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T:\M 2022\M22-007 Pardubice, ul. Bulharská- kanalizace\rozpočet\odevzdáno 8.4.2022\"/>
    </mc:Choice>
  </mc:AlternateContent>
  <xr:revisionPtr revIDLastSave="0" documentId="13_ncr:1_{A10112BA-1AC9-45A4-B2A9-85CC81C0E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stoka - Kanalizace" sheetId="2" r:id="rId2"/>
    <sheet name="VON - Vedlejší a ostatní ..." sheetId="3" r:id="rId3"/>
  </sheets>
  <definedNames>
    <definedName name="_xlnm._FilterDatabase" localSheetId="1" hidden="1">'stoka - Kanalizace'!$C$126:$K$270</definedName>
    <definedName name="_xlnm._FilterDatabase" localSheetId="2" hidden="1">'VON - Vedlejší a ostatní ...'!$C$123:$K$146</definedName>
    <definedName name="_xlnm.Print_Titles" localSheetId="0">'Rekapitulace stavby'!$92:$92</definedName>
    <definedName name="_xlnm.Print_Titles" localSheetId="1">'stoka - Kanalizace'!$126:$126</definedName>
    <definedName name="_xlnm.Print_Titles" localSheetId="2">'VON - Vedlejší a ostatní ...'!$123:$123</definedName>
    <definedName name="_xlnm.Print_Area" localSheetId="0">'Rekapitulace stavby'!$D$4:$AO$76,'Rekapitulace stavby'!$C$82:$AQ$97</definedName>
    <definedName name="_xlnm.Print_Area" localSheetId="1">'stoka - Kanalizace'!$C$4:$J$76,'stoka - Kanalizace'!$C$82:$J$108,'stoka - Kanalizace'!$C$114:$J$270</definedName>
    <definedName name="_xlnm.Print_Area" localSheetId="2">'VON - Vedlejší a ostatní ...'!$C$4:$J$76,'VON - Vedlejší a ostatní ...'!$C$82:$J$105,'VON - Vedlejší a ostatní ...'!$C$111:$J$146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R129" i="3"/>
  <c r="P129" i="3"/>
  <c r="BI128" i="3"/>
  <c r="F37" i="3" s="1"/>
  <c r="BH128" i="3"/>
  <c r="BG128" i="3"/>
  <c r="BF128" i="3"/>
  <c r="T128" i="3"/>
  <c r="R128" i="3"/>
  <c r="P128" i="3"/>
  <c r="BI127" i="3"/>
  <c r="BH127" i="3"/>
  <c r="F36" i="3" s="1"/>
  <c r="BG127" i="3"/>
  <c r="BF127" i="3"/>
  <c r="T127" i="3"/>
  <c r="R127" i="3"/>
  <c r="P127" i="3"/>
  <c r="F118" i="3"/>
  <c r="E116" i="3"/>
  <c r="F89" i="3"/>
  <c r="E87" i="3"/>
  <c r="J24" i="3"/>
  <c r="E24" i="3"/>
  <c r="J92" i="3" s="1"/>
  <c r="J23" i="3"/>
  <c r="J21" i="3"/>
  <c r="E21" i="3"/>
  <c r="J91" i="3"/>
  <c r="J20" i="3"/>
  <c r="J18" i="3"/>
  <c r="E18" i="3"/>
  <c r="F121" i="3" s="1"/>
  <c r="J17" i="3"/>
  <c r="J15" i="3"/>
  <c r="E15" i="3"/>
  <c r="F91" i="3"/>
  <c r="J14" i="3"/>
  <c r="J12" i="3"/>
  <c r="J118" i="3"/>
  <c r="E7" i="3"/>
  <c r="E85" i="3"/>
  <c r="J37" i="2"/>
  <c r="J36" i="2"/>
  <c r="AY95" i="1"/>
  <c r="J35" i="2"/>
  <c r="AX95" i="1" s="1"/>
  <c r="BI270" i="2"/>
  <c r="BH270" i="2"/>
  <c r="BG270" i="2"/>
  <c r="BF270" i="2"/>
  <c r="T270" i="2"/>
  <c r="T269" i="2"/>
  <c r="R270" i="2"/>
  <c r="R269" i="2" s="1"/>
  <c r="P270" i="2"/>
  <c r="P269" i="2" s="1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T178" i="2" s="1"/>
  <c r="R179" i="2"/>
  <c r="R178" i="2"/>
  <c r="P179" i="2"/>
  <c r="P178" i="2" s="1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F121" i="2"/>
  <c r="E119" i="2"/>
  <c r="F89" i="2"/>
  <c r="E87" i="2"/>
  <c r="J24" i="2"/>
  <c r="E24" i="2"/>
  <c r="J124" i="2" s="1"/>
  <c r="J23" i="2"/>
  <c r="J21" i="2"/>
  <c r="E21" i="2"/>
  <c r="J123" i="2" s="1"/>
  <c r="J20" i="2"/>
  <c r="J18" i="2"/>
  <c r="E18" i="2"/>
  <c r="F124" i="2" s="1"/>
  <c r="J17" i="2"/>
  <c r="J15" i="2"/>
  <c r="E15" i="2"/>
  <c r="F123" i="2" s="1"/>
  <c r="J14" i="2"/>
  <c r="J12" i="2"/>
  <c r="J121" i="2"/>
  <c r="E7" i="2"/>
  <c r="E85" i="2"/>
  <c r="L90" i="1"/>
  <c r="AM90" i="1"/>
  <c r="AM89" i="1"/>
  <c r="L89" i="1"/>
  <c r="AM87" i="1"/>
  <c r="L87" i="1"/>
  <c r="L85" i="1"/>
  <c r="L84" i="1"/>
  <c r="J231" i="2"/>
  <c r="BK203" i="2"/>
  <c r="J181" i="2"/>
  <c r="J263" i="2"/>
  <c r="J236" i="2"/>
  <c r="BK217" i="2"/>
  <c r="J197" i="2"/>
  <c r="BK156" i="2"/>
  <c r="J244" i="2"/>
  <c r="J228" i="2"/>
  <c r="BK205" i="2"/>
  <c r="J167" i="2"/>
  <c r="J156" i="2"/>
  <c r="BK134" i="2"/>
  <c r="BK249" i="2"/>
  <c r="BK230" i="2"/>
  <c r="BK193" i="2"/>
  <c r="J188" i="2"/>
  <c r="BK138" i="2"/>
  <c r="BK244" i="2"/>
  <c r="J239" i="2"/>
  <c r="BK213" i="2"/>
  <c r="J165" i="2"/>
  <c r="J138" i="2"/>
  <c r="BK145" i="3"/>
  <c r="J262" i="2"/>
  <c r="J223" i="2"/>
  <c r="BK199" i="2"/>
  <c r="J265" i="2"/>
  <c r="BK260" i="2"/>
  <c r="J232" i="2"/>
  <c r="BK215" i="2"/>
  <c r="J194" i="2"/>
  <c r="BK179" i="2"/>
  <c r="BK253" i="2"/>
  <c r="J242" i="2"/>
  <c r="BK229" i="2"/>
  <c r="BK194" i="2"/>
  <c r="BK169" i="2"/>
  <c r="J162" i="2"/>
  <c r="BK145" i="2"/>
  <c r="J268" i="2"/>
  <c r="BK235" i="2"/>
  <c r="J222" i="2"/>
  <c r="J199" i="2"/>
  <c r="J179" i="2"/>
  <c r="J161" i="2"/>
  <c r="J251" i="2"/>
  <c r="BK240" i="2"/>
  <c r="J215" i="2"/>
  <c r="J186" i="2"/>
  <c r="BK162" i="2"/>
  <c r="J150" i="2"/>
  <c r="BK130" i="2"/>
  <c r="BK143" i="3"/>
  <c r="BK132" i="3"/>
  <c r="BK146" i="3"/>
  <c r="J133" i="3"/>
  <c r="J146" i="3"/>
  <c r="BK137" i="3"/>
  <c r="J128" i="3"/>
  <c r="J260" i="2"/>
  <c r="J219" i="2"/>
  <c r="BK191" i="2"/>
  <c r="J267" i="2"/>
  <c r="J253" i="2"/>
  <c r="J226" i="2"/>
  <c r="BK219" i="2"/>
  <c r="J201" i="2"/>
  <c r="J174" i="2"/>
  <c r="BK245" i="2"/>
  <c r="BK236" i="2"/>
  <c r="J224" i="2"/>
  <c r="BK190" i="2"/>
  <c r="BK166" i="2"/>
  <c r="J154" i="2"/>
  <c r="BK270" i="2"/>
  <c r="BK247" i="2"/>
  <c r="J229" i="2"/>
  <c r="J213" i="2"/>
  <c r="BK176" i="2"/>
  <c r="J135" i="2"/>
  <c r="BK243" i="2"/>
  <c r="BK227" i="2"/>
  <c r="BK207" i="2"/>
  <c r="BK181" i="2"/>
  <c r="J145" i="2"/>
  <c r="J130" i="2"/>
  <c r="J138" i="3"/>
  <c r="BK129" i="3"/>
  <c r="J139" i="3"/>
  <c r="BK128" i="3"/>
  <c r="J143" i="3"/>
  <c r="BK138" i="3"/>
  <c r="BK136" i="3"/>
  <c r="J247" i="2"/>
  <c r="J217" i="2"/>
  <c r="BK197" i="2"/>
  <c r="BK268" i="2"/>
  <c r="J240" i="2"/>
  <c r="BK231" i="2"/>
  <c r="BK222" i="2"/>
  <c r="J209" i="2"/>
  <c r="BK188" i="2"/>
  <c r="J140" i="2"/>
  <c r="J243" i="2"/>
  <c r="J235" i="2"/>
  <c r="BK221" i="2"/>
  <c r="J170" i="2"/>
  <c r="BK164" i="2"/>
  <c r="J137" i="2"/>
  <c r="BK267" i="2"/>
  <c r="BK241" i="2"/>
  <c r="BK228" i="2"/>
  <c r="J218" i="2"/>
  <c r="J172" i="2"/>
  <c r="J169" i="2"/>
  <c r="AS94" i="1"/>
  <c r="J190" i="2"/>
  <c r="BK167" i="2"/>
  <c r="BK154" i="2"/>
  <c r="J134" i="2"/>
  <c r="J144" i="3"/>
  <c r="J137" i="3"/>
  <c r="BK127" i="3"/>
  <c r="J129" i="3"/>
  <c r="BK144" i="3"/>
  <c r="J127" i="3"/>
  <c r="J132" i="3"/>
  <c r="BK238" i="2"/>
  <c r="J207" i="2"/>
  <c r="BK186" i="2"/>
  <c r="J241" i="2"/>
  <c r="BK225" i="2"/>
  <c r="J212" i="2"/>
  <c r="J191" i="2"/>
  <c r="BK150" i="2"/>
  <c r="J249" i="2"/>
  <c r="J238" i="2"/>
  <c r="BK226" i="2"/>
  <c r="J176" i="2"/>
  <c r="BK165" i="2"/>
  <c r="BK140" i="2"/>
  <c r="BK265" i="2"/>
  <c r="BK232" i="2"/>
  <c r="BK224" i="2"/>
  <c r="J205" i="2"/>
  <c r="BK192" i="2"/>
  <c r="J166" i="2"/>
  <c r="J245" i="2"/>
  <c r="J230" i="2"/>
  <c r="BK209" i="2"/>
  <c r="J183" i="2"/>
  <c r="BK161" i="2"/>
  <c r="BK137" i="2"/>
  <c r="BK133" i="3"/>
  <c r="BK234" i="2"/>
  <c r="BK212" i="2"/>
  <c r="J193" i="2"/>
  <c r="J270" i="2"/>
  <c r="BK262" i="2"/>
  <c r="J227" i="2"/>
  <c r="J221" i="2"/>
  <c r="J203" i="2"/>
  <c r="BK183" i="2"/>
  <c r="BK251" i="2"/>
  <c r="BK239" i="2"/>
  <c r="BK223" i="2"/>
  <c r="BK174" i="2"/>
  <c r="BK158" i="2"/>
  <c r="J132" i="2"/>
  <c r="BK263" i="2"/>
  <c r="J234" i="2"/>
  <c r="J225" i="2"/>
  <c r="BK201" i="2"/>
  <c r="BK170" i="2"/>
  <c r="J164" i="2"/>
  <c r="BK132" i="2"/>
  <c r="BK242" i="2"/>
  <c r="BK218" i="2"/>
  <c r="J192" i="2"/>
  <c r="BK172" i="2"/>
  <c r="J158" i="2"/>
  <c r="BK135" i="2"/>
  <c r="BK139" i="3"/>
  <c r="J136" i="3"/>
  <c r="J145" i="3"/>
  <c r="J142" i="3"/>
  <c r="BK142" i="3"/>
  <c r="BK129" i="2" l="1"/>
  <c r="P180" i="2"/>
  <c r="R185" i="2"/>
  <c r="T185" i="2"/>
  <c r="R237" i="2"/>
  <c r="R211" i="2"/>
  <c r="BK252" i="2"/>
  <c r="J252" i="2"/>
  <c r="J106" i="2" s="1"/>
  <c r="BK131" i="3"/>
  <c r="J131" i="3"/>
  <c r="J100" i="3"/>
  <c r="P131" i="3"/>
  <c r="P130" i="3"/>
  <c r="T129" i="2"/>
  <c r="R180" i="2"/>
  <c r="R196" i="2"/>
  <c r="BK237" i="2"/>
  <c r="J237" i="2"/>
  <c r="J104" i="2"/>
  <c r="P246" i="2"/>
  <c r="R246" i="2"/>
  <c r="T246" i="2"/>
  <c r="T126" i="3"/>
  <c r="T125" i="3" s="1"/>
  <c r="T135" i="3"/>
  <c r="T134" i="3" s="1"/>
  <c r="P129" i="2"/>
  <c r="BK185" i="2"/>
  <c r="J185" i="2"/>
  <c r="J101" i="2" s="1"/>
  <c r="T196" i="2"/>
  <c r="T237" i="2"/>
  <c r="T211" i="2"/>
  <c r="P252" i="2"/>
  <c r="R126" i="3"/>
  <c r="R125" i="3" s="1"/>
  <c r="R135" i="3"/>
  <c r="R134" i="3" s="1"/>
  <c r="R129" i="2"/>
  <c r="T180" i="2"/>
  <c r="BK196" i="2"/>
  <c r="J196" i="2" s="1"/>
  <c r="J102" i="2" s="1"/>
  <c r="P237" i="2"/>
  <c r="P211" i="2"/>
  <c r="R252" i="2"/>
  <c r="BK126" i="3"/>
  <c r="BK125" i="3" s="1"/>
  <c r="T131" i="3"/>
  <c r="T130" i="3" s="1"/>
  <c r="BK135" i="3"/>
  <c r="J135" i="3" s="1"/>
  <c r="J102" i="3" s="1"/>
  <c r="R141" i="3"/>
  <c r="R140" i="3"/>
  <c r="BK180" i="2"/>
  <c r="J180" i="2"/>
  <c r="J100" i="2" s="1"/>
  <c r="P185" i="2"/>
  <c r="P196" i="2"/>
  <c r="BK246" i="2"/>
  <c r="J246" i="2" s="1"/>
  <c r="J105" i="2" s="1"/>
  <c r="T252" i="2"/>
  <c r="P126" i="3"/>
  <c r="P125" i="3" s="1"/>
  <c r="R131" i="3"/>
  <c r="R130" i="3" s="1"/>
  <c r="P135" i="3"/>
  <c r="P134" i="3" s="1"/>
  <c r="BK141" i="3"/>
  <c r="J141" i="3" s="1"/>
  <c r="J104" i="3" s="1"/>
  <c r="P141" i="3"/>
  <c r="P140" i="3"/>
  <c r="T141" i="3"/>
  <c r="T140" i="3"/>
  <c r="BK178" i="2"/>
  <c r="J178" i="2"/>
  <c r="J99" i="2" s="1"/>
  <c r="BK211" i="2"/>
  <c r="J211" i="2" s="1"/>
  <c r="J103" i="2" s="1"/>
  <c r="BK269" i="2"/>
  <c r="J269" i="2"/>
  <c r="J107" i="2" s="1"/>
  <c r="F92" i="3"/>
  <c r="E114" i="3"/>
  <c r="F120" i="3"/>
  <c r="J121" i="3"/>
  <c r="BE128" i="3"/>
  <c r="BE137" i="3"/>
  <c r="BE139" i="3"/>
  <c r="BE142" i="3"/>
  <c r="J129" i="2"/>
  <c r="J98" i="2" s="1"/>
  <c r="J120" i="3"/>
  <c r="BE127" i="3"/>
  <c r="BE129" i="3"/>
  <c r="J89" i="3"/>
  <c r="BE133" i="3"/>
  <c r="BE136" i="3"/>
  <c r="BE138" i="3"/>
  <c r="BE132" i="3"/>
  <c r="BE143" i="3"/>
  <c r="BE144" i="3"/>
  <c r="BE145" i="3"/>
  <c r="BE146" i="3"/>
  <c r="BC96" i="1"/>
  <c r="BD96" i="1"/>
  <c r="J89" i="2"/>
  <c r="J92" i="2"/>
  <c r="BE130" i="2"/>
  <c r="BE132" i="2"/>
  <c r="BE134" i="2"/>
  <c r="BE138" i="2"/>
  <c r="BE169" i="2"/>
  <c r="BE188" i="2"/>
  <c r="BE191" i="2"/>
  <c r="BE194" i="2"/>
  <c r="BE205" i="2"/>
  <c r="BE209" i="2"/>
  <c r="BE212" i="2"/>
  <c r="BE221" i="2"/>
  <c r="BE223" i="2"/>
  <c r="BE225" i="2"/>
  <c r="BE234" i="2"/>
  <c r="BE236" i="2"/>
  <c r="F91" i="2"/>
  <c r="BE150" i="2"/>
  <c r="BE156" i="2"/>
  <c r="BE158" i="2"/>
  <c r="BE161" i="2"/>
  <c r="BE162" i="2"/>
  <c r="BE166" i="2"/>
  <c r="BE172" i="2"/>
  <c r="BE179" i="2"/>
  <c r="BE183" i="2"/>
  <c r="BE190" i="2"/>
  <c r="BE197" i="2"/>
  <c r="BE217" i="2"/>
  <c r="BE227" i="2"/>
  <c r="BE231" i="2"/>
  <c r="BE243" i="2"/>
  <c r="BE245" i="2"/>
  <c r="BE253" i="2"/>
  <c r="BE260" i="2"/>
  <c r="BE265" i="2"/>
  <c r="BE267" i="2"/>
  <c r="BE270" i="2"/>
  <c r="J91" i="2"/>
  <c r="BE154" i="2"/>
  <c r="BE170" i="2"/>
  <c r="BE176" i="2"/>
  <c r="BE186" i="2"/>
  <c r="BE193" i="2"/>
  <c r="BE203" i="2"/>
  <c r="BE219" i="2"/>
  <c r="BE230" i="2"/>
  <c r="BE235" i="2"/>
  <c r="BE241" i="2"/>
  <c r="E117" i="2"/>
  <c r="BE135" i="2"/>
  <c r="BE137" i="2"/>
  <c r="BE140" i="2"/>
  <c r="BE145" i="2"/>
  <c r="BE164" i="2"/>
  <c r="BE165" i="2"/>
  <c r="BE167" i="2"/>
  <c r="BE174" i="2"/>
  <c r="BE181" i="2"/>
  <c r="BE192" i="2"/>
  <c r="BE199" i="2"/>
  <c r="BE201" i="2"/>
  <c r="BE207" i="2"/>
  <c r="BE224" i="2"/>
  <c r="BE228" i="2"/>
  <c r="BE232" i="2"/>
  <c r="BE238" i="2"/>
  <c r="BE240" i="2"/>
  <c r="BE247" i="2"/>
  <c r="BE249" i="2"/>
  <c r="BE262" i="2"/>
  <c r="BE263" i="2"/>
  <c r="BE268" i="2"/>
  <c r="F92" i="2"/>
  <c r="BE213" i="2"/>
  <c r="BE215" i="2"/>
  <c r="BE218" i="2"/>
  <c r="BE222" i="2"/>
  <c r="BE226" i="2"/>
  <c r="BE229" i="2"/>
  <c r="BE239" i="2"/>
  <c r="BE242" i="2"/>
  <c r="BE244" i="2"/>
  <c r="BE251" i="2"/>
  <c r="J34" i="2"/>
  <c r="AW95" i="1" s="1"/>
  <c r="F34" i="3"/>
  <c r="BA96" i="1" s="1"/>
  <c r="J34" i="3"/>
  <c r="AW96" i="1" s="1"/>
  <c r="F35" i="3"/>
  <c r="BB96" i="1"/>
  <c r="F36" i="2"/>
  <c r="BC95" i="1" s="1"/>
  <c r="BC94" i="1" s="1"/>
  <c r="AY94" i="1" s="1"/>
  <c r="F34" i="2"/>
  <c r="BA95" i="1" s="1"/>
  <c r="F37" i="2"/>
  <c r="BD95" i="1" s="1"/>
  <c r="BD94" i="1" s="1"/>
  <c r="W33" i="1" s="1"/>
  <c r="F35" i="2"/>
  <c r="BB95" i="1" s="1"/>
  <c r="R128" i="2" l="1"/>
  <c r="R127" i="2"/>
  <c r="P124" i="3"/>
  <c r="AU96" i="1" s="1"/>
  <c r="P128" i="2"/>
  <c r="P127" i="2"/>
  <c r="AU95" i="1"/>
  <c r="BK128" i="2"/>
  <c r="J128" i="2" s="1"/>
  <c r="J97" i="2" s="1"/>
  <c r="R124" i="3"/>
  <c r="T124" i="3"/>
  <c r="T128" i="2"/>
  <c r="T127" i="2"/>
  <c r="J125" i="3"/>
  <c r="J97" i="3"/>
  <c r="J126" i="3"/>
  <c r="J98" i="3"/>
  <c r="BK134" i="3"/>
  <c r="J134" i="3" s="1"/>
  <c r="J101" i="3" s="1"/>
  <c r="BK130" i="3"/>
  <c r="J130" i="3"/>
  <c r="J99" i="3"/>
  <c r="BK140" i="3"/>
  <c r="J140" i="3"/>
  <c r="J103" i="3"/>
  <c r="J33" i="2"/>
  <c r="AV95" i="1"/>
  <c r="AT95" i="1"/>
  <c r="BA94" i="1"/>
  <c r="W30" i="1"/>
  <c r="J33" i="3"/>
  <c r="AV96" i="1" s="1"/>
  <c r="AT96" i="1" s="1"/>
  <c r="F33" i="2"/>
  <c r="AZ95" i="1" s="1"/>
  <c r="BB94" i="1"/>
  <c r="AX94" i="1"/>
  <c r="W32" i="1"/>
  <c r="F33" i="3"/>
  <c r="AZ96" i="1" s="1"/>
  <c r="BK124" i="3" l="1"/>
  <c r="J124" i="3"/>
  <c r="J96" i="3"/>
  <c r="BK127" i="2"/>
  <c r="J127" i="2"/>
  <c r="AU94" i="1"/>
  <c r="J30" i="2"/>
  <c r="AG95" i="1"/>
  <c r="AZ94" i="1"/>
  <c r="AV94" i="1" s="1"/>
  <c r="AK29" i="1" s="1"/>
  <c r="AW94" i="1"/>
  <c r="AK30" i="1" s="1"/>
  <c r="W31" i="1"/>
  <c r="J39" i="2" l="1"/>
  <c r="J96" i="2"/>
  <c r="AN95" i="1"/>
  <c r="J30" i="3"/>
  <c r="AG96" i="1" s="1"/>
  <c r="AG94" i="1" s="1"/>
  <c r="AK26" i="1" s="1"/>
  <c r="AK35" i="1" s="1"/>
  <c r="AT94" i="1"/>
  <c r="W29" i="1"/>
  <c r="J39" i="3" l="1"/>
  <c r="AN94" i="1"/>
  <c r="AN96" i="1"/>
</calcChain>
</file>

<file path=xl/sharedStrings.xml><?xml version="1.0" encoding="utf-8"?>
<sst xmlns="http://schemas.openxmlformats.org/spreadsheetml/2006/main" count="2281" uniqueCount="554">
  <si>
    <t>Export Komplet</t>
  </si>
  <si>
    <t/>
  </si>
  <si>
    <t>2.0</t>
  </si>
  <si>
    <t>ZAMOK</t>
  </si>
  <si>
    <t>False</t>
  </si>
  <si>
    <t>{6d4738df-70a2-43ed-ab43-a26b729e6d89}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</si>
  <si>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</si>
  <si>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</si>
  <si>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</si>
  <si>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</si>
  <si>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</si>
  <si>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</si>
  <si>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</si>
  <si>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</si>
  <si>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0172022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</si>
  <si>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</si>
  <si>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</si>
  <si>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Pardubice , ul. Bulharská - kanalizace</t>
  </si>
  <si>
    <t>KSO:</t>
  </si>
  <si>
    <t>CC-CZ:</t>
  </si>
  <si>
    <t>Místo:</t>
  </si>
  <si>
    <t xml:space="preserve"> </t>
  </si>
  <si>
    <t>Datum:</t>
  </si>
  <si>
    <t>28. 3. 2022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</si>
  <si>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</si>
  <si>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</si>
  <si>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</si>
  <si>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</si>
  <si>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</si>
  <si>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</si>
  <si>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</si>
  <si>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</si>
  <si>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</si>
  <si>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</si>
  <si>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</si>
  <si>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</si>
  <si>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</si>
  <si>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</si>
  <si>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</si>
  <si>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</si>
  <si>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</si>
  <si>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</si>
  <si>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</si>
  <si>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</si>
  <si>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</si>
  <si>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</si>
  <si>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</si>
  <si>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</si>
  <si>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</si>
  <si>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</si>
  <si>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</si>
  <si>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</si>
  <si>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</si>
  <si>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</si>
  <si>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</si>
  <si>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</si>
  <si>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</si>
  <si>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</si>
  <si>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</si>
  <si>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</si>
  <si>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</si>
  <si>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</si>
  <si>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</si>
  <si>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</si>
  <si>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</si>
  <si>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</si>
  <si>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</si>
  <si>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</si>
  <si>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</si>
  <si>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</si>
  <si>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</si>
  <si>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</si>
  <si>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</si>
  <si>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</si>
  <si>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</si>
  <si>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</si>
  <si>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</si>
  <si>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</si>
  <si>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stoka</t>
  </si>
  <si>
    <t>Kanalizace</t>
  </si>
  <si>
    <t>STA</t>
  </si>
  <si>
    <t>1</t>
  </si>
  <si>
    <t>{c457b7b6-9162-447f-a244-ec15b34bc1ec}</t>
  </si>
  <si>
    <t>2</t>
  </si>
  <si>
    <t>VON</t>
  </si>
  <si>
    <t>Vedlejší a ostatní náklady</t>
  </si>
  <si>
    <t>{54208a1d-f209-403e-8482-8b6beda5e4ad}</t>
  </si>
  <si>
    <t>KRYCÍ LIST SOUPISU PRACÍ</t>
  </si>
  <si>
    <t>Objekt:</t>
  </si>
  <si>
    <t>stoka -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</si>
  <si>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</si>
  <si>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</si>
  <si>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</si>
  <si>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</si>
  <si>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</si>
  <si>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</si>
  <si>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</si>
  <si>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</si>
  <si>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</si>
  <si>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</si>
  <si>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</si>
  <si>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</si>
  <si>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  8.01 - Sanace stávajícího potrubí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</si>
  <si>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</si>
  <si>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</si>
  <si>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</si>
  <si>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</si>
  <si>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</si>
  <si>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</si>
  <si>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</si>
  <si>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</si>
  <si>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</si>
  <si>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</si>
  <si>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</si>
  <si>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</si>
  <si>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</si>
  <si>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</si>
  <si>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</si>
  <si>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</si>
  <si>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</si>
  <si>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</si>
  <si>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</si>
  <si>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</si>
  <si>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</si>
  <si>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</si>
  <si>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přes 100 do 200 mm strojně pl přes 50 do 200 m2</t>
  </si>
  <si>
    <t>m2</t>
  </si>
  <si>
    <t>4</t>
  </si>
  <si>
    <t>-1064655799</t>
  </si>
  <si>
    <t>VV</t>
  </si>
  <si>
    <t>"stoka" 25*1,8+2*1,8</t>
  </si>
  <si>
    <t>113107163</t>
  </si>
  <si>
    <t>Odstranění podkladu z kameniva drceného tl přes 200 do 300 mm strojně pl přes 50 do 200 m2</t>
  </si>
  <si>
    <t>1279129297</t>
  </si>
  <si>
    <t>"provizorní zásyp" 27*1,8</t>
  </si>
  <si>
    <t>3</t>
  </si>
  <si>
    <t>113107171</t>
  </si>
  <si>
    <t>Odstranění podkladu z betonu prostého tl přes 100 do 150 mm strojně pl přes 50 do 200 m2</t>
  </si>
  <si>
    <t>-480930621</t>
  </si>
  <si>
    <t>113154122</t>
  </si>
  <si>
    <t>Frézování živičného krytu tl 40 mm pruh š přes 0,5 do 1 m pl do 500 m2 bez překážek v trase</t>
  </si>
  <si>
    <t>1728609913</t>
  </si>
  <si>
    <t>"stoka" 3,6*25+2*3,6</t>
  </si>
  <si>
    <t>5</t>
  </si>
  <si>
    <t>113154124</t>
  </si>
  <si>
    <t>Frézování živičného krytu tl 100 mm pruh š přes 0,5 do 1 m pl do 500 m2 bez překážek v trase</t>
  </si>
  <si>
    <t>824330244</t>
  </si>
  <si>
    <t>6</t>
  </si>
  <si>
    <t>115001101</t>
  </si>
  <si>
    <t>Převedení vody potrubím DN do 100</t>
  </si>
  <si>
    <t>m</t>
  </si>
  <si>
    <t>-1568430013</t>
  </si>
  <si>
    <t>"otevřený výkop "50</t>
  </si>
  <si>
    <t>7</t>
  </si>
  <si>
    <t>115101202</t>
  </si>
  <si>
    <t>Čerpání vody na dopravní výšku do 10 m průměrný přítok přes 500 do 1 000 l/min</t>
  </si>
  <si>
    <t>hod</t>
  </si>
  <si>
    <t>185711708</t>
  </si>
  <si>
    <t>"otevřený výkop"</t>
  </si>
  <si>
    <t>"spodní voda"30*24</t>
  </si>
  <si>
    <t>"splašková voda" 30*24</t>
  </si>
  <si>
    <t>Součet</t>
  </si>
  <si>
    <t>8</t>
  </si>
  <si>
    <t>115101302</t>
  </si>
  <si>
    <t>Pohotovost čerpací soupravy pro dopravní výšku do 10 m přítok přes 500 do 1 000 l/min</t>
  </si>
  <si>
    <t>den</t>
  </si>
  <si>
    <t>-1948491481</t>
  </si>
  <si>
    <t>"spodní voda" 30</t>
  </si>
  <si>
    <t>"splašková voda" 30</t>
  </si>
  <si>
    <t>9</t>
  </si>
  <si>
    <t>119001401</t>
  </si>
  <si>
    <t>Dočasné zajištění potrubí ocelového nebo litinového DN do 200 mm</t>
  </si>
  <si>
    <t>633390773</t>
  </si>
  <si>
    <t>"horkovod" 2</t>
  </si>
  <si>
    <t>"vodovod" 2</t>
  </si>
  <si>
    <t>10</t>
  </si>
  <si>
    <t>119001421</t>
  </si>
  <si>
    <t>Dočasné zajištění kabelů a kabelových tratí ze 3 volně ložených kabelů</t>
  </si>
  <si>
    <t>99623963</t>
  </si>
  <si>
    <t>"kabelové vedení" 2</t>
  </si>
  <si>
    <t>11</t>
  </si>
  <si>
    <t>130001101</t>
  </si>
  <si>
    <t>Příplatek za ztížení vykopávky v blízkosti podzemního vedení</t>
  </si>
  <si>
    <t>m3</t>
  </si>
  <si>
    <t>1959200831</t>
  </si>
  <si>
    <t>(4+2)*1,8*4,14*1,5</t>
  </si>
  <si>
    <t>12</t>
  </si>
  <si>
    <t>132254204</t>
  </si>
  <si>
    <t>Hloubení zapažených rýh š do 2000 mm v hornině třídy těžitelnosti I skupiny 3 objem do 500 m3</t>
  </si>
  <si>
    <t>1074236730</t>
  </si>
  <si>
    <t>"otevřený výkop" 25*1,8*(4,17-0,44)+2*(4,17-0,44)*1,8</t>
  </si>
  <si>
    <t>"50%"0,5*181,278</t>
  </si>
  <si>
    <t>13</t>
  </si>
  <si>
    <t>132354204</t>
  </si>
  <si>
    <t>Hloubení zapažených rýh š do 2000 mm v hornině třídy těžitelnosti II skupiny 4 objem do 500 m3</t>
  </si>
  <si>
    <t>1579231984</t>
  </si>
  <si>
    <t>14</t>
  </si>
  <si>
    <t>151811142</t>
  </si>
  <si>
    <t>Osazení pažicího boxu hl výkopu do 6 m š přes 1,2 do 2,5 m</t>
  </si>
  <si>
    <t>-178533240</t>
  </si>
  <si>
    <t>25*4,17*2+2*4,17*2</t>
  </si>
  <si>
    <t>151811242</t>
  </si>
  <si>
    <t>Odstranění pažicího boxu hl výkopu do 6 m š přes 1,2 do 2,5 m</t>
  </si>
  <si>
    <t>-307379148</t>
  </si>
  <si>
    <t>16</t>
  </si>
  <si>
    <t>162751116</t>
  </si>
  <si>
    <t>Vodorovné přemístění přes 8 000 do 9000 m výkopku/sypaniny z horniny třídy těžitelnosti I skupiny 1 až 3</t>
  </si>
  <si>
    <t>-1230280301</t>
  </si>
  <si>
    <t>17</t>
  </si>
  <si>
    <t>162751136</t>
  </si>
  <si>
    <t>Vodorovné přemístění přes 8 000 do 9000 m výkopku/sypaniny z horniny třídy těžitelnosti II skupiny 4 a 5</t>
  </si>
  <si>
    <t>420413164</t>
  </si>
  <si>
    <t>18</t>
  </si>
  <si>
    <t>171201221</t>
  </si>
  <si>
    <t>Poplatek za uložení na skládce (skládkovné) zeminy a kamení kód odpadu 17 05 04</t>
  </si>
  <si>
    <t>t</t>
  </si>
  <si>
    <t>2033835008</t>
  </si>
  <si>
    <t>181,278*1,8</t>
  </si>
  <si>
    <t>19</t>
  </si>
  <si>
    <t>171251201</t>
  </si>
  <si>
    <t>Uložení sypaniny na skládky nebo meziskládky</t>
  </si>
  <si>
    <t>-264868669</t>
  </si>
  <si>
    <t>20</t>
  </si>
  <si>
    <t>174101101</t>
  </si>
  <si>
    <t>Zásyp jam, šachet rýh nebo kolem objektů sypaninou se zhutněním</t>
  </si>
  <si>
    <t>-390208166</t>
  </si>
  <si>
    <t>181,278-39,895-9,720</t>
  </si>
  <si>
    <t>M</t>
  </si>
  <si>
    <t>58337344</t>
  </si>
  <si>
    <t>štěrkopísek frakce 0/32</t>
  </si>
  <si>
    <t>504870510</t>
  </si>
  <si>
    <t>131,663*1,8</t>
  </si>
  <si>
    <t>22</t>
  </si>
  <si>
    <t>175151101</t>
  </si>
  <si>
    <t>Obsypání potrubí strojně sypaninou bez prohození, uloženou do 3 m</t>
  </si>
  <si>
    <t>774686661</t>
  </si>
  <si>
    <t>"DN 800" 27*1,8*1,1-3,14*0,4*0,4*27</t>
  </si>
  <si>
    <t>23</t>
  </si>
  <si>
    <t>58337331</t>
  </si>
  <si>
    <t>štěrkopísek frakce 0/22</t>
  </si>
  <si>
    <t>-932558360</t>
  </si>
  <si>
    <t>39,895*1,8</t>
  </si>
  <si>
    <t>Zakládání</t>
  </si>
  <si>
    <t>24</t>
  </si>
  <si>
    <t>212751104</t>
  </si>
  <si>
    <t>Trativod z drenážních trubek flexibilních PVC-U SN 4 perforace 360° včetně lože otevřený výkop DN 100 pro meliorace</t>
  </si>
  <si>
    <t>-562053258</t>
  </si>
  <si>
    <t>Svislé a kompletní konstrukce</t>
  </si>
  <si>
    <t>25</t>
  </si>
  <si>
    <t>359901111</t>
  </si>
  <si>
    <t>Vyčištění stok</t>
  </si>
  <si>
    <t>1980717137</t>
  </si>
  <si>
    <t>"otevřený výkop" 27*1</t>
  </si>
  <si>
    <t>26</t>
  </si>
  <si>
    <t>359901212</t>
  </si>
  <si>
    <t>Monitoring stoky jakékoli výšky na stávající kanalizaci</t>
  </si>
  <si>
    <t>1851428687</t>
  </si>
  <si>
    <t>"otevřený výkop"27</t>
  </si>
  <si>
    <t>Vodorovné konstrukce</t>
  </si>
  <si>
    <t>27</t>
  </si>
  <si>
    <t>451541111</t>
  </si>
  <si>
    <t>Lože pod potrubí otevřený výkop ze štěrkodrtě</t>
  </si>
  <si>
    <t>-1922241200</t>
  </si>
  <si>
    <t>"šachty" 2*2*0,15*2</t>
  </si>
  <si>
    <t>28</t>
  </si>
  <si>
    <t>451573111</t>
  </si>
  <si>
    <t>Lože pod potrubí otevřený výkop ze štěrkopísku</t>
  </si>
  <si>
    <t>799974916</t>
  </si>
  <si>
    <t>"potrubí"1,8*27*0,2</t>
  </si>
  <si>
    <t>29</t>
  </si>
  <si>
    <t>452112111</t>
  </si>
  <si>
    <t>Osazení betonových prstenců nebo rámů v do 100 mm</t>
  </si>
  <si>
    <t>kus</t>
  </si>
  <si>
    <t>-2100508664</t>
  </si>
  <si>
    <t>30</t>
  </si>
  <si>
    <t>59224148</t>
  </si>
  <si>
    <t>prstenec šachtový vyrovnávací betonový rovný 625x100x100mm</t>
  </si>
  <si>
    <t>1180968447</t>
  </si>
  <si>
    <t>31</t>
  </si>
  <si>
    <t>452112122</t>
  </si>
  <si>
    <t>Osazení betonových prstenců nebo rámů v do 200 mm</t>
  </si>
  <si>
    <t>1551158577</t>
  </si>
  <si>
    <t>32</t>
  </si>
  <si>
    <t>59224149</t>
  </si>
  <si>
    <t>prstenec šachtový vyrovnávací betonový rovný 625x100x120mm</t>
  </si>
  <si>
    <t>-2049023692</t>
  </si>
  <si>
    <t>33</t>
  </si>
  <si>
    <t>452311131</t>
  </si>
  <si>
    <t>Podkladní desky z betonu prostého tř. C 12/15 otevřený výkop</t>
  </si>
  <si>
    <t>1338650508</t>
  </si>
  <si>
    <t>"šachty" 2*2*0,1*2</t>
  </si>
  <si>
    <t>Komunikace pozemní</t>
  </si>
  <si>
    <t>34</t>
  </si>
  <si>
    <t>564761101</t>
  </si>
  <si>
    <t>Podklad z kameniva hrubého drceného vel. 32-63 mm plochy do 100 m2 tl 200 mm</t>
  </si>
  <si>
    <t>1149364875</t>
  </si>
  <si>
    <t>27*1,8</t>
  </si>
  <si>
    <t>35</t>
  </si>
  <si>
    <t>564761105</t>
  </si>
  <si>
    <t>Podklad z kameniva hrubého drceného vel. 32-63 mm plochy do 100 m2 tl 240 mm</t>
  </si>
  <si>
    <t>1906755486</t>
  </si>
  <si>
    <t>"provizorní zásyp" 48,6</t>
  </si>
  <si>
    <t>36</t>
  </si>
  <si>
    <t>565155111</t>
  </si>
  <si>
    <t>Asfaltový beton vrstva podkladní ACP 16 (obalované kamenivo OKS) tl 70 mm š do 3 m</t>
  </si>
  <si>
    <t>639835741</t>
  </si>
  <si>
    <t>1,8*27</t>
  </si>
  <si>
    <t>37</t>
  </si>
  <si>
    <t>567122112</t>
  </si>
  <si>
    <t>Podklad ze směsi stmelené cementem SC C 8/10 (KSC I) tl 130 mm</t>
  </si>
  <si>
    <t>-1554124478</t>
  </si>
  <si>
    <t>38</t>
  </si>
  <si>
    <t>573111112</t>
  </si>
  <si>
    <t>Postřik živičný infiltrační s posypem z asfaltu množství 1 kg/m2</t>
  </si>
  <si>
    <t>1826812747</t>
  </si>
  <si>
    <t>39</t>
  </si>
  <si>
    <t>573211109</t>
  </si>
  <si>
    <t>Postřik živičný spojovací z asfaltu v množství 0,50 kg/m2</t>
  </si>
  <si>
    <t>-1791206184</t>
  </si>
  <si>
    <t>3,6*27</t>
  </si>
  <si>
    <t>40</t>
  </si>
  <si>
    <t>577134131</t>
  </si>
  <si>
    <t>Asfaltový beton vrstva obrusná ACO 11 (ABS) tř. I tl 40 mm š do 3 m z modifikovaného asfaltu</t>
  </si>
  <si>
    <t>-290207587</t>
  </si>
  <si>
    <t>27*3,6</t>
  </si>
  <si>
    <t>Trubní vedení</t>
  </si>
  <si>
    <t>41</t>
  </si>
  <si>
    <t>810471811</t>
  </si>
  <si>
    <t>Bourání stávajícího potrubí z betonu DN přes 600 do 800</t>
  </si>
  <si>
    <t>-706900101</t>
  </si>
  <si>
    <t>42</t>
  </si>
  <si>
    <t>871472111</t>
  </si>
  <si>
    <t>Montáž kanalizačního potrubí z laminátových trub DN 800 se spojkami v otevřeném výkopu</t>
  </si>
  <si>
    <t>1148548993</t>
  </si>
  <si>
    <t>25+2</t>
  </si>
  <si>
    <t>43</t>
  </si>
  <si>
    <t>28641272</t>
  </si>
  <si>
    <t>roury z odstředivě litého laminátu  PN 1 SN 10000 se spojkou DN 800</t>
  </si>
  <si>
    <t>-326451828</t>
  </si>
  <si>
    <t>27*1,03</t>
  </si>
  <si>
    <t>44</t>
  </si>
  <si>
    <t>877470441</t>
  </si>
  <si>
    <t>Montáž šachtových vložek na kanalizačním potrubí z trub DN 800</t>
  </si>
  <si>
    <t>346947082</t>
  </si>
  <si>
    <t>45</t>
  </si>
  <si>
    <t>286174871</t>
  </si>
  <si>
    <t>vložka šachtová kanalizace  DN 800</t>
  </si>
  <si>
    <t>-887132916</t>
  </si>
  <si>
    <t>46</t>
  </si>
  <si>
    <t>890331851</t>
  </si>
  <si>
    <t>Bourání šachet ze ŽB strojně obestavěného prostoru přes 1,5 do 3 m3</t>
  </si>
  <si>
    <t>-465030132</t>
  </si>
  <si>
    <t>"stávající šachta"0,42*4,5</t>
  </si>
  <si>
    <t>47</t>
  </si>
  <si>
    <t>892472121</t>
  </si>
  <si>
    <t>Tlaková zkouška vzduchem potrubí DN 800 těsnícím vakem ucpávkovým</t>
  </si>
  <si>
    <t>úsek</t>
  </si>
  <si>
    <t>-298237120</t>
  </si>
  <si>
    <t>48</t>
  </si>
  <si>
    <t>894118001</t>
  </si>
  <si>
    <t>Příplatek ZKD 0,60 m výšky vstupu na potrubí</t>
  </si>
  <si>
    <t>1045176557</t>
  </si>
  <si>
    <t>49</t>
  </si>
  <si>
    <t>894411153</t>
  </si>
  <si>
    <t>Zřízení šachet kanalizačních z betonových dílců na potrubí DN 800 dno beton tř. C 25/30</t>
  </si>
  <si>
    <t>-2026279161</t>
  </si>
  <si>
    <t>50</t>
  </si>
  <si>
    <t>0006003OZ</t>
  </si>
  <si>
    <t>Těsnění elastomerové pro spojení šachtových dílů  EMT DN 1200</t>
  </si>
  <si>
    <t>-686679295</t>
  </si>
  <si>
    <t>51</t>
  </si>
  <si>
    <t>1121602</t>
  </si>
  <si>
    <t>Deska zákrytová TZK-Q.1 120-63/17</t>
  </si>
  <si>
    <t>-708292985</t>
  </si>
  <si>
    <t>52</t>
  </si>
  <si>
    <t>1122133</t>
  </si>
  <si>
    <t>Skruž TBS-Q.1 120/100 PS</t>
  </si>
  <si>
    <t>910022526</t>
  </si>
  <si>
    <t>53</t>
  </si>
  <si>
    <t>1133005</t>
  </si>
  <si>
    <t>Dno výšky 1200 mm přímé  TBZ-Q.1 120/120 V60/90</t>
  </si>
  <si>
    <t>316256913</t>
  </si>
  <si>
    <t>54</t>
  </si>
  <si>
    <t>899104112</t>
  </si>
  <si>
    <t>Osazení poklopů litinových nebo ocelových včetně rámů pro třídu zatížení D400, E600</t>
  </si>
  <si>
    <t>1240361929</t>
  </si>
  <si>
    <t>55</t>
  </si>
  <si>
    <t>28661935111</t>
  </si>
  <si>
    <t>poklop šachtový litinový  DN 600 pro třídu zatížení D400 samonivelační bez odvětrání vč. rámu bez kloubu s PUR těsněním</t>
  </si>
  <si>
    <t>-1769922824</t>
  </si>
  <si>
    <t>56</t>
  </si>
  <si>
    <t>899104112R</t>
  </si>
  <si>
    <t>Provizorní poklop</t>
  </si>
  <si>
    <t>ks</t>
  </si>
  <si>
    <t>1678324448</t>
  </si>
  <si>
    <t>57</t>
  </si>
  <si>
    <t>5524143001</t>
  </si>
  <si>
    <t>adaptér na samonivelační poklopy</t>
  </si>
  <si>
    <t>686532426</t>
  </si>
  <si>
    <t>58</t>
  </si>
  <si>
    <t>R01</t>
  </si>
  <si>
    <t>Zalití potrubí popílkovou suspensi vč. přípravy na zalití a vyrušení napojení</t>
  </si>
  <si>
    <t>-687033078</t>
  </si>
  <si>
    <t>0,4*0,4*3,14*15</t>
  </si>
  <si>
    <t>59</t>
  </si>
  <si>
    <t>R02</t>
  </si>
  <si>
    <t xml:space="preserve">Napojení na stávající potrubí  </t>
  </si>
  <si>
    <t>soub</t>
  </si>
  <si>
    <t>1312562025</t>
  </si>
  <si>
    <t>60</t>
  </si>
  <si>
    <t>R03</t>
  </si>
  <si>
    <t>Vyspravení stávající šachty zednickým způsobem vč. výměny stupadel</t>
  </si>
  <si>
    <t>-1745397465</t>
  </si>
  <si>
    <t>61</t>
  </si>
  <si>
    <t>R04</t>
  </si>
  <si>
    <t>Demontáž a montáž parkovacích čidel</t>
  </si>
  <si>
    <t>21278176</t>
  </si>
  <si>
    <t>8.01</t>
  </si>
  <si>
    <t>Sanace stávajícího potrubí</t>
  </si>
  <si>
    <t>62</t>
  </si>
  <si>
    <t>8.11</t>
  </si>
  <si>
    <t>přípravné a dokončovací práce - zařízení staveniště, stavění inverzních věží, zapravení vystýlky, předání stavby</t>
  </si>
  <si>
    <t>2047911743</t>
  </si>
  <si>
    <t>63</t>
  </si>
  <si>
    <t>8.12</t>
  </si>
  <si>
    <t>Transport technologického zařízení</t>
  </si>
  <si>
    <t>-307240367</t>
  </si>
  <si>
    <t>64</t>
  </si>
  <si>
    <t>8.13</t>
  </si>
  <si>
    <t>Čištění kanalizace před osazením vystýlky</t>
  </si>
  <si>
    <t>1411277455</t>
  </si>
  <si>
    <t>65</t>
  </si>
  <si>
    <t>8.14</t>
  </si>
  <si>
    <t>Monitoring potrubí TV kamerou - TV kamera před a po sanaci s natočením záznamu na DVD a protokolů</t>
  </si>
  <si>
    <t>1764620418</t>
  </si>
  <si>
    <t>66</t>
  </si>
  <si>
    <t>8,15</t>
  </si>
  <si>
    <t>Přečerpávání sanovaného úseku - čerpání včetně osazení náhradního potrubí</t>
  </si>
  <si>
    <t>831162689</t>
  </si>
  <si>
    <t>67</t>
  </si>
  <si>
    <t>8.16</t>
  </si>
  <si>
    <t>Osazení inverzní vystýlky DN 600/900 mm, zesílená tl. min 21 mm</t>
  </si>
  <si>
    <t>692234832</t>
  </si>
  <si>
    <t>68</t>
  </si>
  <si>
    <t>8.17</t>
  </si>
  <si>
    <t>Proříznutí a napojení stávající přípojky</t>
  </si>
  <si>
    <t>1400546164</t>
  </si>
  <si>
    <t>69</t>
  </si>
  <si>
    <t>8.18</t>
  </si>
  <si>
    <t xml:space="preserve">Sanace povrchu potrubí před provedením vystýlky </t>
  </si>
  <si>
    <t>1142146238</t>
  </si>
  <si>
    <t>Ostatní konstrukce a práce, bourání</t>
  </si>
  <si>
    <t>70</t>
  </si>
  <si>
    <t>919112111</t>
  </si>
  <si>
    <t>Řezání dilatačních spár š 4 mm hl do 60 mm příčných nebo podélných v živičném krytu</t>
  </si>
  <si>
    <t>-1748034619</t>
  </si>
  <si>
    <t>27*4+1,8*2+3,6*2</t>
  </si>
  <si>
    <t>71</t>
  </si>
  <si>
    <t>919122132</t>
  </si>
  <si>
    <t>Těsnění spár zálivkou za tepla pro komůrky š 20 mm hl 40 mm s těsnicím profilem</t>
  </si>
  <si>
    <t>1217040627</t>
  </si>
  <si>
    <t>27*2+3,6*2</t>
  </si>
  <si>
    <t>72</t>
  </si>
  <si>
    <t>919731122</t>
  </si>
  <si>
    <t>Zarovnání styčné plochy podkladu nebo krytu živičného tl přes 50 do 100 mm</t>
  </si>
  <si>
    <t>650724289</t>
  </si>
  <si>
    <t>997</t>
  </si>
  <si>
    <t>Přesun sutě</t>
  </si>
  <si>
    <t>73</t>
  </si>
  <si>
    <t>997221571</t>
  </si>
  <si>
    <t>Vodorovná doprava vybouraných hmot do 1 km</t>
  </si>
  <si>
    <t>2139124926</t>
  </si>
  <si>
    <t>"kamenivo" 14,094+21,384</t>
  </si>
  <si>
    <t>"beton" 15,795</t>
  </si>
  <si>
    <t>"potrubí beton" 10</t>
  </si>
  <si>
    <t>"šachta železobeton" 1,134</t>
  </si>
  <si>
    <t>"živice" 8,942+11,178</t>
  </si>
  <si>
    <t>74</t>
  </si>
  <si>
    <t>997221579</t>
  </si>
  <si>
    <t>Příplatek ZKD 1 km u vodorovné dopravy vybouraných hmot</t>
  </si>
  <si>
    <t>896980881</t>
  </si>
  <si>
    <t>9*82,527</t>
  </si>
  <si>
    <t>75</t>
  </si>
  <si>
    <t>997221612</t>
  </si>
  <si>
    <t>Nakládání vybouraných hmot na dopravní prostředky pro vodorovnou dopravu</t>
  </si>
  <si>
    <t>587416349</t>
  </si>
  <si>
    <t>76</t>
  </si>
  <si>
    <t>997221615</t>
  </si>
  <si>
    <t>Poplatek za uložení na skládce (skládkovné) stavebního odpadu betonového kód odpadu 17 01 01</t>
  </si>
  <si>
    <t>420440231</t>
  </si>
  <si>
    <t>25,795</t>
  </si>
  <si>
    <t>77</t>
  </si>
  <si>
    <t>997221625</t>
  </si>
  <si>
    <t>Poplatek za uložení na skládce (skládkovné) stavebního odpadu železobetonového kód odpadu 17 01 01</t>
  </si>
  <si>
    <t>-1163259217</t>
  </si>
  <si>
    <t>1,134</t>
  </si>
  <si>
    <t>78</t>
  </si>
  <si>
    <t>997221645</t>
  </si>
  <si>
    <t>Poplatek za uložení na skládce (skládkovné) odpadu asfaltového bez dehtu kód odpadu 17 03 02</t>
  </si>
  <si>
    <t>325598216</t>
  </si>
  <si>
    <t>79</t>
  </si>
  <si>
    <t>997221655</t>
  </si>
  <si>
    <t>-465167339</t>
  </si>
  <si>
    <t>998</t>
  </si>
  <si>
    <t>Přesun hmot</t>
  </si>
  <si>
    <t>80</t>
  </si>
  <si>
    <t>998276101</t>
  </si>
  <si>
    <t>Přesun hmot pro trubní vedení z trub z plastických hmot otevřený výkop</t>
  </si>
  <si>
    <t>-1628564787</t>
  </si>
  <si>
    <t>VON - Vedlejší a ostatní náklady</t>
  </si>
  <si>
    <t>D1 - VON 1: Příprava a zařízení staveniště, provozní a územní vlivy</t>
  </si>
  <si>
    <t xml:space="preserve">    D2 - VRN: Vedlejší rozpočtové náklady</t>
  </si>
  <si>
    <t>D3 - VON 2: Projektové dokumentace - náklady jinde neuvedené</t>
  </si>
  <si>
    <t>D4 - VON 3: Ostatní náklady jinde neuvedené</t>
  </si>
  <si>
    <t>D5 - VON 4: Předání a převzetí díla - náklady jinde neuvedené</t>
  </si>
  <si>
    <t>D1</t>
  </si>
  <si>
    <t>VON 1: Příprava a zařízení staveniště, provozní a územní vlivy</t>
  </si>
  <si>
    <t>D2</t>
  </si>
  <si>
    <t>VRN: Vedlejší rozpočtové náklady</t>
  </si>
  <si>
    <t>X1</t>
  </si>
  <si>
    <t>Zařízení staveniště - příprava, zřízení, provozování, odstranění staveniště</t>
  </si>
  <si>
    <t>kpl</t>
  </si>
  <si>
    <t>X2</t>
  </si>
  <si>
    <t>Provozní vlivy po celou dobu stavby</t>
  </si>
  <si>
    <t>X3</t>
  </si>
  <si>
    <t>Územní vlivy</t>
  </si>
  <si>
    <t>D3</t>
  </si>
  <si>
    <t>VON 2: Projektové dokumentace - náklady jinde neuvedené</t>
  </si>
  <si>
    <t>X4</t>
  </si>
  <si>
    <t>Plán zásad organizace výstavby (ZOV)</t>
  </si>
  <si>
    <t>X5</t>
  </si>
  <si>
    <t>Prováděcí dokumentace organizace dopravy v průběhu stavby, dopravní značení, světelná signalizace</t>
  </si>
  <si>
    <t>D4</t>
  </si>
  <si>
    <t>VON 3: Ostatní náklady jinde neuvedené</t>
  </si>
  <si>
    <t>X8</t>
  </si>
  <si>
    <t>Vytýčení prostorové polohy stavebních objektů, vytýčení hranic pozemků, vytýčení obvodu staveniště</t>
  </si>
  <si>
    <t>X9</t>
  </si>
  <si>
    <t>Vytýčení stávajících inženýrských sítí, vč. kopání sond pro jejich zjištění, vč. ručních výkopů. Zajištění aktualizace vyjádření správců sítí k existenci sítí.</t>
  </si>
  <si>
    <t>X18</t>
  </si>
  <si>
    <t>Náklady spojené s vyřízením požadavků orgánů a organizací nutných před započetím výstavby</t>
  </si>
  <si>
    <t>X25</t>
  </si>
  <si>
    <t>Provedení dopravního značení po celou dobu výstavby včetně poplatků za zvláštní užívání silnic. Součástí  bude osazení a provozování veškerého dopravního značení dle prováděcí dokumentace organizace dopravy v průběhu stavby. Bude se jednat o osazení dopra</t>
  </si>
  <si>
    <t>D5</t>
  </si>
  <si>
    <t>VON 4: Předání a převzetí díla - náklady jinde neuvedené</t>
  </si>
  <si>
    <t>X28</t>
  </si>
  <si>
    <t>Komplexní a technologické zkoušky dle příslušných ČSN</t>
  </si>
  <si>
    <t>X29</t>
  </si>
  <si>
    <t>Manipulační předpisy, prohlášení o shodě, tlakové zkoušky jinde neuvedené, provozní zkoušky)</t>
  </si>
  <si>
    <t>X30</t>
  </si>
  <si>
    <t>Vyhotovení  geodetického zaměření skutečného provedení stavby</t>
  </si>
  <si>
    <t>X31</t>
  </si>
  <si>
    <t>Vypracování geometrického plánu v celém rozsahu stavby</t>
  </si>
  <si>
    <t>X32</t>
  </si>
  <si>
    <t>Dokumentace skutečného provedení stavby (DSPS). Vyhotovení 6x v papírové podobě + 1 x elekronicky na CD ve formátech .doc, .xls, .dwg, .dxf.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</si>
</sst>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J20" sqref="J2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3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2"/>
      <c r="AQ5" s="22"/>
      <c r="AR5" s="20"/>
      <c r="BE5" s="250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2"/>
      <c r="AQ6" s="22"/>
      <c r="AR6" s="20"/>
      <c r="BE6" s="251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1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1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1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1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1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1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1"/>
      <c r="BS13" s="17" t="s">
        <v>6</v>
      </c>
    </row>
    <row r="14" spans="1:74" ht="12.75">
      <c r="B14" s="21"/>
      <c r="C14" s="22"/>
      <c r="D14" s="22"/>
      <c r="E14" s="256" t="s">
        <v>28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1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1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1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1"/>
      <c r="BS17" s="17" t="s">
        <v>30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1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1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1"/>
      <c r="BS20" s="17" t="s">
        <v>30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1"/>
    </row>
    <row r="22" spans="1:71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1"/>
    </row>
    <row r="23" spans="1:71" s="1" customFormat="1" ht="16.5" customHeight="1">
      <c r="B23" s="21"/>
      <c r="C23" s="22"/>
      <c r="D23" s="22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2"/>
      <c r="AP23" s="22"/>
      <c r="AQ23" s="22"/>
      <c r="AR23" s="20"/>
      <c r="BE23" s="251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1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1"/>
    </row>
    <row r="26" spans="1:71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9">
        <f>ROUND(AG94,2)</f>
        <v>0</v>
      </c>
      <c r="AL26" s="260"/>
      <c r="AM26" s="260"/>
      <c r="AN26" s="260"/>
      <c r="AO26" s="260"/>
      <c r="AP26" s="36"/>
      <c r="AQ26" s="36"/>
      <c r="AR26" s="39"/>
      <c r="BE26" s="251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1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1" t="s">
        <v>34</v>
      </c>
      <c r="M28" s="261"/>
      <c r="N28" s="261"/>
      <c r="O28" s="261"/>
      <c r="P28" s="261"/>
      <c r="Q28" s="36"/>
      <c r="R28" s="36"/>
      <c r="S28" s="36"/>
      <c r="T28" s="36"/>
      <c r="U28" s="36"/>
      <c r="V28" s="36"/>
      <c r="W28" s="261" t="s">
        <v>35</v>
      </c>
      <c r="X28" s="261"/>
      <c r="Y28" s="261"/>
      <c r="Z28" s="261"/>
      <c r="AA28" s="261"/>
      <c r="AB28" s="261"/>
      <c r="AC28" s="261"/>
      <c r="AD28" s="261"/>
      <c r="AE28" s="261"/>
      <c r="AF28" s="36"/>
      <c r="AG28" s="36"/>
      <c r="AH28" s="36"/>
      <c r="AI28" s="36"/>
      <c r="AJ28" s="36"/>
      <c r="AK28" s="261" t="s">
        <v>36</v>
      </c>
      <c r="AL28" s="261"/>
      <c r="AM28" s="261"/>
      <c r="AN28" s="261"/>
      <c r="AO28" s="261"/>
      <c r="AP28" s="36"/>
      <c r="AQ28" s="36"/>
      <c r="AR28" s="39"/>
      <c r="BE28" s="251"/>
    </row>
    <row r="29" spans="1:71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4">
        <v>0.21</v>
      </c>
      <c r="M29" s="263"/>
      <c r="N29" s="263"/>
      <c r="O29" s="263"/>
      <c r="P29" s="263"/>
      <c r="Q29" s="41"/>
      <c r="R29" s="41"/>
      <c r="S29" s="41"/>
      <c r="T29" s="41"/>
      <c r="U29" s="41"/>
      <c r="V29" s="41"/>
      <c r="W29" s="262">
        <f>ROUND(AZ94, 2)</f>
        <v>0</v>
      </c>
      <c r="X29" s="263"/>
      <c r="Y29" s="263"/>
      <c r="Z29" s="263"/>
      <c r="AA29" s="263"/>
      <c r="AB29" s="263"/>
      <c r="AC29" s="263"/>
      <c r="AD29" s="263"/>
      <c r="AE29" s="263"/>
      <c r="AF29" s="41"/>
      <c r="AG29" s="41"/>
      <c r="AH29" s="41"/>
      <c r="AI29" s="41"/>
      <c r="AJ29" s="41"/>
      <c r="AK29" s="262">
        <f>ROUND(AV94, 2)</f>
        <v>0</v>
      </c>
      <c r="AL29" s="263"/>
      <c r="AM29" s="263"/>
      <c r="AN29" s="263"/>
      <c r="AO29" s="263"/>
      <c r="AP29" s="41"/>
      <c r="AQ29" s="41"/>
      <c r="AR29" s="42"/>
      <c r="BE29" s="252"/>
    </row>
    <row r="30" spans="1:71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4">
        <v>0.15</v>
      </c>
      <c r="M30" s="263"/>
      <c r="N30" s="263"/>
      <c r="O30" s="263"/>
      <c r="P30" s="263"/>
      <c r="Q30" s="41"/>
      <c r="R30" s="41"/>
      <c r="S30" s="41"/>
      <c r="T30" s="41"/>
      <c r="U30" s="41"/>
      <c r="V30" s="41"/>
      <c r="W30" s="262">
        <f>ROUND(BA94, 2)</f>
        <v>0</v>
      </c>
      <c r="X30" s="263"/>
      <c r="Y30" s="263"/>
      <c r="Z30" s="263"/>
      <c r="AA30" s="263"/>
      <c r="AB30" s="263"/>
      <c r="AC30" s="263"/>
      <c r="AD30" s="263"/>
      <c r="AE30" s="263"/>
      <c r="AF30" s="41"/>
      <c r="AG30" s="41"/>
      <c r="AH30" s="41"/>
      <c r="AI30" s="41"/>
      <c r="AJ30" s="41"/>
      <c r="AK30" s="262">
        <f>ROUND(AW94, 2)</f>
        <v>0</v>
      </c>
      <c r="AL30" s="263"/>
      <c r="AM30" s="263"/>
      <c r="AN30" s="263"/>
      <c r="AO30" s="263"/>
      <c r="AP30" s="41"/>
      <c r="AQ30" s="41"/>
      <c r="AR30" s="42"/>
      <c r="BE30" s="252"/>
    </row>
    <row r="31" spans="1:71" s="3" customFormat="1" ht="14.45" hidden="1" customHeight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64">
        <v>0.21</v>
      </c>
      <c r="M31" s="263"/>
      <c r="N31" s="263"/>
      <c r="O31" s="263"/>
      <c r="P31" s="263"/>
      <c r="Q31" s="41"/>
      <c r="R31" s="41"/>
      <c r="S31" s="41"/>
      <c r="T31" s="41"/>
      <c r="U31" s="41"/>
      <c r="V31" s="41"/>
      <c r="W31" s="262">
        <f>ROUND(BB94, 2)</f>
        <v>0</v>
      </c>
      <c r="X31" s="263"/>
      <c r="Y31" s="263"/>
      <c r="Z31" s="263"/>
      <c r="AA31" s="263"/>
      <c r="AB31" s="263"/>
      <c r="AC31" s="263"/>
      <c r="AD31" s="263"/>
      <c r="AE31" s="263"/>
      <c r="AF31" s="41"/>
      <c r="AG31" s="41"/>
      <c r="AH31" s="41"/>
      <c r="AI31" s="41"/>
      <c r="AJ31" s="41"/>
      <c r="AK31" s="262">
        <v>0</v>
      </c>
      <c r="AL31" s="263"/>
      <c r="AM31" s="263"/>
      <c r="AN31" s="263"/>
      <c r="AO31" s="263"/>
      <c r="AP31" s="41"/>
      <c r="AQ31" s="41"/>
      <c r="AR31" s="42"/>
      <c r="BE31" s="252"/>
    </row>
    <row r="32" spans="1:71" s="3" customFormat="1" ht="14.45" hidden="1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4">
        <v>0.15</v>
      </c>
      <c r="M32" s="263"/>
      <c r="N32" s="263"/>
      <c r="O32" s="263"/>
      <c r="P32" s="263"/>
      <c r="Q32" s="41"/>
      <c r="R32" s="41"/>
      <c r="S32" s="41"/>
      <c r="T32" s="41"/>
      <c r="U32" s="41"/>
      <c r="V32" s="41"/>
      <c r="W32" s="262">
        <f>ROUND(BC94, 2)</f>
        <v>0</v>
      </c>
      <c r="X32" s="263"/>
      <c r="Y32" s="263"/>
      <c r="Z32" s="263"/>
      <c r="AA32" s="263"/>
      <c r="AB32" s="263"/>
      <c r="AC32" s="263"/>
      <c r="AD32" s="263"/>
      <c r="AE32" s="263"/>
      <c r="AF32" s="41"/>
      <c r="AG32" s="41"/>
      <c r="AH32" s="41"/>
      <c r="AI32" s="41"/>
      <c r="AJ32" s="41"/>
      <c r="AK32" s="262">
        <v>0</v>
      </c>
      <c r="AL32" s="263"/>
      <c r="AM32" s="263"/>
      <c r="AN32" s="263"/>
      <c r="AO32" s="263"/>
      <c r="AP32" s="41"/>
      <c r="AQ32" s="41"/>
      <c r="AR32" s="42"/>
      <c r="BE32" s="252"/>
    </row>
    <row r="33" spans="1:57" s="3" customFormat="1" ht="14.45" hidden="1" customHeight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4">
        <v>0</v>
      </c>
      <c r="M33" s="263"/>
      <c r="N33" s="263"/>
      <c r="O33" s="263"/>
      <c r="P33" s="263"/>
      <c r="Q33" s="41"/>
      <c r="R33" s="41"/>
      <c r="S33" s="41"/>
      <c r="T33" s="41"/>
      <c r="U33" s="41"/>
      <c r="V33" s="41"/>
      <c r="W33" s="262">
        <f>ROUND(BD94, 2)</f>
        <v>0</v>
      </c>
      <c r="X33" s="263"/>
      <c r="Y33" s="263"/>
      <c r="Z33" s="263"/>
      <c r="AA33" s="263"/>
      <c r="AB33" s="263"/>
      <c r="AC33" s="263"/>
      <c r="AD33" s="263"/>
      <c r="AE33" s="263"/>
      <c r="AF33" s="41"/>
      <c r="AG33" s="41"/>
      <c r="AH33" s="41"/>
      <c r="AI33" s="41"/>
      <c r="AJ33" s="41"/>
      <c r="AK33" s="262">
        <v>0</v>
      </c>
      <c r="AL33" s="263"/>
      <c r="AM33" s="263"/>
      <c r="AN33" s="263"/>
      <c r="AO33" s="263"/>
      <c r="AP33" s="41"/>
      <c r="AQ33" s="41"/>
      <c r="AR33" s="42"/>
      <c r="BE33" s="25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1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65" t="s">
        <v>45</v>
      </c>
      <c r="Y35" s="266"/>
      <c r="Z35" s="266"/>
      <c r="AA35" s="266"/>
      <c r="AB35" s="266"/>
      <c r="AC35" s="45"/>
      <c r="AD35" s="45"/>
      <c r="AE35" s="45"/>
      <c r="AF35" s="45"/>
      <c r="AG35" s="45"/>
      <c r="AH35" s="45"/>
      <c r="AI35" s="45"/>
      <c r="AJ35" s="45"/>
      <c r="AK35" s="267">
        <f>SUM(AK26:AK33)</f>
        <v>0</v>
      </c>
      <c r="AL35" s="266"/>
      <c r="AM35" s="266"/>
      <c r="AN35" s="266"/>
      <c r="AO35" s="26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0172022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9" t="str">
        <f>K6</f>
        <v>Pardubice , ul. Bulharská - kanalizace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1" t="str">
        <f>IF(AN8= "","",AN8)</f>
        <v>28. 3. 2022</v>
      </c>
      <c r="AN87" s="271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2" t="str">
        <f>IF(E17="","",E17)</f>
        <v xml:space="preserve"> </v>
      </c>
      <c r="AN89" s="273"/>
      <c r="AO89" s="273"/>
      <c r="AP89" s="273"/>
      <c r="AQ89" s="36"/>
      <c r="AR89" s="39"/>
      <c r="AS89" s="274" t="s">
        <v>53</v>
      </c>
      <c r="AT89" s="27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2" t="str">
        <f>IF(E20="","",E20)</f>
        <v xml:space="preserve"> </v>
      </c>
      <c r="AN90" s="273"/>
      <c r="AO90" s="273"/>
      <c r="AP90" s="273"/>
      <c r="AQ90" s="36"/>
      <c r="AR90" s="39"/>
      <c r="AS90" s="276"/>
      <c r="AT90" s="27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8"/>
      <c r="AT91" s="27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80" t="s">
        <v>54</v>
      </c>
      <c r="D92" s="281"/>
      <c r="E92" s="281"/>
      <c r="F92" s="281"/>
      <c r="G92" s="281"/>
      <c r="H92" s="73"/>
      <c r="I92" s="282" t="s">
        <v>55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3" t="s">
        <v>56</v>
      </c>
      <c r="AH92" s="281"/>
      <c r="AI92" s="281"/>
      <c r="AJ92" s="281"/>
      <c r="AK92" s="281"/>
      <c r="AL92" s="281"/>
      <c r="AM92" s="281"/>
      <c r="AN92" s="282" t="s">
        <v>57</v>
      </c>
      <c r="AO92" s="281"/>
      <c r="AP92" s="284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8">
        <f>ROUND(SUM(AG95:AG96),2)</f>
        <v>0</v>
      </c>
      <c r="AH94" s="288"/>
      <c r="AI94" s="288"/>
      <c r="AJ94" s="288"/>
      <c r="AK94" s="288"/>
      <c r="AL94" s="288"/>
      <c r="AM94" s="288"/>
      <c r="AN94" s="289">
        <f>SUM(AG94,AT94)</f>
        <v>0</v>
      </c>
      <c r="AO94" s="289"/>
      <c r="AP94" s="289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87" t="s">
        <v>78</v>
      </c>
      <c r="E95" s="287"/>
      <c r="F95" s="287"/>
      <c r="G95" s="287"/>
      <c r="H95" s="287"/>
      <c r="I95" s="96"/>
      <c r="J95" s="287" t="s">
        <v>79</v>
      </c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5">
        <f>'stoka - Kanalizace'!J30</f>
        <v>0</v>
      </c>
      <c r="AH95" s="286"/>
      <c r="AI95" s="286"/>
      <c r="AJ95" s="286"/>
      <c r="AK95" s="286"/>
      <c r="AL95" s="286"/>
      <c r="AM95" s="286"/>
      <c r="AN95" s="285">
        <f>SUM(AG95,AT95)</f>
        <v>0</v>
      </c>
      <c r="AO95" s="286"/>
      <c r="AP95" s="286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'stoka - Kanalizace'!P127</f>
        <v>0</v>
      </c>
      <c r="AV95" s="100">
        <f>'stoka - Kanalizace'!J33</f>
        <v>0</v>
      </c>
      <c r="AW95" s="100">
        <f>'stoka - Kanalizace'!J34</f>
        <v>0</v>
      </c>
      <c r="AX95" s="100">
        <f>'stoka - Kanalizace'!J35</f>
        <v>0</v>
      </c>
      <c r="AY95" s="100">
        <f>'stoka - Kanalizace'!J36</f>
        <v>0</v>
      </c>
      <c r="AZ95" s="100">
        <f>'stoka - Kanalizace'!F33</f>
        <v>0</v>
      </c>
      <c r="BA95" s="100">
        <f>'stoka - Kanalizace'!F34</f>
        <v>0</v>
      </c>
      <c r="BB95" s="100">
        <f>'stoka - Kanalizace'!F35</f>
        <v>0</v>
      </c>
      <c r="BC95" s="100">
        <f>'stoka - Kanalizace'!F36</f>
        <v>0</v>
      </c>
      <c r="BD95" s="102">
        <f>'stoka - Kanalizace'!F37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87" t="s">
        <v>84</v>
      </c>
      <c r="E96" s="287"/>
      <c r="F96" s="287"/>
      <c r="G96" s="287"/>
      <c r="H96" s="287"/>
      <c r="I96" s="96"/>
      <c r="J96" s="287" t="s">
        <v>85</v>
      </c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5">
        <f>'VON - Vedlejší a ostatní ...'!J30</f>
        <v>0</v>
      </c>
      <c r="AH96" s="286"/>
      <c r="AI96" s="286"/>
      <c r="AJ96" s="286"/>
      <c r="AK96" s="286"/>
      <c r="AL96" s="286"/>
      <c r="AM96" s="286"/>
      <c r="AN96" s="285">
        <f>SUM(AG96,AT96)</f>
        <v>0</v>
      </c>
      <c r="AO96" s="286"/>
      <c r="AP96" s="286"/>
      <c r="AQ96" s="97" t="s">
        <v>80</v>
      </c>
      <c r="AR96" s="98"/>
      <c r="AS96" s="104">
        <v>0</v>
      </c>
      <c r="AT96" s="105">
        <f>ROUND(SUM(AV96:AW96),2)</f>
        <v>0</v>
      </c>
      <c r="AU96" s="106">
        <f>'VON - Vedlejší a ostatní ...'!P124</f>
        <v>0</v>
      </c>
      <c r="AV96" s="105">
        <f>'VON - Vedlejší a ostatní ...'!J33</f>
        <v>0</v>
      </c>
      <c r="AW96" s="105">
        <f>'VON - Vedlejší a ostatní ...'!J34</f>
        <v>0</v>
      </c>
      <c r="AX96" s="105">
        <f>'VON - Vedlejší a ostatní ...'!J35</f>
        <v>0</v>
      </c>
      <c r="AY96" s="105">
        <f>'VON - Vedlejší a ostatní ...'!J36</f>
        <v>0</v>
      </c>
      <c r="AZ96" s="105">
        <f>'VON - Vedlejší a ostatní ...'!F33</f>
        <v>0</v>
      </c>
      <c r="BA96" s="105">
        <f>'VON - Vedlejší a ostatní ...'!F34</f>
        <v>0</v>
      </c>
      <c r="BB96" s="105">
        <f>'VON - Vedlejší a ostatní ...'!F35</f>
        <v>0</v>
      </c>
      <c r="BC96" s="105">
        <f>'VON - Vedlejší a ostatní ...'!F36</f>
        <v>0</v>
      </c>
      <c r="BD96" s="107">
        <f>'VON - Vedlejší a ostatní ...'!F37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+rKTXk9Dh1AwjteiG2Fv327BdgRu7K9zTxns17UDollxex8qlI7fqINbfldCkMhQ+ysA+JKCf1MbPu3jyuFNDA==" saltValue="bhBfjK1J3a4hIsa0tcUSyVxPPQyhXbJj7Y+5tSIm6+7AU+X8OalZTy1TaDVjasZ+oHXFlss8njGO9IDwDp3dQ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toka - Kanalizace'!C2" display="/" xr:uid="{00000000-0004-0000-0000-000000000000}"/>
    <hyperlink ref="A96" location="'VON - Vedlejší a ostatní ...'!C2" display="/" xr:uid="{00000000-0004-0000-0000-000001000000}"/>
  </hyperlinks>
  <pageMargins left="0.39370078740157483" right="0.39370078740157483" top="0.39370078740157483" bottom="0.39370078740157483" header="0" footer="0"/>
  <pageSetup paperSize="9" scale="74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82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1" t="str">
        <f>'Rekapitulace stavby'!K6</f>
        <v>Pardubice , ul. Bulharská - kanalizace</v>
      </c>
      <c r="F7" s="292"/>
      <c r="G7" s="292"/>
      <c r="H7" s="292"/>
      <c r="L7" s="20"/>
    </row>
    <row r="8" spans="1:46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3" t="s">
        <v>89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28. 3. 2022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ROUND((SUM(BE127:BE270)),  2)</f>
        <v>0</v>
      </c>
      <c r="G33" s="34"/>
      <c r="H33" s="34"/>
      <c r="I33" s="124">
        <v>0.21</v>
      </c>
      <c r="J33" s="123">
        <f>ROUND(((SUM(BE127:BE270))*I33),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ROUND((SUM(BF127:BF270)),  2)</f>
        <v>0</v>
      </c>
      <c r="G34" s="34"/>
      <c r="H34" s="34"/>
      <c r="I34" s="124">
        <v>0.15</v>
      </c>
      <c r="J34" s="123">
        <f>ROUND(((SUM(BF127:BF270))*I34),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ROUND((SUM(BG127:BG270)),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ROUND((SUM(BH127:BH270)),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ROUND((SUM(BI127:BI270)),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8" t="str">
        <f>E7</f>
        <v>Pardubice , ul. Bulharská - kanalizace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stoka - Kanalizace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28. 3. 2022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31" s="9" customFormat="1" ht="24.95" customHeight="1">
      <c r="B97" s="147"/>
      <c r="C97" s="148"/>
      <c r="D97" s="149" t="s">
        <v>95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96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97</v>
      </c>
      <c r="E99" s="156"/>
      <c r="F99" s="156"/>
      <c r="G99" s="156"/>
      <c r="H99" s="156"/>
      <c r="I99" s="156"/>
      <c r="J99" s="157">
        <f>J178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98</v>
      </c>
      <c r="E100" s="156"/>
      <c r="F100" s="156"/>
      <c r="G100" s="156"/>
      <c r="H100" s="156"/>
      <c r="I100" s="156"/>
      <c r="J100" s="157">
        <f>J180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99</v>
      </c>
      <c r="E101" s="156"/>
      <c r="F101" s="156"/>
      <c r="G101" s="156"/>
      <c r="H101" s="156"/>
      <c r="I101" s="156"/>
      <c r="J101" s="157">
        <f>J185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100</v>
      </c>
      <c r="E102" s="156"/>
      <c r="F102" s="156"/>
      <c r="G102" s="156"/>
      <c r="H102" s="156"/>
      <c r="I102" s="156"/>
      <c r="J102" s="157">
        <f>J196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101</v>
      </c>
      <c r="E103" s="156"/>
      <c r="F103" s="156"/>
      <c r="G103" s="156"/>
      <c r="H103" s="156"/>
      <c r="I103" s="156"/>
      <c r="J103" s="157">
        <f>J211</f>
        <v>0</v>
      </c>
      <c r="K103" s="154"/>
      <c r="L103" s="158"/>
    </row>
    <row r="104" spans="1:31" s="10" customFormat="1" ht="14.85" customHeight="1">
      <c r="B104" s="153"/>
      <c r="C104" s="154"/>
      <c r="D104" s="155" t="s">
        <v>102</v>
      </c>
      <c r="E104" s="156"/>
      <c r="F104" s="156"/>
      <c r="G104" s="156"/>
      <c r="H104" s="156"/>
      <c r="I104" s="156"/>
      <c r="J104" s="157">
        <f>J237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103</v>
      </c>
      <c r="E105" s="156"/>
      <c r="F105" s="156"/>
      <c r="G105" s="156"/>
      <c r="H105" s="156"/>
      <c r="I105" s="156"/>
      <c r="J105" s="157">
        <f>J246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104</v>
      </c>
      <c r="E106" s="156"/>
      <c r="F106" s="156"/>
      <c r="G106" s="156"/>
      <c r="H106" s="156"/>
      <c r="I106" s="156"/>
      <c r="J106" s="157">
        <f>J252</f>
        <v>0</v>
      </c>
      <c r="K106" s="154"/>
      <c r="L106" s="158"/>
    </row>
    <row r="107" spans="1:31" s="10" customFormat="1" ht="19.899999999999999" customHeight="1">
      <c r="B107" s="153"/>
      <c r="C107" s="154"/>
      <c r="D107" s="155" t="s">
        <v>105</v>
      </c>
      <c r="E107" s="156"/>
      <c r="F107" s="156"/>
      <c r="G107" s="156"/>
      <c r="H107" s="156"/>
      <c r="I107" s="156"/>
      <c r="J107" s="157">
        <f>J269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63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24.95" customHeight="1">
      <c r="A114" s="34"/>
      <c r="B114" s="35"/>
      <c r="C114" s="23" t="s">
        <v>106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6.5" customHeight="1">
      <c r="A117" s="34"/>
      <c r="B117" s="35"/>
      <c r="C117" s="36"/>
      <c r="D117" s="36"/>
      <c r="E117" s="298" t="str">
        <f>E7</f>
        <v>Pardubice , ul. Bulharská - kanalizace</v>
      </c>
      <c r="F117" s="299"/>
      <c r="G117" s="299"/>
      <c r="H117" s="299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88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6.5" customHeight="1">
      <c r="A119" s="34"/>
      <c r="B119" s="35"/>
      <c r="C119" s="36"/>
      <c r="D119" s="36"/>
      <c r="E119" s="269" t="str">
        <f>E9</f>
        <v>stoka - Kanalizace</v>
      </c>
      <c r="F119" s="300"/>
      <c r="G119" s="300"/>
      <c r="H119" s="300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6" t="str">
        <f>IF(J12="","",J12)</f>
        <v>28. 3. 2022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 xml:space="preserve"> </v>
      </c>
      <c r="G123" s="36"/>
      <c r="H123" s="36"/>
      <c r="I123" s="29" t="s">
        <v>29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27</v>
      </c>
      <c r="D124" s="36"/>
      <c r="E124" s="36"/>
      <c r="F124" s="27" t="str">
        <f>IF(E18="","",E18)</f>
        <v>Vyplň údaj</v>
      </c>
      <c r="G124" s="36"/>
      <c r="H124" s="36"/>
      <c r="I124" s="29" t="s">
        <v>31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59"/>
      <c r="B126" s="160"/>
      <c r="C126" s="161" t="s">
        <v>107</v>
      </c>
      <c r="D126" s="162" t="s">
        <v>58</v>
      </c>
      <c r="E126" s="162" t="s">
        <v>54</v>
      </c>
      <c r="F126" s="162" t="s">
        <v>55</v>
      </c>
      <c r="G126" s="162" t="s">
        <v>108</v>
      </c>
      <c r="H126" s="162" t="s">
        <v>109</v>
      </c>
      <c r="I126" s="162" t="s">
        <v>110</v>
      </c>
      <c r="J126" s="163" t="s">
        <v>92</v>
      </c>
      <c r="K126" s="164" t="s">
        <v>111</v>
      </c>
      <c r="L126" s="165"/>
      <c r="M126" s="75" t="s">
        <v>1</v>
      </c>
      <c r="N126" s="76" t="s">
        <v>37</v>
      </c>
      <c r="O126" s="76" t="s">
        <v>112</v>
      </c>
      <c r="P126" s="76" t="s">
        <v>113</v>
      </c>
      <c r="Q126" s="76" t="s">
        <v>114</v>
      </c>
      <c r="R126" s="76" t="s">
        <v>115</v>
      </c>
      <c r="S126" s="76" t="s">
        <v>116</v>
      </c>
      <c r="T126" s="77" t="s">
        <v>117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" customHeight="1">
      <c r="A127" s="34"/>
      <c r="B127" s="35"/>
      <c r="C127" s="82" t="s">
        <v>118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</f>
        <v>0</v>
      </c>
      <c r="Q127" s="79"/>
      <c r="R127" s="168">
        <f>R128</f>
        <v>419.55270757599999</v>
      </c>
      <c r="S127" s="79"/>
      <c r="T127" s="169">
        <f>T128</f>
        <v>82.5274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72</v>
      </c>
      <c r="AU127" s="17" t="s">
        <v>94</v>
      </c>
      <c r="BK127" s="170">
        <f>BK128</f>
        <v>0</v>
      </c>
    </row>
    <row r="128" spans="1:63" s="12" customFormat="1" ht="25.9" customHeight="1">
      <c r="B128" s="171"/>
      <c r="C128" s="172"/>
      <c r="D128" s="173" t="s">
        <v>72</v>
      </c>
      <c r="E128" s="174" t="s">
        <v>119</v>
      </c>
      <c r="F128" s="174" t="s">
        <v>120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P129+P178+P180+P185+P196+P211+P246+P252+P269</f>
        <v>0</v>
      </c>
      <c r="Q128" s="179"/>
      <c r="R128" s="180">
        <f>R129+R178+R180+R185+R196+R211+R246+R252+R269</f>
        <v>419.55270757599999</v>
      </c>
      <c r="S128" s="179"/>
      <c r="T128" s="181">
        <f>T129+T178+T180+T185+T196+T211+T246+T252+T269</f>
        <v>82.5274</v>
      </c>
      <c r="AR128" s="182" t="s">
        <v>81</v>
      </c>
      <c r="AT128" s="183" t="s">
        <v>72</v>
      </c>
      <c r="AU128" s="183" t="s">
        <v>73</v>
      </c>
      <c r="AY128" s="182" t="s">
        <v>121</v>
      </c>
      <c r="BK128" s="184">
        <f>BK129+BK178+BK180+BK185+BK196+BK211+BK246+BK252+BK269</f>
        <v>0</v>
      </c>
    </row>
    <row r="129" spans="1:65" s="12" customFormat="1" ht="22.9" customHeight="1">
      <c r="B129" s="171"/>
      <c r="C129" s="172"/>
      <c r="D129" s="173" t="s">
        <v>72</v>
      </c>
      <c r="E129" s="185" t="s">
        <v>81</v>
      </c>
      <c r="F129" s="185" t="s">
        <v>122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SUM(P130:P177)</f>
        <v>0</v>
      </c>
      <c r="Q129" s="179"/>
      <c r="R129" s="180">
        <f>SUM(R130:R177)</f>
        <v>309.47990149999998</v>
      </c>
      <c r="S129" s="179"/>
      <c r="T129" s="181">
        <f>SUM(T130:T177)</f>
        <v>71.3934</v>
      </c>
      <c r="AR129" s="182" t="s">
        <v>81</v>
      </c>
      <c r="AT129" s="183" t="s">
        <v>72</v>
      </c>
      <c r="AU129" s="183" t="s">
        <v>81</v>
      </c>
      <c r="AY129" s="182" t="s">
        <v>121</v>
      </c>
      <c r="BK129" s="184">
        <f>SUM(BK130:BK177)</f>
        <v>0</v>
      </c>
    </row>
    <row r="130" spans="1:65" s="2" customFormat="1" ht="33" customHeight="1">
      <c r="A130" s="34"/>
      <c r="B130" s="35"/>
      <c r="C130" s="187" t="s">
        <v>81</v>
      </c>
      <c r="D130" s="187" t="s">
        <v>123</v>
      </c>
      <c r="E130" s="188" t="s">
        <v>124</v>
      </c>
      <c r="F130" s="189" t="s">
        <v>125</v>
      </c>
      <c r="G130" s="190" t="s">
        <v>126</v>
      </c>
      <c r="H130" s="191">
        <v>48.6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38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0.28999999999999998</v>
      </c>
      <c r="T130" s="198">
        <f>S130*H130</f>
        <v>14.093999999999999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127</v>
      </c>
      <c r="AT130" s="199" t="s">
        <v>123</v>
      </c>
      <c r="AU130" s="199" t="s">
        <v>83</v>
      </c>
      <c r="AY130" s="17" t="s">
        <v>121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81</v>
      </c>
      <c r="BK130" s="200">
        <f>ROUND(I130*H130,2)</f>
        <v>0</v>
      </c>
      <c r="BL130" s="17" t="s">
        <v>127</v>
      </c>
      <c r="BM130" s="199" t="s">
        <v>128</v>
      </c>
    </row>
    <row r="131" spans="1:65" s="13" customFormat="1" ht="11.25">
      <c r="B131" s="201"/>
      <c r="C131" s="202"/>
      <c r="D131" s="203" t="s">
        <v>129</v>
      </c>
      <c r="E131" s="204" t="s">
        <v>1</v>
      </c>
      <c r="F131" s="205" t="s">
        <v>130</v>
      </c>
      <c r="G131" s="202"/>
      <c r="H131" s="206">
        <v>48.6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129</v>
      </c>
      <c r="AU131" s="212" t="s">
        <v>83</v>
      </c>
      <c r="AV131" s="13" t="s">
        <v>83</v>
      </c>
      <c r="AW131" s="13" t="s">
        <v>30</v>
      </c>
      <c r="AX131" s="13" t="s">
        <v>81</v>
      </c>
      <c r="AY131" s="212" t="s">
        <v>121</v>
      </c>
    </row>
    <row r="132" spans="1:65" s="2" customFormat="1" ht="33" customHeight="1">
      <c r="A132" s="34"/>
      <c r="B132" s="35"/>
      <c r="C132" s="187" t="s">
        <v>83</v>
      </c>
      <c r="D132" s="187" t="s">
        <v>123</v>
      </c>
      <c r="E132" s="188" t="s">
        <v>131</v>
      </c>
      <c r="F132" s="189" t="s">
        <v>132</v>
      </c>
      <c r="G132" s="190" t="s">
        <v>126</v>
      </c>
      <c r="H132" s="191">
        <v>48.6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38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0.44</v>
      </c>
      <c r="T132" s="198">
        <f>S132*H132</f>
        <v>21.384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127</v>
      </c>
      <c r="AT132" s="199" t="s">
        <v>123</v>
      </c>
      <c r="AU132" s="199" t="s">
        <v>83</v>
      </c>
      <c r="AY132" s="17" t="s">
        <v>121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81</v>
      </c>
      <c r="BK132" s="200">
        <f>ROUND(I132*H132,2)</f>
        <v>0</v>
      </c>
      <c r="BL132" s="17" t="s">
        <v>127</v>
      </c>
      <c r="BM132" s="199" t="s">
        <v>133</v>
      </c>
    </row>
    <row r="133" spans="1:65" s="13" customFormat="1" ht="11.25">
      <c r="B133" s="201"/>
      <c r="C133" s="202"/>
      <c r="D133" s="203" t="s">
        <v>129</v>
      </c>
      <c r="E133" s="204" t="s">
        <v>1</v>
      </c>
      <c r="F133" s="205" t="s">
        <v>134</v>
      </c>
      <c r="G133" s="202"/>
      <c r="H133" s="206">
        <v>48.6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129</v>
      </c>
      <c r="AU133" s="212" t="s">
        <v>83</v>
      </c>
      <c r="AV133" s="13" t="s">
        <v>83</v>
      </c>
      <c r="AW133" s="13" t="s">
        <v>30</v>
      </c>
      <c r="AX133" s="13" t="s">
        <v>81</v>
      </c>
      <c r="AY133" s="212" t="s">
        <v>121</v>
      </c>
    </row>
    <row r="134" spans="1:65" s="2" customFormat="1" ht="33" customHeight="1">
      <c r="A134" s="34"/>
      <c r="B134" s="35"/>
      <c r="C134" s="187" t="s">
        <v>135</v>
      </c>
      <c r="D134" s="187" t="s">
        <v>123</v>
      </c>
      <c r="E134" s="188" t="s">
        <v>136</v>
      </c>
      <c r="F134" s="189" t="s">
        <v>137</v>
      </c>
      <c r="G134" s="190" t="s">
        <v>126</v>
      </c>
      <c r="H134" s="191">
        <v>48.6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38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0.32500000000000001</v>
      </c>
      <c r="T134" s="198">
        <f>S134*H134</f>
        <v>15.795000000000002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127</v>
      </c>
      <c r="AT134" s="199" t="s">
        <v>123</v>
      </c>
      <c r="AU134" s="199" t="s">
        <v>83</v>
      </c>
      <c r="AY134" s="17" t="s">
        <v>121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81</v>
      </c>
      <c r="BK134" s="200">
        <f>ROUND(I134*H134,2)</f>
        <v>0</v>
      </c>
      <c r="BL134" s="17" t="s">
        <v>127</v>
      </c>
      <c r="BM134" s="199" t="s">
        <v>138</v>
      </c>
    </row>
    <row r="135" spans="1:65" s="2" customFormat="1" ht="33" customHeight="1">
      <c r="A135" s="34"/>
      <c r="B135" s="35"/>
      <c r="C135" s="187" t="s">
        <v>127</v>
      </c>
      <c r="D135" s="187" t="s">
        <v>123</v>
      </c>
      <c r="E135" s="188" t="s">
        <v>139</v>
      </c>
      <c r="F135" s="189" t="s">
        <v>140</v>
      </c>
      <c r="G135" s="190" t="s">
        <v>126</v>
      </c>
      <c r="H135" s="191">
        <v>97.2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4.0000000000000003E-5</v>
      </c>
      <c r="R135" s="197">
        <f>Q135*H135</f>
        <v>3.8880000000000004E-3</v>
      </c>
      <c r="S135" s="197">
        <v>9.1999999999999998E-2</v>
      </c>
      <c r="T135" s="198">
        <f>S135*H135</f>
        <v>8.9423999999999992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127</v>
      </c>
      <c r="AT135" s="199" t="s">
        <v>123</v>
      </c>
      <c r="AU135" s="199" t="s">
        <v>83</v>
      </c>
      <c r="AY135" s="17" t="s">
        <v>121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81</v>
      </c>
      <c r="BK135" s="200">
        <f>ROUND(I135*H135,2)</f>
        <v>0</v>
      </c>
      <c r="BL135" s="17" t="s">
        <v>127</v>
      </c>
      <c r="BM135" s="199" t="s">
        <v>141</v>
      </c>
    </row>
    <row r="136" spans="1:65" s="13" customFormat="1" ht="11.25">
      <c r="B136" s="201"/>
      <c r="C136" s="202"/>
      <c r="D136" s="203" t="s">
        <v>129</v>
      </c>
      <c r="E136" s="204" t="s">
        <v>1</v>
      </c>
      <c r="F136" s="205" t="s">
        <v>142</v>
      </c>
      <c r="G136" s="202"/>
      <c r="H136" s="206">
        <v>97.2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129</v>
      </c>
      <c r="AU136" s="212" t="s">
        <v>83</v>
      </c>
      <c r="AV136" s="13" t="s">
        <v>83</v>
      </c>
      <c r="AW136" s="13" t="s">
        <v>30</v>
      </c>
      <c r="AX136" s="13" t="s">
        <v>81</v>
      </c>
      <c r="AY136" s="212" t="s">
        <v>121</v>
      </c>
    </row>
    <row r="137" spans="1:65" s="2" customFormat="1" ht="33" customHeight="1">
      <c r="A137" s="34"/>
      <c r="B137" s="35"/>
      <c r="C137" s="187" t="s">
        <v>143</v>
      </c>
      <c r="D137" s="187" t="s">
        <v>123</v>
      </c>
      <c r="E137" s="188" t="s">
        <v>144</v>
      </c>
      <c r="F137" s="189" t="s">
        <v>145</v>
      </c>
      <c r="G137" s="190" t="s">
        <v>126</v>
      </c>
      <c r="H137" s="191">
        <v>48.6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9.0000000000000006E-5</v>
      </c>
      <c r="R137" s="197">
        <f>Q137*H137</f>
        <v>4.3740000000000003E-3</v>
      </c>
      <c r="S137" s="197">
        <v>0.23</v>
      </c>
      <c r="T137" s="198">
        <f>S137*H137</f>
        <v>11.178000000000001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127</v>
      </c>
      <c r="AT137" s="199" t="s">
        <v>123</v>
      </c>
      <c r="AU137" s="199" t="s">
        <v>83</v>
      </c>
      <c r="AY137" s="17" t="s">
        <v>121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127</v>
      </c>
      <c r="BM137" s="199" t="s">
        <v>146</v>
      </c>
    </row>
    <row r="138" spans="1:65" s="2" customFormat="1" ht="16.5" customHeight="1">
      <c r="A138" s="34"/>
      <c r="B138" s="35"/>
      <c r="C138" s="187" t="s">
        <v>147</v>
      </c>
      <c r="D138" s="187" t="s">
        <v>123</v>
      </c>
      <c r="E138" s="188" t="s">
        <v>148</v>
      </c>
      <c r="F138" s="189" t="s">
        <v>149</v>
      </c>
      <c r="G138" s="190" t="s">
        <v>150</v>
      </c>
      <c r="H138" s="191">
        <v>50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38</v>
      </c>
      <c r="O138" s="71"/>
      <c r="P138" s="197">
        <f>O138*H138</f>
        <v>0</v>
      </c>
      <c r="Q138" s="197">
        <v>7.19295E-3</v>
      </c>
      <c r="R138" s="197">
        <f>Q138*H138</f>
        <v>0.35964750000000001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127</v>
      </c>
      <c r="AT138" s="199" t="s">
        <v>123</v>
      </c>
      <c r="AU138" s="199" t="s">
        <v>83</v>
      </c>
      <c r="AY138" s="17" t="s">
        <v>121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81</v>
      </c>
      <c r="BK138" s="200">
        <f>ROUND(I138*H138,2)</f>
        <v>0</v>
      </c>
      <c r="BL138" s="17" t="s">
        <v>127</v>
      </c>
      <c r="BM138" s="199" t="s">
        <v>151</v>
      </c>
    </row>
    <row r="139" spans="1:65" s="13" customFormat="1" ht="11.25">
      <c r="B139" s="201"/>
      <c r="C139" s="202"/>
      <c r="D139" s="203" t="s">
        <v>129</v>
      </c>
      <c r="E139" s="204" t="s">
        <v>1</v>
      </c>
      <c r="F139" s="205" t="s">
        <v>152</v>
      </c>
      <c r="G139" s="202"/>
      <c r="H139" s="206">
        <v>50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129</v>
      </c>
      <c r="AU139" s="212" t="s">
        <v>83</v>
      </c>
      <c r="AV139" s="13" t="s">
        <v>83</v>
      </c>
      <c r="AW139" s="13" t="s">
        <v>30</v>
      </c>
      <c r="AX139" s="13" t="s">
        <v>81</v>
      </c>
      <c r="AY139" s="212" t="s">
        <v>121</v>
      </c>
    </row>
    <row r="140" spans="1:65" s="2" customFormat="1" ht="24.2" customHeight="1">
      <c r="A140" s="34"/>
      <c r="B140" s="35"/>
      <c r="C140" s="187" t="s">
        <v>153</v>
      </c>
      <c r="D140" s="187" t="s">
        <v>123</v>
      </c>
      <c r="E140" s="188" t="s">
        <v>154</v>
      </c>
      <c r="F140" s="189" t="s">
        <v>155</v>
      </c>
      <c r="G140" s="190" t="s">
        <v>156</v>
      </c>
      <c r="H140" s="191">
        <v>1440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4.0000000000000003E-5</v>
      </c>
      <c r="R140" s="197">
        <f>Q140*H140</f>
        <v>5.7600000000000005E-2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127</v>
      </c>
      <c r="AT140" s="199" t="s">
        <v>123</v>
      </c>
      <c r="AU140" s="199" t="s">
        <v>83</v>
      </c>
      <c r="AY140" s="17" t="s">
        <v>121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81</v>
      </c>
      <c r="BK140" s="200">
        <f>ROUND(I140*H140,2)</f>
        <v>0</v>
      </c>
      <c r="BL140" s="17" t="s">
        <v>127</v>
      </c>
      <c r="BM140" s="199" t="s">
        <v>157</v>
      </c>
    </row>
    <row r="141" spans="1:65" s="14" customFormat="1" ht="11.25">
      <c r="B141" s="213"/>
      <c r="C141" s="214"/>
      <c r="D141" s="203" t="s">
        <v>129</v>
      </c>
      <c r="E141" s="215" t="s">
        <v>1</v>
      </c>
      <c r="F141" s="216" t="s">
        <v>158</v>
      </c>
      <c r="G141" s="214"/>
      <c r="H141" s="215" t="s">
        <v>1</v>
      </c>
      <c r="I141" s="217"/>
      <c r="J141" s="214"/>
      <c r="K141" s="214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129</v>
      </c>
      <c r="AU141" s="222" t="s">
        <v>83</v>
      </c>
      <c r="AV141" s="14" t="s">
        <v>81</v>
      </c>
      <c r="AW141" s="14" t="s">
        <v>30</v>
      </c>
      <c r="AX141" s="14" t="s">
        <v>73</v>
      </c>
      <c r="AY141" s="222" t="s">
        <v>121</v>
      </c>
    </row>
    <row r="142" spans="1:65" s="13" customFormat="1" ht="11.25">
      <c r="B142" s="201"/>
      <c r="C142" s="202"/>
      <c r="D142" s="203" t="s">
        <v>129</v>
      </c>
      <c r="E142" s="204" t="s">
        <v>1</v>
      </c>
      <c r="F142" s="205" t="s">
        <v>159</v>
      </c>
      <c r="G142" s="202"/>
      <c r="H142" s="206">
        <v>720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129</v>
      </c>
      <c r="AU142" s="212" t="s">
        <v>83</v>
      </c>
      <c r="AV142" s="13" t="s">
        <v>83</v>
      </c>
      <c r="AW142" s="13" t="s">
        <v>30</v>
      </c>
      <c r="AX142" s="13" t="s">
        <v>73</v>
      </c>
      <c r="AY142" s="212" t="s">
        <v>121</v>
      </c>
    </row>
    <row r="143" spans="1:65" s="13" customFormat="1" ht="11.25">
      <c r="B143" s="201"/>
      <c r="C143" s="202"/>
      <c r="D143" s="203" t="s">
        <v>129</v>
      </c>
      <c r="E143" s="204" t="s">
        <v>1</v>
      </c>
      <c r="F143" s="205" t="s">
        <v>160</v>
      </c>
      <c r="G143" s="202"/>
      <c r="H143" s="206">
        <v>720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129</v>
      </c>
      <c r="AU143" s="212" t="s">
        <v>83</v>
      </c>
      <c r="AV143" s="13" t="s">
        <v>83</v>
      </c>
      <c r="AW143" s="13" t="s">
        <v>30</v>
      </c>
      <c r="AX143" s="13" t="s">
        <v>73</v>
      </c>
      <c r="AY143" s="212" t="s">
        <v>121</v>
      </c>
    </row>
    <row r="144" spans="1:65" s="15" customFormat="1" ht="11.25">
      <c r="B144" s="223"/>
      <c r="C144" s="224"/>
      <c r="D144" s="203" t="s">
        <v>129</v>
      </c>
      <c r="E144" s="225" t="s">
        <v>1</v>
      </c>
      <c r="F144" s="226" t="s">
        <v>161</v>
      </c>
      <c r="G144" s="224"/>
      <c r="H144" s="227">
        <v>1440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129</v>
      </c>
      <c r="AU144" s="233" t="s">
        <v>83</v>
      </c>
      <c r="AV144" s="15" t="s">
        <v>127</v>
      </c>
      <c r="AW144" s="15" t="s">
        <v>30</v>
      </c>
      <c r="AX144" s="15" t="s">
        <v>81</v>
      </c>
      <c r="AY144" s="233" t="s">
        <v>121</v>
      </c>
    </row>
    <row r="145" spans="1:65" s="2" customFormat="1" ht="24.2" customHeight="1">
      <c r="A145" s="34"/>
      <c r="B145" s="35"/>
      <c r="C145" s="187" t="s">
        <v>162</v>
      </c>
      <c r="D145" s="187" t="s">
        <v>123</v>
      </c>
      <c r="E145" s="188" t="s">
        <v>163</v>
      </c>
      <c r="F145" s="189" t="s">
        <v>164</v>
      </c>
      <c r="G145" s="190" t="s">
        <v>165</v>
      </c>
      <c r="H145" s="191">
        <v>60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127</v>
      </c>
      <c r="AT145" s="199" t="s">
        <v>123</v>
      </c>
      <c r="AU145" s="199" t="s">
        <v>83</v>
      </c>
      <c r="AY145" s="17" t="s">
        <v>121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81</v>
      </c>
      <c r="BK145" s="200">
        <f>ROUND(I145*H145,2)</f>
        <v>0</v>
      </c>
      <c r="BL145" s="17" t="s">
        <v>127</v>
      </c>
      <c r="BM145" s="199" t="s">
        <v>166</v>
      </c>
    </row>
    <row r="146" spans="1:65" s="14" customFormat="1" ht="11.25">
      <c r="B146" s="213"/>
      <c r="C146" s="214"/>
      <c r="D146" s="203" t="s">
        <v>129</v>
      </c>
      <c r="E146" s="215" t="s">
        <v>1</v>
      </c>
      <c r="F146" s="216" t="s">
        <v>158</v>
      </c>
      <c r="G146" s="214"/>
      <c r="H146" s="215" t="s">
        <v>1</v>
      </c>
      <c r="I146" s="217"/>
      <c r="J146" s="214"/>
      <c r="K146" s="214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129</v>
      </c>
      <c r="AU146" s="222" t="s">
        <v>83</v>
      </c>
      <c r="AV146" s="14" t="s">
        <v>81</v>
      </c>
      <c r="AW146" s="14" t="s">
        <v>30</v>
      </c>
      <c r="AX146" s="14" t="s">
        <v>73</v>
      </c>
      <c r="AY146" s="222" t="s">
        <v>121</v>
      </c>
    </row>
    <row r="147" spans="1:65" s="13" customFormat="1" ht="11.25">
      <c r="B147" s="201"/>
      <c r="C147" s="202"/>
      <c r="D147" s="203" t="s">
        <v>129</v>
      </c>
      <c r="E147" s="204" t="s">
        <v>1</v>
      </c>
      <c r="F147" s="205" t="s">
        <v>167</v>
      </c>
      <c r="G147" s="202"/>
      <c r="H147" s="206">
        <v>30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129</v>
      </c>
      <c r="AU147" s="212" t="s">
        <v>83</v>
      </c>
      <c r="AV147" s="13" t="s">
        <v>83</v>
      </c>
      <c r="AW147" s="13" t="s">
        <v>30</v>
      </c>
      <c r="AX147" s="13" t="s">
        <v>73</v>
      </c>
      <c r="AY147" s="212" t="s">
        <v>121</v>
      </c>
    </row>
    <row r="148" spans="1:65" s="13" customFormat="1" ht="11.25">
      <c r="B148" s="201"/>
      <c r="C148" s="202"/>
      <c r="D148" s="203" t="s">
        <v>129</v>
      </c>
      <c r="E148" s="204" t="s">
        <v>1</v>
      </c>
      <c r="F148" s="205" t="s">
        <v>168</v>
      </c>
      <c r="G148" s="202"/>
      <c r="H148" s="206">
        <v>30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129</v>
      </c>
      <c r="AU148" s="212" t="s">
        <v>83</v>
      </c>
      <c r="AV148" s="13" t="s">
        <v>83</v>
      </c>
      <c r="AW148" s="13" t="s">
        <v>30</v>
      </c>
      <c r="AX148" s="13" t="s">
        <v>73</v>
      </c>
      <c r="AY148" s="212" t="s">
        <v>121</v>
      </c>
    </row>
    <row r="149" spans="1:65" s="15" customFormat="1" ht="11.25">
      <c r="B149" s="223"/>
      <c r="C149" s="224"/>
      <c r="D149" s="203" t="s">
        <v>129</v>
      </c>
      <c r="E149" s="225" t="s">
        <v>1</v>
      </c>
      <c r="F149" s="226" t="s">
        <v>161</v>
      </c>
      <c r="G149" s="224"/>
      <c r="H149" s="227">
        <v>60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129</v>
      </c>
      <c r="AU149" s="233" t="s">
        <v>83</v>
      </c>
      <c r="AV149" s="15" t="s">
        <v>127</v>
      </c>
      <c r="AW149" s="15" t="s">
        <v>30</v>
      </c>
      <c r="AX149" s="15" t="s">
        <v>81</v>
      </c>
      <c r="AY149" s="233" t="s">
        <v>121</v>
      </c>
    </row>
    <row r="150" spans="1:65" s="2" customFormat="1" ht="24.2" customHeight="1">
      <c r="A150" s="34"/>
      <c r="B150" s="35"/>
      <c r="C150" s="187" t="s">
        <v>169</v>
      </c>
      <c r="D150" s="187" t="s">
        <v>123</v>
      </c>
      <c r="E150" s="188" t="s">
        <v>170</v>
      </c>
      <c r="F150" s="189" t="s">
        <v>171</v>
      </c>
      <c r="G150" s="190" t="s">
        <v>150</v>
      </c>
      <c r="H150" s="191">
        <v>4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38</v>
      </c>
      <c r="O150" s="71"/>
      <c r="P150" s="197">
        <f>O150*H150</f>
        <v>0</v>
      </c>
      <c r="Q150" s="197">
        <v>8.6800000000000002E-3</v>
      </c>
      <c r="R150" s="197">
        <f>Q150*H150</f>
        <v>3.4720000000000001E-2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127</v>
      </c>
      <c r="AT150" s="199" t="s">
        <v>123</v>
      </c>
      <c r="AU150" s="199" t="s">
        <v>83</v>
      </c>
      <c r="AY150" s="17" t="s">
        <v>121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81</v>
      </c>
      <c r="BK150" s="200">
        <f>ROUND(I150*H150,2)</f>
        <v>0</v>
      </c>
      <c r="BL150" s="17" t="s">
        <v>127</v>
      </c>
      <c r="BM150" s="199" t="s">
        <v>172</v>
      </c>
    </row>
    <row r="151" spans="1:65" s="13" customFormat="1" ht="11.25">
      <c r="B151" s="201"/>
      <c r="C151" s="202"/>
      <c r="D151" s="203" t="s">
        <v>129</v>
      </c>
      <c r="E151" s="204" t="s">
        <v>1</v>
      </c>
      <c r="F151" s="205" t="s">
        <v>173</v>
      </c>
      <c r="G151" s="202"/>
      <c r="H151" s="206">
        <v>2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129</v>
      </c>
      <c r="AU151" s="212" t="s">
        <v>83</v>
      </c>
      <c r="AV151" s="13" t="s">
        <v>83</v>
      </c>
      <c r="AW151" s="13" t="s">
        <v>30</v>
      </c>
      <c r="AX151" s="13" t="s">
        <v>73</v>
      </c>
      <c r="AY151" s="212" t="s">
        <v>121</v>
      </c>
    </row>
    <row r="152" spans="1:65" s="13" customFormat="1" ht="11.25">
      <c r="B152" s="201"/>
      <c r="C152" s="202"/>
      <c r="D152" s="203" t="s">
        <v>129</v>
      </c>
      <c r="E152" s="204" t="s">
        <v>1</v>
      </c>
      <c r="F152" s="205" t="s">
        <v>174</v>
      </c>
      <c r="G152" s="202"/>
      <c r="H152" s="206">
        <v>2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129</v>
      </c>
      <c r="AU152" s="212" t="s">
        <v>83</v>
      </c>
      <c r="AV152" s="13" t="s">
        <v>83</v>
      </c>
      <c r="AW152" s="13" t="s">
        <v>30</v>
      </c>
      <c r="AX152" s="13" t="s">
        <v>73</v>
      </c>
      <c r="AY152" s="212" t="s">
        <v>121</v>
      </c>
    </row>
    <row r="153" spans="1:65" s="15" customFormat="1" ht="11.25">
      <c r="B153" s="223"/>
      <c r="C153" s="224"/>
      <c r="D153" s="203" t="s">
        <v>129</v>
      </c>
      <c r="E153" s="225" t="s">
        <v>1</v>
      </c>
      <c r="F153" s="226" t="s">
        <v>161</v>
      </c>
      <c r="G153" s="224"/>
      <c r="H153" s="227">
        <v>4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129</v>
      </c>
      <c r="AU153" s="233" t="s">
        <v>83</v>
      </c>
      <c r="AV153" s="15" t="s">
        <v>127</v>
      </c>
      <c r="AW153" s="15" t="s">
        <v>30</v>
      </c>
      <c r="AX153" s="15" t="s">
        <v>81</v>
      </c>
      <c r="AY153" s="233" t="s">
        <v>121</v>
      </c>
    </row>
    <row r="154" spans="1:65" s="2" customFormat="1" ht="24.2" customHeight="1">
      <c r="A154" s="34"/>
      <c r="B154" s="35"/>
      <c r="C154" s="187" t="s">
        <v>175</v>
      </c>
      <c r="D154" s="187" t="s">
        <v>123</v>
      </c>
      <c r="E154" s="188" t="s">
        <v>176</v>
      </c>
      <c r="F154" s="189" t="s">
        <v>177</v>
      </c>
      <c r="G154" s="190" t="s">
        <v>150</v>
      </c>
      <c r="H154" s="191">
        <v>2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38</v>
      </c>
      <c r="O154" s="71"/>
      <c r="P154" s="197">
        <f>O154*H154</f>
        <v>0</v>
      </c>
      <c r="Q154" s="197">
        <v>3.6904300000000001E-2</v>
      </c>
      <c r="R154" s="197">
        <f>Q154*H154</f>
        <v>7.3808600000000002E-2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127</v>
      </c>
      <c r="AT154" s="199" t="s">
        <v>123</v>
      </c>
      <c r="AU154" s="199" t="s">
        <v>83</v>
      </c>
      <c r="AY154" s="17" t="s">
        <v>121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81</v>
      </c>
      <c r="BK154" s="200">
        <f>ROUND(I154*H154,2)</f>
        <v>0</v>
      </c>
      <c r="BL154" s="17" t="s">
        <v>127</v>
      </c>
      <c r="BM154" s="199" t="s">
        <v>178</v>
      </c>
    </row>
    <row r="155" spans="1:65" s="13" customFormat="1" ht="11.25">
      <c r="B155" s="201"/>
      <c r="C155" s="202"/>
      <c r="D155" s="203" t="s">
        <v>129</v>
      </c>
      <c r="E155" s="204" t="s">
        <v>1</v>
      </c>
      <c r="F155" s="205" t="s">
        <v>179</v>
      </c>
      <c r="G155" s="202"/>
      <c r="H155" s="206">
        <v>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129</v>
      </c>
      <c r="AU155" s="212" t="s">
        <v>83</v>
      </c>
      <c r="AV155" s="13" t="s">
        <v>83</v>
      </c>
      <c r="AW155" s="13" t="s">
        <v>30</v>
      </c>
      <c r="AX155" s="13" t="s">
        <v>81</v>
      </c>
      <c r="AY155" s="212" t="s">
        <v>121</v>
      </c>
    </row>
    <row r="156" spans="1:65" s="2" customFormat="1" ht="24.2" customHeight="1">
      <c r="A156" s="34"/>
      <c r="B156" s="35"/>
      <c r="C156" s="187" t="s">
        <v>180</v>
      </c>
      <c r="D156" s="187" t="s">
        <v>123</v>
      </c>
      <c r="E156" s="188" t="s">
        <v>181</v>
      </c>
      <c r="F156" s="189" t="s">
        <v>182</v>
      </c>
      <c r="G156" s="190" t="s">
        <v>183</v>
      </c>
      <c r="H156" s="191">
        <v>67.067999999999998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38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127</v>
      </c>
      <c r="AT156" s="199" t="s">
        <v>123</v>
      </c>
      <c r="AU156" s="199" t="s">
        <v>83</v>
      </c>
      <c r="AY156" s="17" t="s">
        <v>121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81</v>
      </c>
      <c r="BK156" s="200">
        <f>ROUND(I156*H156,2)</f>
        <v>0</v>
      </c>
      <c r="BL156" s="17" t="s">
        <v>127</v>
      </c>
      <c r="BM156" s="199" t="s">
        <v>184</v>
      </c>
    </row>
    <row r="157" spans="1:65" s="13" customFormat="1" ht="11.25">
      <c r="B157" s="201"/>
      <c r="C157" s="202"/>
      <c r="D157" s="203" t="s">
        <v>129</v>
      </c>
      <c r="E157" s="204" t="s">
        <v>1</v>
      </c>
      <c r="F157" s="205" t="s">
        <v>185</v>
      </c>
      <c r="G157" s="202"/>
      <c r="H157" s="206">
        <v>67.067999999999998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129</v>
      </c>
      <c r="AU157" s="212" t="s">
        <v>83</v>
      </c>
      <c r="AV157" s="13" t="s">
        <v>83</v>
      </c>
      <c r="AW157" s="13" t="s">
        <v>30</v>
      </c>
      <c r="AX157" s="13" t="s">
        <v>81</v>
      </c>
      <c r="AY157" s="212" t="s">
        <v>121</v>
      </c>
    </row>
    <row r="158" spans="1:65" s="2" customFormat="1" ht="33" customHeight="1">
      <c r="A158" s="34"/>
      <c r="B158" s="35"/>
      <c r="C158" s="187" t="s">
        <v>186</v>
      </c>
      <c r="D158" s="187" t="s">
        <v>123</v>
      </c>
      <c r="E158" s="188" t="s">
        <v>187</v>
      </c>
      <c r="F158" s="189" t="s">
        <v>188</v>
      </c>
      <c r="G158" s="190" t="s">
        <v>183</v>
      </c>
      <c r="H158" s="191">
        <v>90.638999999999996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38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127</v>
      </c>
      <c r="AT158" s="199" t="s">
        <v>123</v>
      </c>
      <c r="AU158" s="199" t="s">
        <v>83</v>
      </c>
      <c r="AY158" s="17" t="s">
        <v>121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81</v>
      </c>
      <c r="BK158" s="200">
        <f>ROUND(I158*H158,2)</f>
        <v>0</v>
      </c>
      <c r="BL158" s="17" t="s">
        <v>127</v>
      </c>
      <c r="BM158" s="199" t="s">
        <v>189</v>
      </c>
    </row>
    <row r="159" spans="1:65" s="13" customFormat="1" ht="11.25">
      <c r="B159" s="201"/>
      <c r="C159" s="202"/>
      <c r="D159" s="203" t="s">
        <v>129</v>
      </c>
      <c r="E159" s="204" t="s">
        <v>1</v>
      </c>
      <c r="F159" s="205" t="s">
        <v>190</v>
      </c>
      <c r="G159" s="202"/>
      <c r="H159" s="206">
        <v>181.27799999999999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129</v>
      </c>
      <c r="AU159" s="212" t="s">
        <v>83</v>
      </c>
      <c r="AV159" s="13" t="s">
        <v>83</v>
      </c>
      <c r="AW159" s="13" t="s">
        <v>30</v>
      </c>
      <c r="AX159" s="13" t="s">
        <v>73</v>
      </c>
      <c r="AY159" s="212" t="s">
        <v>121</v>
      </c>
    </row>
    <row r="160" spans="1:65" s="13" customFormat="1" ht="11.25">
      <c r="B160" s="201"/>
      <c r="C160" s="202"/>
      <c r="D160" s="203" t="s">
        <v>129</v>
      </c>
      <c r="E160" s="204" t="s">
        <v>1</v>
      </c>
      <c r="F160" s="205" t="s">
        <v>191</v>
      </c>
      <c r="G160" s="202"/>
      <c r="H160" s="206">
        <v>90.638999999999996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129</v>
      </c>
      <c r="AU160" s="212" t="s">
        <v>83</v>
      </c>
      <c r="AV160" s="13" t="s">
        <v>83</v>
      </c>
      <c r="AW160" s="13" t="s">
        <v>30</v>
      </c>
      <c r="AX160" s="13" t="s">
        <v>81</v>
      </c>
      <c r="AY160" s="212" t="s">
        <v>121</v>
      </c>
    </row>
    <row r="161" spans="1:65" s="2" customFormat="1" ht="33" customHeight="1">
      <c r="A161" s="34"/>
      <c r="B161" s="35"/>
      <c r="C161" s="187" t="s">
        <v>192</v>
      </c>
      <c r="D161" s="187" t="s">
        <v>123</v>
      </c>
      <c r="E161" s="188" t="s">
        <v>193</v>
      </c>
      <c r="F161" s="189" t="s">
        <v>194</v>
      </c>
      <c r="G161" s="190" t="s">
        <v>183</v>
      </c>
      <c r="H161" s="191">
        <v>90.638999999999996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38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127</v>
      </c>
      <c r="AT161" s="199" t="s">
        <v>123</v>
      </c>
      <c r="AU161" s="199" t="s">
        <v>83</v>
      </c>
      <c r="AY161" s="17" t="s">
        <v>121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81</v>
      </c>
      <c r="BK161" s="200">
        <f>ROUND(I161*H161,2)</f>
        <v>0</v>
      </c>
      <c r="BL161" s="17" t="s">
        <v>127</v>
      </c>
      <c r="BM161" s="199" t="s">
        <v>195</v>
      </c>
    </row>
    <row r="162" spans="1:65" s="2" customFormat="1" ht="24.2" customHeight="1">
      <c r="A162" s="34"/>
      <c r="B162" s="35"/>
      <c r="C162" s="187" t="s">
        <v>196</v>
      </c>
      <c r="D162" s="187" t="s">
        <v>123</v>
      </c>
      <c r="E162" s="188" t="s">
        <v>197</v>
      </c>
      <c r="F162" s="189" t="s">
        <v>198</v>
      </c>
      <c r="G162" s="190" t="s">
        <v>126</v>
      </c>
      <c r="H162" s="191">
        <v>225.18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38</v>
      </c>
      <c r="O162" s="71"/>
      <c r="P162" s="197">
        <f>O162*H162</f>
        <v>0</v>
      </c>
      <c r="Q162" s="197">
        <v>6.3000000000000003E-4</v>
      </c>
      <c r="R162" s="197">
        <f>Q162*H162</f>
        <v>0.1418634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127</v>
      </c>
      <c r="AT162" s="199" t="s">
        <v>123</v>
      </c>
      <c r="AU162" s="199" t="s">
        <v>83</v>
      </c>
      <c r="AY162" s="17" t="s">
        <v>121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81</v>
      </c>
      <c r="BK162" s="200">
        <f>ROUND(I162*H162,2)</f>
        <v>0</v>
      </c>
      <c r="BL162" s="17" t="s">
        <v>127</v>
      </c>
      <c r="BM162" s="199" t="s">
        <v>199</v>
      </c>
    </row>
    <row r="163" spans="1:65" s="13" customFormat="1" ht="11.25">
      <c r="B163" s="201"/>
      <c r="C163" s="202"/>
      <c r="D163" s="203" t="s">
        <v>129</v>
      </c>
      <c r="E163" s="204" t="s">
        <v>1</v>
      </c>
      <c r="F163" s="205" t="s">
        <v>200</v>
      </c>
      <c r="G163" s="202"/>
      <c r="H163" s="206">
        <v>225.18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129</v>
      </c>
      <c r="AU163" s="212" t="s">
        <v>83</v>
      </c>
      <c r="AV163" s="13" t="s">
        <v>83</v>
      </c>
      <c r="AW163" s="13" t="s">
        <v>30</v>
      </c>
      <c r="AX163" s="13" t="s">
        <v>81</v>
      </c>
      <c r="AY163" s="212" t="s">
        <v>121</v>
      </c>
    </row>
    <row r="164" spans="1:65" s="2" customFormat="1" ht="24.2" customHeight="1">
      <c r="A164" s="34"/>
      <c r="B164" s="35"/>
      <c r="C164" s="187" t="s">
        <v>8</v>
      </c>
      <c r="D164" s="187" t="s">
        <v>123</v>
      </c>
      <c r="E164" s="188" t="s">
        <v>201</v>
      </c>
      <c r="F164" s="189" t="s">
        <v>202</v>
      </c>
      <c r="G164" s="190" t="s">
        <v>126</v>
      </c>
      <c r="H164" s="191">
        <v>225.18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38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127</v>
      </c>
      <c r="AT164" s="199" t="s">
        <v>123</v>
      </c>
      <c r="AU164" s="199" t="s">
        <v>83</v>
      </c>
      <c r="AY164" s="17" t="s">
        <v>121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81</v>
      </c>
      <c r="BK164" s="200">
        <f>ROUND(I164*H164,2)</f>
        <v>0</v>
      </c>
      <c r="BL164" s="17" t="s">
        <v>127</v>
      </c>
      <c r="BM164" s="199" t="s">
        <v>203</v>
      </c>
    </row>
    <row r="165" spans="1:65" s="2" customFormat="1" ht="37.9" customHeight="1">
      <c r="A165" s="34"/>
      <c r="B165" s="35"/>
      <c r="C165" s="187" t="s">
        <v>204</v>
      </c>
      <c r="D165" s="187" t="s">
        <v>123</v>
      </c>
      <c r="E165" s="188" t="s">
        <v>205</v>
      </c>
      <c r="F165" s="189" t="s">
        <v>206</v>
      </c>
      <c r="G165" s="190" t="s">
        <v>183</v>
      </c>
      <c r="H165" s="191">
        <v>90.638999999999996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38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127</v>
      </c>
      <c r="AT165" s="199" t="s">
        <v>123</v>
      </c>
      <c r="AU165" s="199" t="s">
        <v>83</v>
      </c>
      <c r="AY165" s="17" t="s">
        <v>121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81</v>
      </c>
      <c r="BK165" s="200">
        <f>ROUND(I165*H165,2)</f>
        <v>0</v>
      </c>
      <c r="BL165" s="17" t="s">
        <v>127</v>
      </c>
      <c r="BM165" s="199" t="s">
        <v>207</v>
      </c>
    </row>
    <row r="166" spans="1:65" s="2" customFormat="1" ht="37.9" customHeight="1">
      <c r="A166" s="34"/>
      <c r="B166" s="35"/>
      <c r="C166" s="187" t="s">
        <v>208</v>
      </c>
      <c r="D166" s="187" t="s">
        <v>123</v>
      </c>
      <c r="E166" s="188" t="s">
        <v>209</v>
      </c>
      <c r="F166" s="189" t="s">
        <v>210</v>
      </c>
      <c r="G166" s="190" t="s">
        <v>183</v>
      </c>
      <c r="H166" s="191">
        <v>90.638999999999996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38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127</v>
      </c>
      <c r="AT166" s="199" t="s">
        <v>123</v>
      </c>
      <c r="AU166" s="199" t="s">
        <v>83</v>
      </c>
      <c r="AY166" s="17" t="s">
        <v>121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81</v>
      </c>
      <c r="BK166" s="200">
        <f>ROUND(I166*H166,2)</f>
        <v>0</v>
      </c>
      <c r="BL166" s="17" t="s">
        <v>127</v>
      </c>
      <c r="BM166" s="199" t="s">
        <v>211</v>
      </c>
    </row>
    <row r="167" spans="1:65" s="2" customFormat="1" ht="24.2" customHeight="1">
      <c r="A167" s="34"/>
      <c r="B167" s="35"/>
      <c r="C167" s="187" t="s">
        <v>212</v>
      </c>
      <c r="D167" s="187" t="s">
        <v>123</v>
      </c>
      <c r="E167" s="188" t="s">
        <v>213</v>
      </c>
      <c r="F167" s="189" t="s">
        <v>214</v>
      </c>
      <c r="G167" s="190" t="s">
        <v>215</v>
      </c>
      <c r="H167" s="191">
        <v>326.3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38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127</v>
      </c>
      <c r="AT167" s="199" t="s">
        <v>123</v>
      </c>
      <c r="AU167" s="199" t="s">
        <v>83</v>
      </c>
      <c r="AY167" s="17" t="s">
        <v>121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81</v>
      </c>
      <c r="BK167" s="200">
        <f>ROUND(I167*H167,2)</f>
        <v>0</v>
      </c>
      <c r="BL167" s="17" t="s">
        <v>127</v>
      </c>
      <c r="BM167" s="199" t="s">
        <v>216</v>
      </c>
    </row>
    <row r="168" spans="1:65" s="13" customFormat="1" ht="11.25">
      <c r="B168" s="201"/>
      <c r="C168" s="202"/>
      <c r="D168" s="203" t="s">
        <v>129</v>
      </c>
      <c r="E168" s="204" t="s">
        <v>1</v>
      </c>
      <c r="F168" s="205" t="s">
        <v>217</v>
      </c>
      <c r="G168" s="202"/>
      <c r="H168" s="206">
        <v>326.3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129</v>
      </c>
      <c r="AU168" s="212" t="s">
        <v>83</v>
      </c>
      <c r="AV168" s="13" t="s">
        <v>83</v>
      </c>
      <c r="AW168" s="13" t="s">
        <v>30</v>
      </c>
      <c r="AX168" s="13" t="s">
        <v>81</v>
      </c>
      <c r="AY168" s="212" t="s">
        <v>121</v>
      </c>
    </row>
    <row r="169" spans="1:65" s="2" customFormat="1" ht="16.5" customHeight="1">
      <c r="A169" s="34"/>
      <c r="B169" s="35"/>
      <c r="C169" s="187" t="s">
        <v>218</v>
      </c>
      <c r="D169" s="187" t="s">
        <v>123</v>
      </c>
      <c r="E169" s="188" t="s">
        <v>219</v>
      </c>
      <c r="F169" s="189" t="s">
        <v>220</v>
      </c>
      <c r="G169" s="190" t="s">
        <v>183</v>
      </c>
      <c r="H169" s="191">
        <v>181.27799999999999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38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127</v>
      </c>
      <c r="AT169" s="199" t="s">
        <v>123</v>
      </c>
      <c r="AU169" s="199" t="s">
        <v>83</v>
      </c>
      <c r="AY169" s="17" t="s">
        <v>121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81</v>
      </c>
      <c r="BK169" s="200">
        <f>ROUND(I169*H169,2)</f>
        <v>0</v>
      </c>
      <c r="BL169" s="17" t="s">
        <v>127</v>
      </c>
      <c r="BM169" s="199" t="s">
        <v>221</v>
      </c>
    </row>
    <row r="170" spans="1:65" s="2" customFormat="1" ht="24.2" customHeight="1">
      <c r="A170" s="34"/>
      <c r="B170" s="35"/>
      <c r="C170" s="187" t="s">
        <v>222</v>
      </c>
      <c r="D170" s="187" t="s">
        <v>123</v>
      </c>
      <c r="E170" s="188" t="s">
        <v>223</v>
      </c>
      <c r="F170" s="189" t="s">
        <v>224</v>
      </c>
      <c r="G170" s="190" t="s">
        <v>183</v>
      </c>
      <c r="H170" s="191">
        <v>131.66300000000001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127</v>
      </c>
      <c r="AT170" s="199" t="s">
        <v>123</v>
      </c>
      <c r="AU170" s="199" t="s">
        <v>83</v>
      </c>
      <c r="AY170" s="17" t="s">
        <v>121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81</v>
      </c>
      <c r="BK170" s="200">
        <f>ROUND(I170*H170,2)</f>
        <v>0</v>
      </c>
      <c r="BL170" s="17" t="s">
        <v>127</v>
      </c>
      <c r="BM170" s="199" t="s">
        <v>225</v>
      </c>
    </row>
    <row r="171" spans="1:65" s="13" customFormat="1" ht="11.25">
      <c r="B171" s="201"/>
      <c r="C171" s="202"/>
      <c r="D171" s="203" t="s">
        <v>129</v>
      </c>
      <c r="E171" s="204" t="s">
        <v>1</v>
      </c>
      <c r="F171" s="205" t="s">
        <v>226</v>
      </c>
      <c r="G171" s="202"/>
      <c r="H171" s="206">
        <v>131.66300000000001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129</v>
      </c>
      <c r="AU171" s="212" t="s">
        <v>83</v>
      </c>
      <c r="AV171" s="13" t="s">
        <v>83</v>
      </c>
      <c r="AW171" s="13" t="s">
        <v>30</v>
      </c>
      <c r="AX171" s="13" t="s">
        <v>81</v>
      </c>
      <c r="AY171" s="212" t="s">
        <v>121</v>
      </c>
    </row>
    <row r="172" spans="1:65" s="2" customFormat="1" ht="16.5" customHeight="1">
      <c r="A172" s="34"/>
      <c r="B172" s="35"/>
      <c r="C172" s="234" t="s">
        <v>7</v>
      </c>
      <c r="D172" s="234" t="s">
        <v>227</v>
      </c>
      <c r="E172" s="235" t="s">
        <v>228</v>
      </c>
      <c r="F172" s="236" t="s">
        <v>229</v>
      </c>
      <c r="G172" s="237" t="s">
        <v>215</v>
      </c>
      <c r="H172" s="238">
        <v>236.99299999999999</v>
      </c>
      <c r="I172" s="239"/>
      <c r="J172" s="240">
        <f>ROUND(I172*H172,2)</f>
        <v>0</v>
      </c>
      <c r="K172" s="241"/>
      <c r="L172" s="242"/>
      <c r="M172" s="243" t="s">
        <v>1</v>
      </c>
      <c r="N172" s="244" t="s">
        <v>38</v>
      </c>
      <c r="O172" s="71"/>
      <c r="P172" s="197">
        <f>O172*H172</f>
        <v>0</v>
      </c>
      <c r="Q172" s="197">
        <v>1</v>
      </c>
      <c r="R172" s="197">
        <f>Q172*H172</f>
        <v>236.99299999999999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162</v>
      </c>
      <c r="AT172" s="199" t="s">
        <v>227</v>
      </c>
      <c r="AU172" s="199" t="s">
        <v>83</v>
      </c>
      <c r="AY172" s="17" t="s">
        <v>121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81</v>
      </c>
      <c r="BK172" s="200">
        <f>ROUND(I172*H172,2)</f>
        <v>0</v>
      </c>
      <c r="BL172" s="17" t="s">
        <v>127</v>
      </c>
      <c r="BM172" s="199" t="s">
        <v>230</v>
      </c>
    </row>
    <row r="173" spans="1:65" s="13" customFormat="1" ht="11.25">
      <c r="B173" s="201"/>
      <c r="C173" s="202"/>
      <c r="D173" s="203" t="s">
        <v>129</v>
      </c>
      <c r="E173" s="204" t="s">
        <v>1</v>
      </c>
      <c r="F173" s="205" t="s">
        <v>231</v>
      </c>
      <c r="G173" s="202"/>
      <c r="H173" s="206">
        <v>236.99299999999999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129</v>
      </c>
      <c r="AU173" s="212" t="s">
        <v>83</v>
      </c>
      <c r="AV173" s="13" t="s">
        <v>83</v>
      </c>
      <c r="AW173" s="13" t="s">
        <v>30</v>
      </c>
      <c r="AX173" s="13" t="s">
        <v>81</v>
      </c>
      <c r="AY173" s="212" t="s">
        <v>121</v>
      </c>
    </row>
    <row r="174" spans="1:65" s="2" customFormat="1" ht="24.2" customHeight="1">
      <c r="A174" s="34"/>
      <c r="B174" s="35"/>
      <c r="C174" s="187" t="s">
        <v>232</v>
      </c>
      <c r="D174" s="187" t="s">
        <v>123</v>
      </c>
      <c r="E174" s="188" t="s">
        <v>233</v>
      </c>
      <c r="F174" s="189" t="s">
        <v>234</v>
      </c>
      <c r="G174" s="190" t="s">
        <v>183</v>
      </c>
      <c r="H174" s="191">
        <v>39.895000000000003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38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127</v>
      </c>
      <c r="AT174" s="199" t="s">
        <v>123</v>
      </c>
      <c r="AU174" s="199" t="s">
        <v>83</v>
      </c>
      <c r="AY174" s="17" t="s">
        <v>121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81</v>
      </c>
      <c r="BK174" s="200">
        <f>ROUND(I174*H174,2)</f>
        <v>0</v>
      </c>
      <c r="BL174" s="17" t="s">
        <v>127</v>
      </c>
      <c r="BM174" s="199" t="s">
        <v>235</v>
      </c>
    </row>
    <row r="175" spans="1:65" s="13" customFormat="1" ht="11.25">
      <c r="B175" s="201"/>
      <c r="C175" s="202"/>
      <c r="D175" s="203" t="s">
        <v>129</v>
      </c>
      <c r="E175" s="204" t="s">
        <v>1</v>
      </c>
      <c r="F175" s="205" t="s">
        <v>236</v>
      </c>
      <c r="G175" s="202"/>
      <c r="H175" s="206">
        <v>39.895000000000003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129</v>
      </c>
      <c r="AU175" s="212" t="s">
        <v>83</v>
      </c>
      <c r="AV175" s="13" t="s">
        <v>83</v>
      </c>
      <c r="AW175" s="13" t="s">
        <v>30</v>
      </c>
      <c r="AX175" s="13" t="s">
        <v>81</v>
      </c>
      <c r="AY175" s="212" t="s">
        <v>121</v>
      </c>
    </row>
    <row r="176" spans="1:65" s="2" customFormat="1" ht="16.5" customHeight="1">
      <c r="A176" s="34"/>
      <c r="B176" s="35"/>
      <c r="C176" s="234" t="s">
        <v>237</v>
      </c>
      <c r="D176" s="234" t="s">
        <v>227</v>
      </c>
      <c r="E176" s="235" t="s">
        <v>238</v>
      </c>
      <c r="F176" s="236" t="s">
        <v>239</v>
      </c>
      <c r="G176" s="237" t="s">
        <v>215</v>
      </c>
      <c r="H176" s="238">
        <v>71.811000000000007</v>
      </c>
      <c r="I176" s="239"/>
      <c r="J176" s="240">
        <f>ROUND(I176*H176,2)</f>
        <v>0</v>
      </c>
      <c r="K176" s="241"/>
      <c r="L176" s="242"/>
      <c r="M176" s="243" t="s">
        <v>1</v>
      </c>
      <c r="N176" s="244" t="s">
        <v>38</v>
      </c>
      <c r="O176" s="71"/>
      <c r="P176" s="197">
        <f>O176*H176</f>
        <v>0</v>
      </c>
      <c r="Q176" s="197">
        <v>1</v>
      </c>
      <c r="R176" s="197">
        <f>Q176*H176</f>
        <v>71.811000000000007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162</v>
      </c>
      <c r="AT176" s="199" t="s">
        <v>227</v>
      </c>
      <c r="AU176" s="199" t="s">
        <v>83</v>
      </c>
      <c r="AY176" s="17" t="s">
        <v>121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81</v>
      </c>
      <c r="BK176" s="200">
        <f>ROUND(I176*H176,2)</f>
        <v>0</v>
      </c>
      <c r="BL176" s="17" t="s">
        <v>127</v>
      </c>
      <c r="BM176" s="199" t="s">
        <v>240</v>
      </c>
    </row>
    <row r="177" spans="1:65" s="13" customFormat="1" ht="11.25">
      <c r="B177" s="201"/>
      <c r="C177" s="202"/>
      <c r="D177" s="203" t="s">
        <v>129</v>
      </c>
      <c r="E177" s="204" t="s">
        <v>1</v>
      </c>
      <c r="F177" s="205" t="s">
        <v>241</v>
      </c>
      <c r="G177" s="202"/>
      <c r="H177" s="206">
        <v>71.811000000000007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129</v>
      </c>
      <c r="AU177" s="212" t="s">
        <v>83</v>
      </c>
      <c r="AV177" s="13" t="s">
        <v>83</v>
      </c>
      <c r="AW177" s="13" t="s">
        <v>30</v>
      </c>
      <c r="AX177" s="13" t="s">
        <v>81</v>
      </c>
      <c r="AY177" s="212" t="s">
        <v>121</v>
      </c>
    </row>
    <row r="178" spans="1:65" s="12" customFormat="1" ht="22.9" customHeight="1">
      <c r="B178" s="171"/>
      <c r="C178" s="172"/>
      <c r="D178" s="173" t="s">
        <v>72</v>
      </c>
      <c r="E178" s="185" t="s">
        <v>83</v>
      </c>
      <c r="F178" s="185" t="s">
        <v>242</v>
      </c>
      <c r="G178" s="172"/>
      <c r="H178" s="172"/>
      <c r="I178" s="175"/>
      <c r="J178" s="186">
        <f>BK178</f>
        <v>0</v>
      </c>
      <c r="K178" s="172"/>
      <c r="L178" s="177"/>
      <c r="M178" s="178"/>
      <c r="N178" s="179"/>
      <c r="O178" s="179"/>
      <c r="P178" s="180">
        <f>P179</f>
        <v>0</v>
      </c>
      <c r="Q178" s="179"/>
      <c r="R178" s="180">
        <f>R179</f>
        <v>5.5212300000000001</v>
      </c>
      <c r="S178" s="179"/>
      <c r="T178" s="181">
        <f>T179</f>
        <v>0</v>
      </c>
      <c r="AR178" s="182" t="s">
        <v>81</v>
      </c>
      <c r="AT178" s="183" t="s">
        <v>72</v>
      </c>
      <c r="AU178" s="183" t="s">
        <v>81</v>
      </c>
      <c r="AY178" s="182" t="s">
        <v>121</v>
      </c>
      <c r="BK178" s="184">
        <f>BK179</f>
        <v>0</v>
      </c>
    </row>
    <row r="179" spans="1:65" s="2" customFormat="1" ht="37.9" customHeight="1">
      <c r="A179" s="34"/>
      <c r="B179" s="35"/>
      <c r="C179" s="187" t="s">
        <v>243</v>
      </c>
      <c r="D179" s="187" t="s">
        <v>123</v>
      </c>
      <c r="E179" s="188" t="s">
        <v>244</v>
      </c>
      <c r="F179" s="189" t="s">
        <v>245</v>
      </c>
      <c r="G179" s="190" t="s">
        <v>150</v>
      </c>
      <c r="H179" s="191">
        <v>27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38</v>
      </c>
      <c r="O179" s="71"/>
      <c r="P179" s="197">
        <f>O179*H179</f>
        <v>0</v>
      </c>
      <c r="Q179" s="197">
        <v>0.20449000000000001</v>
      </c>
      <c r="R179" s="197">
        <f>Q179*H179</f>
        <v>5.5212300000000001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127</v>
      </c>
      <c r="AT179" s="199" t="s">
        <v>123</v>
      </c>
      <c r="AU179" s="199" t="s">
        <v>83</v>
      </c>
      <c r="AY179" s="17" t="s">
        <v>121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81</v>
      </c>
      <c r="BK179" s="200">
        <f>ROUND(I179*H179,2)</f>
        <v>0</v>
      </c>
      <c r="BL179" s="17" t="s">
        <v>127</v>
      </c>
      <c r="BM179" s="199" t="s">
        <v>246</v>
      </c>
    </row>
    <row r="180" spans="1:65" s="12" customFormat="1" ht="22.9" customHeight="1">
      <c r="B180" s="171"/>
      <c r="C180" s="172"/>
      <c r="D180" s="173" t="s">
        <v>72</v>
      </c>
      <c r="E180" s="185" t="s">
        <v>135</v>
      </c>
      <c r="F180" s="185" t="s">
        <v>247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SUM(P181:P184)</f>
        <v>0</v>
      </c>
      <c r="Q180" s="179"/>
      <c r="R180" s="180">
        <f>SUM(R181:R184)</f>
        <v>0</v>
      </c>
      <c r="S180" s="179"/>
      <c r="T180" s="181">
        <f>SUM(T181:T184)</f>
        <v>0</v>
      </c>
      <c r="AR180" s="182" t="s">
        <v>81</v>
      </c>
      <c r="AT180" s="183" t="s">
        <v>72</v>
      </c>
      <c r="AU180" s="183" t="s">
        <v>81</v>
      </c>
      <c r="AY180" s="182" t="s">
        <v>121</v>
      </c>
      <c r="BK180" s="184">
        <f>SUM(BK181:BK184)</f>
        <v>0</v>
      </c>
    </row>
    <row r="181" spans="1:65" s="2" customFormat="1" ht="16.5" customHeight="1">
      <c r="A181" s="34"/>
      <c r="B181" s="35"/>
      <c r="C181" s="187" t="s">
        <v>248</v>
      </c>
      <c r="D181" s="187" t="s">
        <v>123</v>
      </c>
      <c r="E181" s="188" t="s">
        <v>249</v>
      </c>
      <c r="F181" s="189" t="s">
        <v>250</v>
      </c>
      <c r="G181" s="190" t="s">
        <v>150</v>
      </c>
      <c r="H181" s="191">
        <v>27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38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127</v>
      </c>
      <c r="AT181" s="199" t="s">
        <v>123</v>
      </c>
      <c r="AU181" s="199" t="s">
        <v>83</v>
      </c>
      <c r="AY181" s="17" t="s">
        <v>121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81</v>
      </c>
      <c r="BK181" s="200">
        <f>ROUND(I181*H181,2)</f>
        <v>0</v>
      </c>
      <c r="BL181" s="17" t="s">
        <v>127</v>
      </c>
      <c r="BM181" s="199" t="s">
        <v>251</v>
      </c>
    </row>
    <row r="182" spans="1:65" s="13" customFormat="1" ht="11.25">
      <c r="B182" s="201"/>
      <c r="C182" s="202"/>
      <c r="D182" s="203" t="s">
        <v>129</v>
      </c>
      <c r="E182" s="204" t="s">
        <v>1</v>
      </c>
      <c r="F182" s="205" t="s">
        <v>252</v>
      </c>
      <c r="G182" s="202"/>
      <c r="H182" s="206">
        <v>27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129</v>
      </c>
      <c r="AU182" s="212" t="s">
        <v>83</v>
      </c>
      <c r="AV182" s="13" t="s">
        <v>83</v>
      </c>
      <c r="AW182" s="13" t="s">
        <v>30</v>
      </c>
      <c r="AX182" s="13" t="s">
        <v>81</v>
      </c>
      <c r="AY182" s="212" t="s">
        <v>121</v>
      </c>
    </row>
    <row r="183" spans="1:65" s="2" customFormat="1" ht="21.75" customHeight="1">
      <c r="A183" s="34"/>
      <c r="B183" s="35"/>
      <c r="C183" s="187" t="s">
        <v>253</v>
      </c>
      <c r="D183" s="187" t="s">
        <v>123</v>
      </c>
      <c r="E183" s="188" t="s">
        <v>254</v>
      </c>
      <c r="F183" s="189" t="s">
        <v>255</v>
      </c>
      <c r="G183" s="190" t="s">
        <v>150</v>
      </c>
      <c r="H183" s="191">
        <v>27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38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127</v>
      </c>
      <c r="AT183" s="199" t="s">
        <v>123</v>
      </c>
      <c r="AU183" s="199" t="s">
        <v>83</v>
      </c>
      <c r="AY183" s="17" t="s">
        <v>121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81</v>
      </c>
      <c r="BK183" s="200">
        <f>ROUND(I183*H183,2)</f>
        <v>0</v>
      </c>
      <c r="BL183" s="17" t="s">
        <v>127</v>
      </c>
      <c r="BM183" s="199" t="s">
        <v>256</v>
      </c>
    </row>
    <row r="184" spans="1:65" s="13" customFormat="1" ht="11.25">
      <c r="B184" s="201"/>
      <c r="C184" s="202"/>
      <c r="D184" s="203" t="s">
        <v>129</v>
      </c>
      <c r="E184" s="204" t="s">
        <v>1</v>
      </c>
      <c r="F184" s="205" t="s">
        <v>257</v>
      </c>
      <c r="G184" s="202"/>
      <c r="H184" s="206">
        <v>27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129</v>
      </c>
      <c r="AU184" s="212" t="s">
        <v>83</v>
      </c>
      <c r="AV184" s="13" t="s">
        <v>83</v>
      </c>
      <c r="AW184" s="13" t="s">
        <v>30</v>
      </c>
      <c r="AX184" s="13" t="s">
        <v>81</v>
      </c>
      <c r="AY184" s="212" t="s">
        <v>121</v>
      </c>
    </row>
    <row r="185" spans="1:65" s="12" customFormat="1" ht="22.9" customHeight="1">
      <c r="B185" s="171"/>
      <c r="C185" s="172"/>
      <c r="D185" s="173" t="s">
        <v>72</v>
      </c>
      <c r="E185" s="185" t="s">
        <v>127</v>
      </c>
      <c r="F185" s="185" t="s">
        <v>258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SUM(P186:P195)</f>
        <v>0</v>
      </c>
      <c r="Q185" s="179"/>
      <c r="R185" s="180">
        <f>SUM(R186:R195)</f>
        <v>23.9918084</v>
      </c>
      <c r="S185" s="179"/>
      <c r="T185" s="181">
        <f>SUM(T186:T195)</f>
        <v>0</v>
      </c>
      <c r="AR185" s="182" t="s">
        <v>81</v>
      </c>
      <c r="AT185" s="183" t="s">
        <v>72</v>
      </c>
      <c r="AU185" s="183" t="s">
        <v>81</v>
      </c>
      <c r="AY185" s="182" t="s">
        <v>121</v>
      </c>
      <c r="BK185" s="184">
        <f>SUM(BK186:BK195)</f>
        <v>0</v>
      </c>
    </row>
    <row r="186" spans="1:65" s="2" customFormat="1" ht="16.5" customHeight="1">
      <c r="A186" s="34"/>
      <c r="B186" s="35"/>
      <c r="C186" s="187" t="s">
        <v>259</v>
      </c>
      <c r="D186" s="187" t="s">
        <v>123</v>
      </c>
      <c r="E186" s="188" t="s">
        <v>260</v>
      </c>
      <c r="F186" s="189" t="s">
        <v>261</v>
      </c>
      <c r="G186" s="190" t="s">
        <v>183</v>
      </c>
      <c r="H186" s="191">
        <v>1.2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38</v>
      </c>
      <c r="O186" s="71"/>
      <c r="P186" s="197">
        <f>O186*H186</f>
        <v>0</v>
      </c>
      <c r="Q186" s="197">
        <v>1.7034</v>
      </c>
      <c r="R186" s="197">
        <f>Q186*H186</f>
        <v>2.0440800000000001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127</v>
      </c>
      <c r="AT186" s="199" t="s">
        <v>123</v>
      </c>
      <c r="AU186" s="199" t="s">
        <v>83</v>
      </c>
      <c r="AY186" s="17" t="s">
        <v>121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81</v>
      </c>
      <c r="BK186" s="200">
        <f>ROUND(I186*H186,2)</f>
        <v>0</v>
      </c>
      <c r="BL186" s="17" t="s">
        <v>127</v>
      </c>
      <c r="BM186" s="199" t="s">
        <v>262</v>
      </c>
    </row>
    <row r="187" spans="1:65" s="13" customFormat="1" ht="11.25">
      <c r="B187" s="201"/>
      <c r="C187" s="202"/>
      <c r="D187" s="203" t="s">
        <v>129</v>
      </c>
      <c r="E187" s="204" t="s">
        <v>1</v>
      </c>
      <c r="F187" s="205" t="s">
        <v>263</v>
      </c>
      <c r="G187" s="202"/>
      <c r="H187" s="206">
        <v>1.2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129</v>
      </c>
      <c r="AU187" s="212" t="s">
        <v>83</v>
      </c>
      <c r="AV187" s="13" t="s">
        <v>83</v>
      </c>
      <c r="AW187" s="13" t="s">
        <v>30</v>
      </c>
      <c r="AX187" s="13" t="s">
        <v>81</v>
      </c>
      <c r="AY187" s="212" t="s">
        <v>121</v>
      </c>
    </row>
    <row r="188" spans="1:65" s="2" customFormat="1" ht="16.5" customHeight="1">
      <c r="A188" s="34"/>
      <c r="B188" s="35"/>
      <c r="C188" s="187" t="s">
        <v>264</v>
      </c>
      <c r="D188" s="187" t="s">
        <v>123</v>
      </c>
      <c r="E188" s="188" t="s">
        <v>265</v>
      </c>
      <c r="F188" s="189" t="s">
        <v>266</v>
      </c>
      <c r="G188" s="190" t="s">
        <v>183</v>
      </c>
      <c r="H188" s="191">
        <v>9.7200000000000006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38</v>
      </c>
      <c r="O188" s="71"/>
      <c r="P188" s="197">
        <f>O188*H188</f>
        <v>0</v>
      </c>
      <c r="Q188" s="197">
        <v>1.8907700000000001</v>
      </c>
      <c r="R188" s="197">
        <f>Q188*H188</f>
        <v>18.378284400000002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127</v>
      </c>
      <c r="AT188" s="199" t="s">
        <v>123</v>
      </c>
      <c r="AU188" s="199" t="s">
        <v>83</v>
      </c>
      <c r="AY188" s="17" t="s">
        <v>121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81</v>
      </c>
      <c r="BK188" s="200">
        <f>ROUND(I188*H188,2)</f>
        <v>0</v>
      </c>
      <c r="BL188" s="17" t="s">
        <v>127</v>
      </c>
      <c r="BM188" s="199" t="s">
        <v>267</v>
      </c>
    </row>
    <row r="189" spans="1:65" s="13" customFormat="1" ht="11.25">
      <c r="B189" s="201"/>
      <c r="C189" s="202"/>
      <c r="D189" s="203" t="s">
        <v>129</v>
      </c>
      <c r="E189" s="204" t="s">
        <v>1</v>
      </c>
      <c r="F189" s="205" t="s">
        <v>268</v>
      </c>
      <c r="G189" s="202"/>
      <c r="H189" s="206">
        <v>9.7200000000000006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129</v>
      </c>
      <c r="AU189" s="212" t="s">
        <v>83</v>
      </c>
      <c r="AV189" s="13" t="s">
        <v>83</v>
      </c>
      <c r="AW189" s="13" t="s">
        <v>30</v>
      </c>
      <c r="AX189" s="13" t="s">
        <v>81</v>
      </c>
      <c r="AY189" s="212" t="s">
        <v>121</v>
      </c>
    </row>
    <row r="190" spans="1:65" s="2" customFormat="1" ht="21.75" customHeight="1">
      <c r="A190" s="34"/>
      <c r="B190" s="35"/>
      <c r="C190" s="187" t="s">
        <v>269</v>
      </c>
      <c r="D190" s="187" t="s">
        <v>123</v>
      </c>
      <c r="E190" s="188" t="s">
        <v>270</v>
      </c>
      <c r="F190" s="189" t="s">
        <v>271</v>
      </c>
      <c r="G190" s="190" t="s">
        <v>272</v>
      </c>
      <c r="H190" s="191">
        <v>1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38</v>
      </c>
      <c r="O190" s="71"/>
      <c r="P190" s="197">
        <f>O190*H190</f>
        <v>0</v>
      </c>
      <c r="Q190" s="197">
        <v>0.223938</v>
      </c>
      <c r="R190" s="197">
        <f>Q190*H190</f>
        <v>0.223938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127</v>
      </c>
      <c r="AT190" s="199" t="s">
        <v>123</v>
      </c>
      <c r="AU190" s="199" t="s">
        <v>83</v>
      </c>
      <c r="AY190" s="17" t="s">
        <v>121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81</v>
      </c>
      <c r="BK190" s="200">
        <f>ROUND(I190*H190,2)</f>
        <v>0</v>
      </c>
      <c r="BL190" s="17" t="s">
        <v>127</v>
      </c>
      <c r="BM190" s="199" t="s">
        <v>273</v>
      </c>
    </row>
    <row r="191" spans="1:65" s="2" customFormat="1" ht="24.2" customHeight="1">
      <c r="A191" s="34"/>
      <c r="B191" s="35"/>
      <c r="C191" s="234" t="s">
        <v>274</v>
      </c>
      <c r="D191" s="234" t="s">
        <v>227</v>
      </c>
      <c r="E191" s="235" t="s">
        <v>275</v>
      </c>
      <c r="F191" s="236" t="s">
        <v>276</v>
      </c>
      <c r="G191" s="237" t="s">
        <v>272</v>
      </c>
      <c r="H191" s="238">
        <v>1</v>
      </c>
      <c r="I191" s="239"/>
      <c r="J191" s="240">
        <f>ROUND(I191*H191,2)</f>
        <v>0</v>
      </c>
      <c r="K191" s="241"/>
      <c r="L191" s="242"/>
      <c r="M191" s="243" t="s">
        <v>1</v>
      </c>
      <c r="N191" s="244" t="s">
        <v>38</v>
      </c>
      <c r="O191" s="71"/>
      <c r="P191" s="197">
        <f>O191*H191</f>
        <v>0</v>
      </c>
      <c r="Q191" s="197">
        <v>5.5E-2</v>
      </c>
      <c r="R191" s="197">
        <f>Q191*H191</f>
        <v>5.5E-2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162</v>
      </c>
      <c r="AT191" s="199" t="s">
        <v>227</v>
      </c>
      <c r="AU191" s="199" t="s">
        <v>83</v>
      </c>
      <c r="AY191" s="17" t="s">
        <v>121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81</v>
      </c>
      <c r="BK191" s="200">
        <f>ROUND(I191*H191,2)</f>
        <v>0</v>
      </c>
      <c r="BL191" s="17" t="s">
        <v>127</v>
      </c>
      <c r="BM191" s="199" t="s">
        <v>277</v>
      </c>
    </row>
    <row r="192" spans="1:65" s="2" customFormat="1" ht="21.75" customHeight="1">
      <c r="A192" s="34"/>
      <c r="B192" s="35"/>
      <c r="C192" s="187" t="s">
        <v>278</v>
      </c>
      <c r="D192" s="187" t="s">
        <v>123</v>
      </c>
      <c r="E192" s="188" t="s">
        <v>279</v>
      </c>
      <c r="F192" s="189" t="s">
        <v>280</v>
      </c>
      <c r="G192" s="190" t="s">
        <v>272</v>
      </c>
      <c r="H192" s="191">
        <v>5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38</v>
      </c>
      <c r="O192" s="71"/>
      <c r="P192" s="197">
        <f>O192*H192</f>
        <v>0</v>
      </c>
      <c r="Q192" s="197">
        <v>0.223938</v>
      </c>
      <c r="R192" s="197">
        <f>Q192*H192</f>
        <v>1.1196900000000001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127</v>
      </c>
      <c r="AT192" s="199" t="s">
        <v>123</v>
      </c>
      <c r="AU192" s="199" t="s">
        <v>83</v>
      </c>
      <c r="AY192" s="17" t="s">
        <v>121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81</v>
      </c>
      <c r="BK192" s="200">
        <f>ROUND(I192*H192,2)</f>
        <v>0</v>
      </c>
      <c r="BL192" s="17" t="s">
        <v>127</v>
      </c>
      <c r="BM192" s="199" t="s">
        <v>281</v>
      </c>
    </row>
    <row r="193" spans="1:65" s="2" customFormat="1" ht="24.2" customHeight="1">
      <c r="A193" s="34"/>
      <c r="B193" s="35"/>
      <c r="C193" s="234" t="s">
        <v>282</v>
      </c>
      <c r="D193" s="234" t="s">
        <v>227</v>
      </c>
      <c r="E193" s="235" t="s">
        <v>283</v>
      </c>
      <c r="F193" s="236" t="s">
        <v>284</v>
      </c>
      <c r="G193" s="237" t="s">
        <v>272</v>
      </c>
      <c r="H193" s="238">
        <v>5</v>
      </c>
      <c r="I193" s="239"/>
      <c r="J193" s="240">
        <f>ROUND(I193*H193,2)</f>
        <v>0</v>
      </c>
      <c r="K193" s="241"/>
      <c r="L193" s="242"/>
      <c r="M193" s="243" t="s">
        <v>1</v>
      </c>
      <c r="N193" s="244" t="s">
        <v>38</v>
      </c>
      <c r="O193" s="71"/>
      <c r="P193" s="197">
        <f>O193*H193</f>
        <v>0</v>
      </c>
      <c r="Q193" s="197">
        <v>6.6000000000000003E-2</v>
      </c>
      <c r="R193" s="197">
        <f>Q193*H193</f>
        <v>0.33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162</v>
      </c>
      <c r="AT193" s="199" t="s">
        <v>227</v>
      </c>
      <c r="AU193" s="199" t="s">
        <v>83</v>
      </c>
      <c r="AY193" s="17" t="s">
        <v>121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81</v>
      </c>
      <c r="BK193" s="200">
        <f>ROUND(I193*H193,2)</f>
        <v>0</v>
      </c>
      <c r="BL193" s="17" t="s">
        <v>127</v>
      </c>
      <c r="BM193" s="199" t="s">
        <v>285</v>
      </c>
    </row>
    <row r="194" spans="1:65" s="2" customFormat="1" ht="24.2" customHeight="1">
      <c r="A194" s="34"/>
      <c r="B194" s="35"/>
      <c r="C194" s="187" t="s">
        <v>286</v>
      </c>
      <c r="D194" s="187" t="s">
        <v>123</v>
      </c>
      <c r="E194" s="188" t="s">
        <v>287</v>
      </c>
      <c r="F194" s="189" t="s">
        <v>288</v>
      </c>
      <c r="G194" s="190" t="s">
        <v>183</v>
      </c>
      <c r="H194" s="191">
        <v>0.8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38</v>
      </c>
      <c r="O194" s="71"/>
      <c r="P194" s="197">
        <f>O194*H194</f>
        <v>0</v>
      </c>
      <c r="Q194" s="197">
        <v>2.3010199999999998</v>
      </c>
      <c r="R194" s="197">
        <f>Q194*H194</f>
        <v>1.840816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127</v>
      </c>
      <c r="AT194" s="199" t="s">
        <v>123</v>
      </c>
      <c r="AU194" s="199" t="s">
        <v>83</v>
      </c>
      <c r="AY194" s="17" t="s">
        <v>121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81</v>
      </c>
      <c r="BK194" s="200">
        <f>ROUND(I194*H194,2)</f>
        <v>0</v>
      </c>
      <c r="BL194" s="17" t="s">
        <v>127</v>
      </c>
      <c r="BM194" s="199" t="s">
        <v>289</v>
      </c>
    </row>
    <row r="195" spans="1:65" s="13" customFormat="1" ht="11.25">
      <c r="B195" s="201"/>
      <c r="C195" s="202"/>
      <c r="D195" s="203" t="s">
        <v>129</v>
      </c>
      <c r="E195" s="204" t="s">
        <v>1</v>
      </c>
      <c r="F195" s="205" t="s">
        <v>290</v>
      </c>
      <c r="G195" s="202"/>
      <c r="H195" s="206">
        <v>0.8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129</v>
      </c>
      <c r="AU195" s="212" t="s">
        <v>83</v>
      </c>
      <c r="AV195" s="13" t="s">
        <v>83</v>
      </c>
      <c r="AW195" s="13" t="s">
        <v>30</v>
      </c>
      <c r="AX195" s="13" t="s">
        <v>81</v>
      </c>
      <c r="AY195" s="212" t="s">
        <v>121</v>
      </c>
    </row>
    <row r="196" spans="1:65" s="12" customFormat="1" ht="22.9" customHeight="1">
      <c r="B196" s="171"/>
      <c r="C196" s="172"/>
      <c r="D196" s="173" t="s">
        <v>72</v>
      </c>
      <c r="E196" s="185" t="s">
        <v>143</v>
      </c>
      <c r="F196" s="185" t="s">
        <v>291</v>
      </c>
      <c r="G196" s="172"/>
      <c r="H196" s="172"/>
      <c r="I196" s="175"/>
      <c r="J196" s="186">
        <f>BK196</f>
        <v>0</v>
      </c>
      <c r="K196" s="172"/>
      <c r="L196" s="177"/>
      <c r="M196" s="178"/>
      <c r="N196" s="179"/>
      <c r="O196" s="179"/>
      <c r="P196" s="180">
        <f>SUM(P197:P210)</f>
        <v>0</v>
      </c>
      <c r="Q196" s="179"/>
      <c r="R196" s="180">
        <f>SUM(R197:R210)</f>
        <v>57.642516000000001</v>
      </c>
      <c r="S196" s="179"/>
      <c r="T196" s="181">
        <f>SUM(T197:T210)</f>
        <v>0</v>
      </c>
      <c r="AR196" s="182" t="s">
        <v>81</v>
      </c>
      <c r="AT196" s="183" t="s">
        <v>72</v>
      </c>
      <c r="AU196" s="183" t="s">
        <v>81</v>
      </c>
      <c r="AY196" s="182" t="s">
        <v>121</v>
      </c>
      <c r="BK196" s="184">
        <f>SUM(BK197:BK210)</f>
        <v>0</v>
      </c>
    </row>
    <row r="197" spans="1:65" s="2" customFormat="1" ht="24.2" customHeight="1">
      <c r="A197" s="34"/>
      <c r="B197" s="35"/>
      <c r="C197" s="187" t="s">
        <v>292</v>
      </c>
      <c r="D197" s="187" t="s">
        <v>123</v>
      </c>
      <c r="E197" s="188" t="s">
        <v>293</v>
      </c>
      <c r="F197" s="189" t="s">
        <v>294</v>
      </c>
      <c r="G197" s="190" t="s">
        <v>126</v>
      </c>
      <c r="H197" s="191">
        <v>48.6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38</v>
      </c>
      <c r="O197" s="71"/>
      <c r="P197" s="197">
        <f>O197*H197</f>
        <v>0</v>
      </c>
      <c r="Q197" s="197">
        <v>0.38700000000000001</v>
      </c>
      <c r="R197" s="197">
        <f>Q197*H197</f>
        <v>18.808199999999999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127</v>
      </c>
      <c r="AT197" s="199" t="s">
        <v>123</v>
      </c>
      <c r="AU197" s="199" t="s">
        <v>83</v>
      </c>
      <c r="AY197" s="17" t="s">
        <v>121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81</v>
      </c>
      <c r="BK197" s="200">
        <f>ROUND(I197*H197,2)</f>
        <v>0</v>
      </c>
      <c r="BL197" s="17" t="s">
        <v>127</v>
      </c>
      <c r="BM197" s="199" t="s">
        <v>295</v>
      </c>
    </row>
    <row r="198" spans="1:65" s="13" customFormat="1" ht="11.25">
      <c r="B198" s="201"/>
      <c r="C198" s="202"/>
      <c r="D198" s="203" t="s">
        <v>129</v>
      </c>
      <c r="E198" s="204" t="s">
        <v>1</v>
      </c>
      <c r="F198" s="205" t="s">
        <v>296</v>
      </c>
      <c r="G198" s="202"/>
      <c r="H198" s="206">
        <v>48.6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129</v>
      </c>
      <c r="AU198" s="212" t="s">
        <v>83</v>
      </c>
      <c r="AV198" s="13" t="s">
        <v>83</v>
      </c>
      <c r="AW198" s="13" t="s">
        <v>30</v>
      </c>
      <c r="AX198" s="13" t="s">
        <v>81</v>
      </c>
      <c r="AY198" s="212" t="s">
        <v>121</v>
      </c>
    </row>
    <row r="199" spans="1:65" s="2" customFormat="1" ht="24.2" customHeight="1">
      <c r="A199" s="34"/>
      <c r="B199" s="35"/>
      <c r="C199" s="187" t="s">
        <v>297</v>
      </c>
      <c r="D199" s="187" t="s">
        <v>123</v>
      </c>
      <c r="E199" s="188" t="s">
        <v>298</v>
      </c>
      <c r="F199" s="189" t="s">
        <v>299</v>
      </c>
      <c r="G199" s="190" t="s">
        <v>126</v>
      </c>
      <c r="H199" s="191">
        <v>48.6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38</v>
      </c>
      <c r="O199" s="71"/>
      <c r="P199" s="197">
        <f>O199*H199</f>
        <v>0</v>
      </c>
      <c r="Q199" s="197">
        <v>0.46700000000000003</v>
      </c>
      <c r="R199" s="197">
        <f>Q199*H199</f>
        <v>22.696200000000001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127</v>
      </c>
      <c r="AT199" s="199" t="s">
        <v>123</v>
      </c>
      <c r="AU199" s="199" t="s">
        <v>83</v>
      </c>
      <c r="AY199" s="17" t="s">
        <v>121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81</v>
      </c>
      <c r="BK199" s="200">
        <f>ROUND(I199*H199,2)</f>
        <v>0</v>
      </c>
      <c r="BL199" s="17" t="s">
        <v>127</v>
      </c>
      <c r="BM199" s="199" t="s">
        <v>300</v>
      </c>
    </row>
    <row r="200" spans="1:65" s="13" customFormat="1" ht="11.25">
      <c r="B200" s="201"/>
      <c r="C200" s="202"/>
      <c r="D200" s="203" t="s">
        <v>129</v>
      </c>
      <c r="E200" s="204" t="s">
        <v>1</v>
      </c>
      <c r="F200" s="205" t="s">
        <v>301</v>
      </c>
      <c r="G200" s="202"/>
      <c r="H200" s="206">
        <v>48.6</v>
      </c>
      <c r="I200" s="207"/>
      <c r="J200" s="202"/>
      <c r="K200" s="202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129</v>
      </c>
      <c r="AU200" s="212" t="s">
        <v>83</v>
      </c>
      <c r="AV200" s="13" t="s">
        <v>83</v>
      </c>
      <c r="AW200" s="13" t="s">
        <v>30</v>
      </c>
      <c r="AX200" s="13" t="s">
        <v>81</v>
      </c>
      <c r="AY200" s="212" t="s">
        <v>121</v>
      </c>
    </row>
    <row r="201" spans="1:65" s="2" customFormat="1" ht="33" customHeight="1">
      <c r="A201" s="34"/>
      <c r="B201" s="35"/>
      <c r="C201" s="187" t="s">
        <v>302</v>
      </c>
      <c r="D201" s="187" t="s">
        <v>123</v>
      </c>
      <c r="E201" s="188" t="s">
        <v>303</v>
      </c>
      <c r="F201" s="189" t="s">
        <v>304</v>
      </c>
      <c r="G201" s="190" t="s">
        <v>126</v>
      </c>
      <c r="H201" s="191">
        <v>48.6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38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127</v>
      </c>
      <c r="AT201" s="199" t="s">
        <v>123</v>
      </c>
      <c r="AU201" s="199" t="s">
        <v>83</v>
      </c>
      <c r="AY201" s="17" t="s">
        <v>121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81</v>
      </c>
      <c r="BK201" s="200">
        <f>ROUND(I201*H201,2)</f>
        <v>0</v>
      </c>
      <c r="BL201" s="17" t="s">
        <v>127</v>
      </c>
      <c r="BM201" s="199" t="s">
        <v>305</v>
      </c>
    </row>
    <row r="202" spans="1:65" s="13" customFormat="1" ht="11.25">
      <c r="B202" s="201"/>
      <c r="C202" s="202"/>
      <c r="D202" s="203" t="s">
        <v>129</v>
      </c>
      <c r="E202" s="204" t="s">
        <v>1</v>
      </c>
      <c r="F202" s="205" t="s">
        <v>306</v>
      </c>
      <c r="G202" s="202"/>
      <c r="H202" s="206">
        <v>48.6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129</v>
      </c>
      <c r="AU202" s="212" t="s">
        <v>83</v>
      </c>
      <c r="AV202" s="13" t="s">
        <v>83</v>
      </c>
      <c r="AW202" s="13" t="s">
        <v>30</v>
      </c>
      <c r="AX202" s="13" t="s">
        <v>81</v>
      </c>
      <c r="AY202" s="212" t="s">
        <v>121</v>
      </c>
    </row>
    <row r="203" spans="1:65" s="2" customFormat="1" ht="24.2" customHeight="1">
      <c r="A203" s="34"/>
      <c r="B203" s="35"/>
      <c r="C203" s="187" t="s">
        <v>307</v>
      </c>
      <c r="D203" s="187" t="s">
        <v>123</v>
      </c>
      <c r="E203" s="188" t="s">
        <v>308</v>
      </c>
      <c r="F203" s="189" t="s">
        <v>309</v>
      </c>
      <c r="G203" s="190" t="s">
        <v>126</v>
      </c>
      <c r="H203" s="191">
        <v>48.6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38</v>
      </c>
      <c r="O203" s="71"/>
      <c r="P203" s="197">
        <f>O203*H203</f>
        <v>0</v>
      </c>
      <c r="Q203" s="197">
        <v>0.33206000000000002</v>
      </c>
      <c r="R203" s="197">
        <f>Q203*H203</f>
        <v>16.138116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127</v>
      </c>
      <c r="AT203" s="199" t="s">
        <v>123</v>
      </c>
      <c r="AU203" s="199" t="s">
        <v>83</v>
      </c>
      <c r="AY203" s="17" t="s">
        <v>121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81</v>
      </c>
      <c r="BK203" s="200">
        <f>ROUND(I203*H203,2)</f>
        <v>0</v>
      </c>
      <c r="BL203" s="17" t="s">
        <v>127</v>
      </c>
      <c r="BM203" s="199" t="s">
        <v>310</v>
      </c>
    </row>
    <row r="204" spans="1:65" s="13" customFormat="1" ht="11.25">
      <c r="B204" s="201"/>
      <c r="C204" s="202"/>
      <c r="D204" s="203" t="s">
        <v>129</v>
      </c>
      <c r="E204" s="204" t="s">
        <v>1</v>
      </c>
      <c r="F204" s="205" t="s">
        <v>306</v>
      </c>
      <c r="G204" s="202"/>
      <c r="H204" s="206">
        <v>48.6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129</v>
      </c>
      <c r="AU204" s="212" t="s">
        <v>83</v>
      </c>
      <c r="AV204" s="13" t="s">
        <v>83</v>
      </c>
      <c r="AW204" s="13" t="s">
        <v>30</v>
      </c>
      <c r="AX204" s="13" t="s">
        <v>81</v>
      </c>
      <c r="AY204" s="212" t="s">
        <v>121</v>
      </c>
    </row>
    <row r="205" spans="1:65" s="2" customFormat="1" ht="24.2" customHeight="1">
      <c r="A205" s="34"/>
      <c r="B205" s="35"/>
      <c r="C205" s="187" t="s">
        <v>311</v>
      </c>
      <c r="D205" s="187" t="s">
        <v>123</v>
      </c>
      <c r="E205" s="188" t="s">
        <v>312</v>
      </c>
      <c r="F205" s="189" t="s">
        <v>313</v>
      </c>
      <c r="G205" s="190" t="s">
        <v>126</v>
      </c>
      <c r="H205" s="191">
        <v>48.6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38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127</v>
      </c>
      <c r="AT205" s="199" t="s">
        <v>123</v>
      </c>
      <c r="AU205" s="199" t="s">
        <v>83</v>
      </c>
      <c r="AY205" s="17" t="s">
        <v>121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81</v>
      </c>
      <c r="BK205" s="200">
        <f>ROUND(I205*H205,2)</f>
        <v>0</v>
      </c>
      <c r="BL205" s="17" t="s">
        <v>127</v>
      </c>
      <c r="BM205" s="199" t="s">
        <v>314</v>
      </c>
    </row>
    <row r="206" spans="1:65" s="13" customFormat="1" ht="11.25">
      <c r="B206" s="201"/>
      <c r="C206" s="202"/>
      <c r="D206" s="203" t="s">
        <v>129</v>
      </c>
      <c r="E206" s="204" t="s">
        <v>1</v>
      </c>
      <c r="F206" s="205" t="s">
        <v>296</v>
      </c>
      <c r="G206" s="202"/>
      <c r="H206" s="206">
        <v>48.6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129</v>
      </c>
      <c r="AU206" s="212" t="s">
        <v>83</v>
      </c>
      <c r="AV206" s="13" t="s">
        <v>83</v>
      </c>
      <c r="AW206" s="13" t="s">
        <v>30</v>
      </c>
      <c r="AX206" s="13" t="s">
        <v>81</v>
      </c>
      <c r="AY206" s="212" t="s">
        <v>121</v>
      </c>
    </row>
    <row r="207" spans="1:65" s="2" customFormat="1" ht="21.75" customHeight="1">
      <c r="A207" s="34"/>
      <c r="B207" s="35"/>
      <c r="C207" s="187" t="s">
        <v>315</v>
      </c>
      <c r="D207" s="187" t="s">
        <v>123</v>
      </c>
      <c r="E207" s="188" t="s">
        <v>316</v>
      </c>
      <c r="F207" s="189" t="s">
        <v>317</v>
      </c>
      <c r="G207" s="190" t="s">
        <v>126</v>
      </c>
      <c r="H207" s="191">
        <v>97.2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38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127</v>
      </c>
      <c r="AT207" s="199" t="s">
        <v>123</v>
      </c>
      <c r="AU207" s="199" t="s">
        <v>83</v>
      </c>
      <c r="AY207" s="17" t="s">
        <v>121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81</v>
      </c>
      <c r="BK207" s="200">
        <f>ROUND(I207*H207,2)</f>
        <v>0</v>
      </c>
      <c r="BL207" s="17" t="s">
        <v>127</v>
      </c>
      <c r="BM207" s="199" t="s">
        <v>318</v>
      </c>
    </row>
    <row r="208" spans="1:65" s="13" customFormat="1" ht="11.25">
      <c r="B208" s="201"/>
      <c r="C208" s="202"/>
      <c r="D208" s="203" t="s">
        <v>129</v>
      </c>
      <c r="E208" s="204" t="s">
        <v>1</v>
      </c>
      <c r="F208" s="205" t="s">
        <v>319</v>
      </c>
      <c r="G208" s="202"/>
      <c r="H208" s="206">
        <v>97.2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129</v>
      </c>
      <c r="AU208" s="212" t="s">
        <v>83</v>
      </c>
      <c r="AV208" s="13" t="s">
        <v>83</v>
      </c>
      <c r="AW208" s="13" t="s">
        <v>30</v>
      </c>
      <c r="AX208" s="13" t="s">
        <v>81</v>
      </c>
      <c r="AY208" s="212" t="s">
        <v>121</v>
      </c>
    </row>
    <row r="209" spans="1:65" s="2" customFormat="1" ht="33" customHeight="1">
      <c r="A209" s="34"/>
      <c r="B209" s="35"/>
      <c r="C209" s="187" t="s">
        <v>320</v>
      </c>
      <c r="D209" s="187" t="s">
        <v>123</v>
      </c>
      <c r="E209" s="188" t="s">
        <v>321</v>
      </c>
      <c r="F209" s="189" t="s">
        <v>322</v>
      </c>
      <c r="G209" s="190" t="s">
        <v>126</v>
      </c>
      <c r="H209" s="191">
        <v>97.2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38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127</v>
      </c>
      <c r="AT209" s="199" t="s">
        <v>123</v>
      </c>
      <c r="AU209" s="199" t="s">
        <v>83</v>
      </c>
      <c r="AY209" s="17" t="s">
        <v>121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81</v>
      </c>
      <c r="BK209" s="200">
        <f>ROUND(I209*H209,2)</f>
        <v>0</v>
      </c>
      <c r="BL209" s="17" t="s">
        <v>127</v>
      </c>
      <c r="BM209" s="199" t="s">
        <v>323</v>
      </c>
    </row>
    <row r="210" spans="1:65" s="13" customFormat="1" ht="11.25">
      <c r="B210" s="201"/>
      <c r="C210" s="202"/>
      <c r="D210" s="203" t="s">
        <v>129</v>
      </c>
      <c r="E210" s="204" t="s">
        <v>1</v>
      </c>
      <c r="F210" s="205" t="s">
        <v>324</v>
      </c>
      <c r="G210" s="202"/>
      <c r="H210" s="206">
        <v>97.2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129</v>
      </c>
      <c r="AU210" s="212" t="s">
        <v>83</v>
      </c>
      <c r="AV210" s="13" t="s">
        <v>83</v>
      </c>
      <c r="AW210" s="13" t="s">
        <v>30</v>
      </c>
      <c r="AX210" s="13" t="s">
        <v>81</v>
      </c>
      <c r="AY210" s="212" t="s">
        <v>121</v>
      </c>
    </row>
    <row r="211" spans="1:65" s="12" customFormat="1" ht="22.9" customHeight="1">
      <c r="B211" s="171"/>
      <c r="C211" s="172"/>
      <c r="D211" s="173" t="s">
        <v>72</v>
      </c>
      <c r="E211" s="185" t="s">
        <v>162</v>
      </c>
      <c r="F211" s="185" t="s">
        <v>325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P212+SUM(P213:P237)</f>
        <v>0</v>
      </c>
      <c r="Q211" s="179"/>
      <c r="R211" s="180">
        <f>R212+SUM(R213:R237)</f>
        <v>22.895948999999998</v>
      </c>
      <c r="S211" s="179"/>
      <c r="T211" s="181">
        <f>T212+SUM(T213:T237)</f>
        <v>11.134</v>
      </c>
      <c r="AR211" s="182" t="s">
        <v>81</v>
      </c>
      <c r="AT211" s="183" t="s">
        <v>72</v>
      </c>
      <c r="AU211" s="183" t="s">
        <v>81</v>
      </c>
      <c r="AY211" s="182" t="s">
        <v>121</v>
      </c>
      <c r="BK211" s="184">
        <f>BK212+SUM(BK213:BK237)</f>
        <v>0</v>
      </c>
    </row>
    <row r="212" spans="1:65" s="2" customFormat="1" ht="24.2" customHeight="1">
      <c r="A212" s="34"/>
      <c r="B212" s="35"/>
      <c r="C212" s="187" t="s">
        <v>326</v>
      </c>
      <c r="D212" s="187" t="s">
        <v>123</v>
      </c>
      <c r="E212" s="188" t="s">
        <v>327</v>
      </c>
      <c r="F212" s="189" t="s">
        <v>328</v>
      </c>
      <c r="G212" s="190" t="s">
        <v>150</v>
      </c>
      <c r="H212" s="191">
        <v>10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38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1</v>
      </c>
      <c r="T212" s="198">
        <f>S212*H212</f>
        <v>10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127</v>
      </c>
      <c r="AT212" s="199" t="s">
        <v>123</v>
      </c>
      <c r="AU212" s="199" t="s">
        <v>83</v>
      </c>
      <c r="AY212" s="17" t="s">
        <v>121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81</v>
      </c>
      <c r="BK212" s="200">
        <f>ROUND(I212*H212,2)</f>
        <v>0</v>
      </c>
      <c r="BL212" s="17" t="s">
        <v>127</v>
      </c>
      <c r="BM212" s="199" t="s">
        <v>329</v>
      </c>
    </row>
    <row r="213" spans="1:65" s="2" customFormat="1" ht="24.2" customHeight="1">
      <c r="A213" s="34"/>
      <c r="B213" s="35"/>
      <c r="C213" s="187" t="s">
        <v>330</v>
      </c>
      <c r="D213" s="187" t="s">
        <v>123</v>
      </c>
      <c r="E213" s="188" t="s">
        <v>331</v>
      </c>
      <c r="F213" s="189" t="s">
        <v>332</v>
      </c>
      <c r="G213" s="190" t="s">
        <v>150</v>
      </c>
      <c r="H213" s="191">
        <v>27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38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127</v>
      </c>
      <c r="AT213" s="199" t="s">
        <v>123</v>
      </c>
      <c r="AU213" s="199" t="s">
        <v>83</v>
      </c>
      <c r="AY213" s="17" t="s">
        <v>121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81</v>
      </c>
      <c r="BK213" s="200">
        <f>ROUND(I213*H213,2)</f>
        <v>0</v>
      </c>
      <c r="BL213" s="17" t="s">
        <v>127</v>
      </c>
      <c r="BM213" s="199" t="s">
        <v>333</v>
      </c>
    </row>
    <row r="214" spans="1:65" s="13" customFormat="1" ht="11.25">
      <c r="B214" s="201"/>
      <c r="C214" s="202"/>
      <c r="D214" s="203" t="s">
        <v>129</v>
      </c>
      <c r="E214" s="204" t="s">
        <v>1</v>
      </c>
      <c r="F214" s="205" t="s">
        <v>334</v>
      </c>
      <c r="G214" s="202"/>
      <c r="H214" s="206">
        <v>27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129</v>
      </c>
      <c r="AU214" s="212" t="s">
        <v>83</v>
      </c>
      <c r="AV214" s="13" t="s">
        <v>83</v>
      </c>
      <c r="AW214" s="13" t="s">
        <v>30</v>
      </c>
      <c r="AX214" s="13" t="s">
        <v>81</v>
      </c>
      <c r="AY214" s="212" t="s">
        <v>121</v>
      </c>
    </row>
    <row r="215" spans="1:65" s="2" customFormat="1" ht="24.2" customHeight="1">
      <c r="A215" s="34"/>
      <c r="B215" s="35"/>
      <c r="C215" s="234" t="s">
        <v>335</v>
      </c>
      <c r="D215" s="234" t="s">
        <v>227</v>
      </c>
      <c r="E215" s="235" t="s">
        <v>336</v>
      </c>
      <c r="F215" s="236" t="s">
        <v>337</v>
      </c>
      <c r="G215" s="237" t="s">
        <v>150</v>
      </c>
      <c r="H215" s="238">
        <v>27.81</v>
      </c>
      <c r="I215" s="239"/>
      <c r="J215" s="240">
        <f>ROUND(I215*H215,2)</f>
        <v>0</v>
      </c>
      <c r="K215" s="241"/>
      <c r="L215" s="242"/>
      <c r="M215" s="243" t="s">
        <v>1</v>
      </c>
      <c r="N215" s="244" t="s">
        <v>38</v>
      </c>
      <c r="O215" s="71"/>
      <c r="P215" s="197">
        <f>O215*H215</f>
        <v>0</v>
      </c>
      <c r="Q215" s="197">
        <v>9.7699999999999995E-2</v>
      </c>
      <c r="R215" s="197">
        <f>Q215*H215</f>
        <v>2.7170369999999999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162</v>
      </c>
      <c r="AT215" s="199" t="s">
        <v>227</v>
      </c>
      <c r="AU215" s="199" t="s">
        <v>83</v>
      </c>
      <c r="AY215" s="17" t="s">
        <v>121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81</v>
      </c>
      <c r="BK215" s="200">
        <f>ROUND(I215*H215,2)</f>
        <v>0</v>
      </c>
      <c r="BL215" s="17" t="s">
        <v>127</v>
      </c>
      <c r="BM215" s="199" t="s">
        <v>338</v>
      </c>
    </row>
    <row r="216" spans="1:65" s="13" customFormat="1" ht="11.25">
      <c r="B216" s="201"/>
      <c r="C216" s="202"/>
      <c r="D216" s="203" t="s">
        <v>129</v>
      </c>
      <c r="E216" s="204" t="s">
        <v>1</v>
      </c>
      <c r="F216" s="205" t="s">
        <v>339</v>
      </c>
      <c r="G216" s="202"/>
      <c r="H216" s="206">
        <v>27.81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129</v>
      </c>
      <c r="AU216" s="212" t="s">
        <v>83</v>
      </c>
      <c r="AV216" s="13" t="s">
        <v>83</v>
      </c>
      <c r="AW216" s="13" t="s">
        <v>30</v>
      </c>
      <c r="AX216" s="13" t="s">
        <v>81</v>
      </c>
      <c r="AY216" s="212" t="s">
        <v>121</v>
      </c>
    </row>
    <row r="217" spans="1:65" s="2" customFormat="1" ht="24.2" customHeight="1">
      <c r="A217" s="34"/>
      <c r="B217" s="35"/>
      <c r="C217" s="187" t="s">
        <v>340</v>
      </c>
      <c r="D217" s="187" t="s">
        <v>123</v>
      </c>
      <c r="E217" s="188" t="s">
        <v>341</v>
      </c>
      <c r="F217" s="189" t="s">
        <v>342</v>
      </c>
      <c r="G217" s="190" t="s">
        <v>272</v>
      </c>
      <c r="H217" s="191">
        <v>4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38</v>
      </c>
      <c r="O217" s="71"/>
      <c r="P217" s="197">
        <f>O217*H217</f>
        <v>0</v>
      </c>
      <c r="Q217" s="197">
        <v>1.1E-4</v>
      </c>
      <c r="R217" s="197">
        <f>Q217*H217</f>
        <v>4.4000000000000002E-4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127</v>
      </c>
      <c r="AT217" s="199" t="s">
        <v>123</v>
      </c>
      <c r="AU217" s="199" t="s">
        <v>83</v>
      </c>
      <c r="AY217" s="17" t="s">
        <v>121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81</v>
      </c>
      <c r="BK217" s="200">
        <f>ROUND(I217*H217,2)</f>
        <v>0</v>
      </c>
      <c r="BL217" s="17" t="s">
        <v>127</v>
      </c>
      <c r="BM217" s="199" t="s">
        <v>343</v>
      </c>
    </row>
    <row r="218" spans="1:65" s="2" customFormat="1" ht="16.5" customHeight="1">
      <c r="A218" s="34"/>
      <c r="B218" s="35"/>
      <c r="C218" s="234" t="s">
        <v>344</v>
      </c>
      <c r="D218" s="234" t="s">
        <v>227</v>
      </c>
      <c r="E218" s="235" t="s">
        <v>345</v>
      </c>
      <c r="F218" s="236" t="s">
        <v>346</v>
      </c>
      <c r="G218" s="237" t="s">
        <v>272</v>
      </c>
      <c r="H218" s="238">
        <v>4</v>
      </c>
      <c r="I218" s="239"/>
      <c r="J218" s="240">
        <f>ROUND(I218*H218,2)</f>
        <v>0</v>
      </c>
      <c r="K218" s="241"/>
      <c r="L218" s="242"/>
      <c r="M218" s="243" t="s">
        <v>1</v>
      </c>
      <c r="N218" s="244" t="s">
        <v>38</v>
      </c>
      <c r="O218" s="71"/>
      <c r="P218" s="197">
        <f>O218*H218</f>
        <v>0</v>
      </c>
      <c r="Q218" s="197">
        <v>1.0200000000000001E-2</v>
      </c>
      <c r="R218" s="197">
        <f>Q218*H218</f>
        <v>4.0800000000000003E-2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162</v>
      </c>
      <c r="AT218" s="199" t="s">
        <v>227</v>
      </c>
      <c r="AU218" s="199" t="s">
        <v>83</v>
      </c>
      <c r="AY218" s="17" t="s">
        <v>121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81</v>
      </c>
      <c r="BK218" s="200">
        <f>ROUND(I218*H218,2)</f>
        <v>0</v>
      </c>
      <c r="BL218" s="17" t="s">
        <v>127</v>
      </c>
      <c r="BM218" s="199" t="s">
        <v>347</v>
      </c>
    </row>
    <row r="219" spans="1:65" s="2" customFormat="1" ht="24.2" customHeight="1">
      <c r="A219" s="34"/>
      <c r="B219" s="35"/>
      <c r="C219" s="187" t="s">
        <v>348</v>
      </c>
      <c r="D219" s="187" t="s">
        <v>123</v>
      </c>
      <c r="E219" s="188" t="s">
        <v>349</v>
      </c>
      <c r="F219" s="189" t="s">
        <v>350</v>
      </c>
      <c r="G219" s="190" t="s">
        <v>183</v>
      </c>
      <c r="H219" s="191">
        <v>1.89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38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0.6</v>
      </c>
      <c r="T219" s="198">
        <f>S219*H219</f>
        <v>1.1339999999999999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127</v>
      </c>
      <c r="AT219" s="199" t="s">
        <v>123</v>
      </c>
      <c r="AU219" s="199" t="s">
        <v>83</v>
      </c>
      <c r="AY219" s="17" t="s">
        <v>121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81</v>
      </c>
      <c r="BK219" s="200">
        <f>ROUND(I219*H219,2)</f>
        <v>0</v>
      </c>
      <c r="BL219" s="17" t="s">
        <v>127</v>
      </c>
      <c r="BM219" s="199" t="s">
        <v>351</v>
      </c>
    </row>
    <row r="220" spans="1:65" s="13" customFormat="1" ht="11.25">
      <c r="B220" s="201"/>
      <c r="C220" s="202"/>
      <c r="D220" s="203" t="s">
        <v>129</v>
      </c>
      <c r="E220" s="204" t="s">
        <v>1</v>
      </c>
      <c r="F220" s="205" t="s">
        <v>352</v>
      </c>
      <c r="G220" s="202"/>
      <c r="H220" s="206">
        <v>1.89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129</v>
      </c>
      <c r="AU220" s="212" t="s">
        <v>83</v>
      </c>
      <c r="AV220" s="13" t="s">
        <v>83</v>
      </c>
      <c r="AW220" s="13" t="s">
        <v>30</v>
      </c>
      <c r="AX220" s="13" t="s">
        <v>81</v>
      </c>
      <c r="AY220" s="212" t="s">
        <v>121</v>
      </c>
    </row>
    <row r="221" spans="1:65" s="2" customFormat="1" ht="24.2" customHeight="1">
      <c r="A221" s="34"/>
      <c r="B221" s="35"/>
      <c r="C221" s="187" t="s">
        <v>353</v>
      </c>
      <c r="D221" s="187" t="s">
        <v>123</v>
      </c>
      <c r="E221" s="188" t="s">
        <v>354</v>
      </c>
      <c r="F221" s="189" t="s">
        <v>355</v>
      </c>
      <c r="G221" s="190" t="s">
        <v>356</v>
      </c>
      <c r="H221" s="191">
        <v>2</v>
      </c>
      <c r="I221" s="192"/>
      <c r="J221" s="193">
        <f t="shared" ref="J221:J232" si="0">ROUND(I221*H221,2)</f>
        <v>0</v>
      </c>
      <c r="K221" s="194"/>
      <c r="L221" s="39"/>
      <c r="M221" s="195" t="s">
        <v>1</v>
      </c>
      <c r="N221" s="196" t="s">
        <v>38</v>
      </c>
      <c r="O221" s="71"/>
      <c r="P221" s="197">
        <f t="shared" ref="P221:P232" si="1">O221*H221</f>
        <v>0</v>
      </c>
      <c r="Q221" s="197">
        <v>1.1999999999999999E-3</v>
      </c>
      <c r="R221" s="197">
        <f t="shared" ref="R221:R232" si="2">Q221*H221</f>
        <v>2.3999999999999998E-3</v>
      </c>
      <c r="S221" s="197">
        <v>0</v>
      </c>
      <c r="T221" s="198">
        <f t="shared" ref="T221:T232" si="3"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127</v>
      </c>
      <c r="AT221" s="199" t="s">
        <v>123</v>
      </c>
      <c r="AU221" s="199" t="s">
        <v>83</v>
      </c>
      <c r="AY221" s="17" t="s">
        <v>121</v>
      </c>
      <c r="BE221" s="200">
        <f t="shared" ref="BE221:BE232" si="4">IF(N221="základní",J221,0)</f>
        <v>0</v>
      </c>
      <c r="BF221" s="200">
        <f t="shared" ref="BF221:BF232" si="5">IF(N221="snížená",J221,0)</f>
        <v>0</v>
      </c>
      <c r="BG221" s="200">
        <f t="shared" ref="BG221:BG232" si="6">IF(N221="zákl. přenesená",J221,0)</f>
        <v>0</v>
      </c>
      <c r="BH221" s="200">
        <f t="shared" ref="BH221:BH232" si="7">IF(N221="sníž. přenesená",J221,0)</f>
        <v>0</v>
      </c>
      <c r="BI221" s="200">
        <f t="shared" ref="BI221:BI232" si="8">IF(N221="nulová",J221,0)</f>
        <v>0</v>
      </c>
      <c r="BJ221" s="17" t="s">
        <v>81</v>
      </c>
      <c r="BK221" s="200">
        <f t="shared" ref="BK221:BK232" si="9">ROUND(I221*H221,2)</f>
        <v>0</v>
      </c>
      <c r="BL221" s="17" t="s">
        <v>127</v>
      </c>
      <c r="BM221" s="199" t="s">
        <v>357</v>
      </c>
    </row>
    <row r="222" spans="1:65" s="2" customFormat="1" ht="16.5" customHeight="1">
      <c r="A222" s="34"/>
      <c r="B222" s="35"/>
      <c r="C222" s="187" t="s">
        <v>358</v>
      </c>
      <c r="D222" s="187" t="s">
        <v>123</v>
      </c>
      <c r="E222" s="188" t="s">
        <v>359</v>
      </c>
      <c r="F222" s="189" t="s">
        <v>360</v>
      </c>
      <c r="G222" s="190" t="s">
        <v>272</v>
      </c>
      <c r="H222" s="191">
        <v>12</v>
      </c>
      <c r="I222" s="192"/>
      <c r="J222" s="193">
        <f t="shared" si="0"/>
        <v>0</v>
      </c>
      <c r="K222" s="194"/>
      <c r="L222" s="39"/>
      <c r="M222" s="195" t="s">
        <v>1</v>
      </c>
      <c r="N222" s="196" t="s">
        <v>38</v>
      </c>
      <c r="O222" s="71"/>
      <c r="P222" s="197">
        <f t="shared" si="1"/>
        <v>0</v>
      </c>
      <c r="Q222" s="197">
        <v>3.5728000000000003E-2</v>
      </c>
      <c r="R222" s="197">
        <f t="shared" si="2"/>
        <v>0.42873600000000001</v>
      </c>
      <c r="S222" s="197">
        <v>0</v>
      </c>
      <c r="T222" s="198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127</v>
      </c>
      <c r="AT222" s="199" t="s">
        <v>123</v>
      </c>
      <c r="AU222" s="199" t="s">
        <v>83</v>
      </c>
      <c r="AY222" s="17" t="s">
        <v>121</v>
      </c>
      <c r="BE222" s="200">
        <f t="shared" si="4"/>
        <v>0</v>
      </c>
      <c r="BF222" s="200">
        <f t="shared" si="5"/>
        <v>0</v>
      </c>
      <c r="BG222" s="200">
        <f t="shared" si="6"/>
        <v>0</v>
      </c>
      <c r="BH222" s="200">
        <f t="shared" si="7"/>
        <v>0</v>
      </c>
      <c r="BI222" s="200">
        <f t="shared" si="8"/>
        <v>0</v>
      </c>
      <c r="BJ222" s="17" t="s">
        <v>81</v>
      </c>
      <c r="BK222" s="200">
        <f t="shared" si="9"/>
        <v>0</v>
      </c>
      <c r="BL222" s="17" t="s">
        <v>127</v>
      </c>
      <c r="BM222" s="199" t="s">
        <v>361</v>
      </c>
    </row>
    <row r="223" spans="1:65" s="2" customFormat="1" ht="24.2" customHeight="1">
      <c r="A223" s="34"/>
      <c r="B223" s="35"/>
      <c r="C223" s="187" t="s">
        <v>362</v>
      </c>
      <c r="D223" s="187" t="s">
        <v>123</v>
      </c>
      <c r="E223" s="188" t="s">
        <v>363</v>
      </c>
      <c r="F223" s="189" t="s">
        <v>364</v>
      </c>
      <c r="G223" s="190" t="s">
        <v>272</v>
      </c>
      <c r="H223" s="191">
        <v>2</v>
      </c>
      <c r="I223" s="192"/>
      <c r="J223" s="193">
        <f t="shared" si="0"/>
        <v>0</v>
      </c>
      <c r="K223" s="194"/>
      <c r="L223" s="39"/>
      <c r="M223" s="195" t="s">
        <v>1</v>
      </c>
      <c r="N223" s="196" t="s">
        <v>38</v>
      </c>
      <c r="O223" s="71"/>
      <c r="P223" s="197">
        <f t="shared" si="1"/>
        <v>0</v>
      </c>
      <c r="Q223" s="197">
        <v>2.4209299999999998</v>
      </c>
      <c r="R223" s="197">
        <f t="shared" si="2"/>
        <v>4.8418599999999996</v>
      </c>
      <c r="S223" s="197">
        <v>0</v>
      </c>
      <c r="T223" s="198">
        <f t="shared" si="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127</v>
      </c>
      <c r="AT223" s="199" t="s">
        <v>123</v>
      </c>
      <c r="AU223" s="199" t="s">
        <v>83</v>
      </c>
      <c r="AY223" s="17" t="s">
        <v>121</v>
      </c>
      <c r="BE223" s="200">
        <f t="shared" si="4"/>
        <v>0</v>
      </c>
      <c r="BF223" s="200">
        <f t="shared" si="5"/>
        <v>0</v>
      </c>
      <c r="BG223" s="200">
        <f t="shared" si="6"/>
        <v>0</v>
      </c>
      <c r="BH223" s="200">
        <f t="shared" si="7"/>
        <v>0</v>
      </c>
      <c r="BI223" s="200">
        <f t="shared" si="8"/>
        <v>0</v>
      </c>
      <c r="BJ223" s="17" t="s">
        <v>81</v>
      </c>
      <c r="BK223" s="200">
        <f t="shared" si="9"/>
        <v>0</v>
      </c>
      <c r="BL223" s="17" t="s">
        <v>127</v>
      </c>
      <c r="BM223" s="199" t="s">
        <v>365</v>
      </c>
    </row>
    <row r="224" spans="1:65" s="2" customFormat="1" ht="24.2" customHeight="1">
      <c r="A224" s="34"/>
      <c r="B224" s="35"/>
      <c r="C224" s="234" t="s">
        <v>366</v>
      </c>
      <c r="D224" s="234" t="s">
        <v>227</v>
      </c>
      <c r="E224" s="235" t="s">
        <v>367</v>
      </c>
      <c r="F224" s="236" t="s">
        <v>368</v>
      </c>
      <c r="G224" s="237" t="s">
        <v>272</v>
      </c>
      <c r="H224" s="238">
        <v>6</v>
      </c>
      <c r="I224" s="239"/>
      <c r="J224" s="240">
        <f t="shared" si="0"/>
        <v>0</v>
      </c>
      <c r="K224" s="241"/>
      <c r="L224" s="242"/>
      <c r="M224" s="243" t="s">
        <v>1</v>
      </c>
      <c r="N224" s="244" t="s">
        <v>38</v>
      </c>
      <c r="O224" s="71"/>
      <c r="P224" s="197">
        <f t="shared" si="1"/>
        <v>0</v>
      </c>
      <c r="Q224" s="197">
        <v>3.0000000000000001E-3</v>
      </c>
      <c r="R224" s="197">
        <f t="shared" si="2"/>
        <v>1.8000000000000002E-2</v>
      </c>
      <c r="S224" s="197">
        <v>0</v>
      </c>
      <c r="T224" s="198">
        <f t="shared" si="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162</v>
      </c>
      <c r="AT224" s="199" t="s">
        <v>227</v>
      </c>
      <c r="AU224" s="199" t="s">
        <v>83</v>
      </c>
      <c r="AY224" s="17" t="s">
        <v>121</v>
      </c>
      <c r="BE224" s="200">
        <f t="shared" si="4"/>
        <v>0</v>
      </c>
      <c r="BF224" s="200">
        <f t="shared" si="5"/>
        <v>0</v>
      </c>
      <c r="BG224" s="200">
        <f t="shared" si="6"/>
        <v>0</v>
      </c>
      <c r="BH224" s="200">
        <f t="shared" si="7"/>
        <v>0</v>
      </c>
      <c r="BI224" s="200">
        <f t="shared" si="8"/>
        <v>0</v>
      </c>
      <c r="BJ224" s="17" t="s">
        <v>81</v>
      </c>
      <c r="BK224" s="200">
        <f t="shared" si="9"/>
        <v>0</v>
      </c>
      <c r="BL224" s="17" t="s">
        <v>127</v>
      </c>
      <c r="BM224" s="199" t="s">
        <v>369</v>
      </c>
    </row>
    <row r="225" spans="1:65" s="2" customFormat="1" ht="16.5" customHeight="1">
      <c r="A225" s="34"/>
      <c r="B225" s="35"/>
      <c r="C225" s="234" t="s">
        <v>370</v>
      </c>
      <c r="D225" s="234" t="s">
        <v>227</v>
      </c>
      <c r="E225" s="235" t="s">
        <v>371</v>
      </c>
      <c r="F225" s="236" t="s">
        <v>372</v>
      </c>
      <c r="G225" s="237" t="s">
        <v>272</v>
      </c>
      <c r="H225" s="238">
        <v>2</v>
      </c>
      <c r="I225" s="239"/>
      <c r="J225" s="240">
        <f t="shared" si="0"/>
        <v>0</v>
      </c>
      <c r="K225" s="241"/>
      <c r="L225" s="242"/>
      <c r="M225" s="243" t="s">
        <v>1</v>
      </c>
      <c r="N225" s="244" t="s">
        <v>38</v>
      </c>
      <c r="O225" s="71"/>
      <c r="P225" s="197">
        <f t="shared" si="1"/>
        <v>0</v>
      </c>
      <c r="Q225" s="197">
        <v>0.7</v>
      </c>
      <c r="R225" s="197">
        <f t="shared" si="2"/>
        <v>1.4</v>
      </c>
      <c r="S225" s="197">
        <v>0</v>
      </c>
      <c r="T225" s="198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162</v>
      </c>
      <c r="AT225" s="199" t="s">
        <v>227</v>
      </c>
      <c r="AU225" s="199" t="s">
        <v>83</v>
      </c>
      <c r="AY225" s="17" t="s">
        <v>121</v>
      </c>
      <c r="BE225" s="200">
        <f t="shared" si="4"/>
        <v>0</v>
      </c>
      <c r="BF225" s="200">
        <f t="shared" si="5"/>
        <v>0</v>
      </c>
      <c r="BG225" s="200">
        <f t="shared" si="6"/>
        <v>0</v>
      </c>
      <c r="BH225" s="200">
        <f t="shared" si="7"/>
        <v>0</v>
      </c>
      <c r="BI225" s="200">
        <f t="shared" si="8"/>
        <v>0</v>
      </c>
      <c r="BJ225" s="17" t="s">
        <v>81</v>
      </c>
      <c r="BK225" s="200">
        <f t="shared" si="9"/>
        <v>0</v>
      </c>
      <c r="BL225" s="17" t="s">
        <v>127</v>
      </c>
      <c r="BM225" s="199" t="s">
        <v>373</v>
      </c>
    </row>
    <row r="226" spans="1:65" s="2" customFormat="1" ht="16.5" customHeight="1">
      <c r="A226" s="34"/>
      <c r="B226" s="35"/>
      <c r="C226" s="234" t="s">
        <v>374</v>
      </c>
      <c r="D226" s="234" t="s">
        <v>227</v>
      </c>
      <c r="E226" s="235" t="s">
        <v>375</v>
      </c>
      <c r="F226" s="236" t="s">
        <v>376</v>
      </c>
      <c r="G226" s="237" t="s">
        <v>272</v>
      </c>
      <c r="H226" s="238">
        <v>4</v>
      </c>
      <c r="I226" s="239"/>
      <c r="J226" s="240">
        <f t="shared" si="0"/>
        <v>0</v>
      </c>
      <c r="K226" s="241"/>
      <c r="L226" s="242"/>
      <c r="M226" s="243" t="s">
        <v>1</v>
      </c>
      <c r="N226" s="244" t="s">
        <v>38</v>
      </c>
      <c r="O226" s="71"/>
      <c r="P226" s="197">
        <f t="shared" si="1"/>
        <v>0</v>
      </c>
      <c r="Q226" s="197">
        <v>1.4</v>
      </c>
      <c r="R226" s="197">
        <f t="shared" si="2"/>
        <v>5.6</v>
      </c>
      <c r="S226" s="197">
        <v>0</v>
      </c>
      <c r="T226" s="198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162</v>
      </c>
      <c r="AT226" s="199" t="s">
        <v>227</v>
      </c>
      <c r="AU226" s="199" t="s">
        <v>83</v>
      </c>
      <c r="AY226" s="17" t="s">
        <v>121</v>
      </c>
      <c r="BE226" s="200">
        <f t="shared" si="4"/>
        <v>0</v>
      </c>
      <c r="BF226" s="200">
        <f t="shared" si="5"/>
        <v>0</v>
      </c>
      <c r="BG226" s="200">
        <f t="shared" si="6"/>
        <v>0</v>
      </c>
      <c r="BH226" s="200">
        <f t="shared" si="7"/>
        <v>0</v>
      </c>
      <c r="BI226" s="200">
        <f t="shared" si="8"/>
        <v>0</v>
      </c>
      <c r="BJ226" s="17" t="s">
        <v>81</v>
      </c>
      <c r="BK226" s="200">
        <f t="shared" si="9"/>
        <v>0</v>
      </c>
      <c r="BL226" s="17" t="s">
        <v>127</v>
      </c>
      <c r="BM226" s="199" t="s">
        <v>377</v>
      </c>
    </row>
    <row r="227" spans="1:65" s="2" customFormat="1" ht="21.75" customHeight="1">
      <c r="A227" s="34"/>
      <c r="B227" s="35"/>
      <c r="C227" s="234" t="s">
        <v>378</v>
      </c>
      <c r="D227" s="234" t="s">
        <v>227</v>
      </c>
      <c r="E227" s="235" t="s">
        <v>379</v>
      </c>
      <c r="F227" s="236" t="s">
        <v>380</v>
      </c>
      <c r="G227" s="237" t="s">
        <v>272</v>
      </c>
      <c r="H227" s="238">
        <v>2</v>
      </c>
      <c r="I227" s="239"/>
      <c r="J227" s="240">
        <f t="shared" si="0"/>
        <v>0</v>
      </c>
      <c r="K227" s="241"/>
      <c r="L227" s="242"/>
      <c r="M227" s="243" t="s">
        <v>1</v>
      </c>
      <c r="N227" s="244" t="s">
        <v>38</v>
      </c>
      <c r="O227" s="71"/>
      <c r="P227" s="197">
        <f t="shared" si="1"/>
        <v>0</v>
      </c>
      <c r="Q227" s="197">
        <v>3.51</v>
      </c>
      <c r="R227" s="197">
        <f t="shared" si="2"/>
        <v>7.02</v>
      </c>
      <c r="S227" s="197">
        <v>0</v>
      </c>
      <c r="T227" s="198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162</v>
      </c>
      <c r="AT227" s="199" t="s">
        <v>227</v>
      </c>
      <c r="AU227" s="199" t="s">
        <v>83</v>
      </c>
      <c r="AY227" s="17" t="s">
        <v>121</v>
      </c>
      <c r="BE227" s="200">
        <f t="shared" si="4"/>
        <v>0</v>
      </c>
      <c r="BF227" s="200">
        <f t="shared" si="5"/>
        <v>0</v>
      </c>
      <c r="BG227" s="200">
        <f t="shared" si="6"/>
        <v>0</v>
      </c>
      <c r="BH227" s="200">
        <f t="shared" si="7"/>
        <v>0</v>
      </c>
      <c r="BI227" s="200">
        <f t="shared" si="8"/>
        <v>0</v>
      </c>
      <c r="BJ227" s="17" t="s">
        <v>81</v>
      </c>
      <c r="BK227" s="200">
        <f t="shared" si="9"/>
        <v>0</v>
      </c>
      <c r="BL227" s="17" t="s">
        <v>127</v>
      </c>
      <c r="BM227" s="199" t="s">
        <v>381</v>
      </c>
    </row>
    <row r="228" spans="1:65" s="2" customFormat="1" ht="24.2" customHeight="1">
      <c r="A228" s="34"/>
      <c r="B228" s="35"/>
      <c r="C228" s="187" t="s">
        <v>382</v>
      </c>
      <c r="D228" s="187" t="s">
        <v>123</v>
      </c>
      <c r="E228" s="188" t="s">
        <v>383</v>
      </c>
      <c r="F228" s="189" t="s">
        <v>384</v>
      </c>
      <c r="G228" s="190" t="s">
        <v>272</v>
      </c>
      <c r="H228" s="191">
        <v>2</v>
      </c>
      <c r="I228" s="192"/>
      <c r="J228" s="193">
        <f t="shared" si="0"/>
        <v>0</v>
      </c>
      <c r="K228" s="194"/>
      <c r="L228" s="39"/>
      <c r="M228" s="195" t="s">
        <v>1</v>
      </c>
      <c r="N228" s="196" t="s">
        <v>38</v>
      </c>
      <c r="O228" s="71"/>
      <c r="P228" s="197">
        <f t="shared" si="1"/>
        <v>0</v>
      </c>
      <c r="Q228" s="197">
        <v>0.217338</v>
      </c>
      <c r="R228" s="197">
        <f t="shared" si="2"/>
        <v>0.43467600000000001</v>
      </c>
      <c r="S228" s="197">
        <v>0</v>
      </c>
      <c r="T228" s="198">
        <f t="shared" si="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127</v>
      </c>
      <c r="AT228" s="199" t="s">
        <v>123</v>
      </c>
      <c r="AU228" s="199" t="s">
        <v>83</v>
      </c>
      <c r="AY228" s="17" t="s">
        <v>121</v>
      </c>
      <c r="BE228" s="200">
        <f t="shared" si="4"/>
        <v>0</v>
      </c>
      <c r="BF228" s="200">
        <f t="shared" si="5"/>
        <v>0</v>
      </c>
      <c r="BG228" s="200">
        <f t="shared" si="6"/>
        <v>0</v>
      </c>
      <c r="BH228" s="200">
        <f t="shared" si="7"/>
        <v>0</v>
      </c>
      <c r="BI228" s="200">
        <f t="shared" si="8"/>
        <v>0</v>
      </c>
      <c r="BJ228" s="17" t="s">
        <v>81</v>
      </c>
      <c r="BK228" s="200">
        <f t="shared" si="9"/>
        <v>0</v>
      </c>
      <c r="BL228" s="17" t="s">
        <v>127</v>
      </c>
      <c r="BM228" s="199" t="s">
        <v>385</v>
      </c>
    </row>
    <row r="229" spans="1:65" s="2" customFormat="1" ht="37.9" customHeight="1">
      <c r="A229" s="34"/>
      <c r="B229" s="35"/>
      <c r="C229" s="234" t="s">
        <v>386</v>
      </c>
      <c r="D229" s="234" t="s">
        <v>227</v>
      </c>
      <c r="E229" s="235" t="s">
        <v>387</v>
      </c>
      <c r="F229" s="236" t="s">
        <v>388</v>
      </c>
      <c r="G229" s="237" t="s">
        <v>272</v>
      </c>
      <c r="H229" s="238">
        <v>2</v>
      </c>
      <c r="I229" s="239"/>
      <c r="J229" s="240">
        <f t="shared" si="0"/>
        <v>0</v>
      </c>
      <c r="K229" s="241"/>
      <c r="L229" s="242"/>
      <c r="M229" s="243" t="s">
        <v>1</v>
      </c>
      <c r="N229" s="244" t="s">
        <v>38</v>
      </c>
      <c r="O229" s="71"/>
      <c r="P229" s="197">
        <f t="shared" si="1"/>
        <v>0</v>
      </c>
      <c r="Q229" s="197">
        <v>0.19600000000000001</v>
      </c>
      <c r="R229" s="197">
        <f t="shared" si="2"/>
        <v>0.39200000000000002</v>
      </c>
      <c r="S229" s="197">
        <v>0</v>
      </c>
      <c r="T229" s="198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162</v>
      </c>
      <c r="AT229" s="199" t="s">
        <v>227</v>
      </c>
      <c r="AU229" s="199" t="s">
        <v>83</v>
      </c>
      <c r="AY229" s="17" t="s">
        <v>121</v>
      </c>
      <c r="BE229" s="200">
        <f t="shared" si="4"/>
        <v>0</v>
      </c>
      <c r="BF229" s="200">
        <f t="shared" si="5"/>
        <v>0</v>
      </c>
      <c r="BG229" s="200">
        <f t="shared" si="6"/>
        <v>0</v>
      </c>
      <c r="BH229" s="200">
        <f t="shared" si="7"/>
        <v>0</v>
      </c>
      <c r="BI229" s="200">
        <f t="shared" si="8"/>
        <v>0</v>
      </c>
      <c r="BJ229" s="17" t="s">
        <v>81</v>
      </c>
      <c r="BK229" s="200">
        <f t="shared" si="9"/>
        <v>0</v>
      </c>
      <c r="BL229" s="17" t="s">
        <v>127</v>
      </c>
      <c r="BM229" s="199" t="s">
        <v>389</v>
      </c>
    </row>
    <row r="230" spans="1:65" s="2" customFormat="1" ht="16.5" customHeight="1">
      <c r="A230" s="34"/>
      <c r="B230" s="35"/>
      <c r="C230" s="187" t="s">
        <v>390</v>
      </c>
      <c r="D230" s="187" t="s">
        <v>123</v>
      </c>
      <c r="E230" s="188" t="s">
        <v>391</v>
      </c>
      <c r="F230" s="189" t="s">
        <v>392</v>
      </c>
      <c r="G230" s="190" t="s">
        <v>393</v>
      </c>
      <c r="H230" s="191">
        <v>2</v>
      </c>
      <c r="I230" s="192"/>
      <c r="J230" s="193">
        <f t="shared" si="0"/>
        <v>0</v>
      </c>
      <c r="K230" s="194"/>
      <c r="L230" s="39"/>
      <c r="M230" s="195" t="s">
        <v>1</v>
      </c>
      <c r="N230" s="196" t="s">
        <v>38</v>
      </c>
      <c r="O230" s="71"/>
      <c r="P230" s="197">
        <f t="shared" si="1"/>
        <v>0</v>
      </c>
      <c r="Q230" s="197">
        <v>0</v>
      </c>
      <c r="R230" s="197">
        <f t="shared" si="2"/>
        <v>0</v>
      </c>
      <c r="S230" s="197">
        <v>0</v>
      </c>
      <c r="T230" s="198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127</v>
      </c>
      <c r="AT230" s="199" t="s">
        <v>123</v>
      </c>
      <c r="AU230" s="199" t="s">
        <v>83</v>
      </c>
      <c r="AY230" s="17" t="s">
        <v>121</v>
      </c>
      <c r="BE230" s="200">
        <f t="shared" si="4"/>
        <v>0</v>
      </c>
      <c r="BF230" s="200">
        <f t="shared" si="5"/>
        <v>0</v>
      </c>
      <c r="BG230" s="200">
        <f t="shared" si="6"/>
        <v>0</v>
      </c>
      <c r="BH230" s="200">
        <f t="shared" si="7"/>
        <v>0</v>
      </c>
      <c r="BI230" s="200">
        <f t="shared" si="8"/>
        <v>0</v>
      </c>
      <c r="BJ230" s="17" t="s">
        <v>81</v>
      </c>
      <c r="BK230" s="200">
        <f t="shared" si="9"/>
        <v>0</v>
      </c>
      <c r="BL230" s="17" t="s">
        <v>127</v>
      </c>
      <c r="BM230" s="199" t="s">
        <v>394</v>
      </c>
    </row>
    <row r="231" spans="1:65" s="2" customFormat="1" ht="16.5" customHeight="1">
      <c r="A231" s="34"/>
      <c r="B231" s="35"/>
      <c r="C231" s="234" t="s">
        <v>395</v>
      </c>
      <c r="D231" s="234" t="s">
        <v>227</v>
      </c>
      <c r="E231" s="235" t="s">
        <v>396</v>
      </c>
      <c r="F231" s="236" t="s">
        <v>397</v>
      </c>
      <c r="G231" s="237" t="s">
        <v>393</v>
      </c>
      <c r="H231" s="238">
        <v>2</v>
      </c>
      <c r="I231" s="239"/>
      <c r="J231" s="240">
        <f t="shared" si="0"/>
        <v>0</v>
      </c>
      <c r="K231" s="241"/>
      <c r="L231" s="242"/>
      <c r="M231" s="243" t="s">
        <v>1</v>
      </c>
      <c r="N231" s="244" t="s">
        <v>38</v>
      </c>
      <c r="O231" s="71"/>
      <c r="P231" s="197">
        <f t="shared" si="1"/>
        <v>0</v>
      </c>
      <c r="Q231" s="197">
        <v>0</v>
      </c>
      <c r="R231" s="197">
        <f t="shared" si="2"/>
        <v>0</v>
      </c>
      <c r="S231" s="197">
        <v>0</v>
      </c>
      <c r="T231" s="198">
        <f t="shared" si="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162</v>
      </c>
      <c r="AT231" s="199" t="s">
        <v>227</v>
      </c>
      <c r="AU231" s="199" t="s">
        <v>83</v>
      </c>
      <c r="AY231" s="17" t="s">
        <v>121</v>
      </c>
      <c r="BE231" s="200">
        <f t="shared" si="4"/>
        <v>0</v>
      </c>
      <c r="BF231" s="200">
        <f t="shared" si="5"/>
        <v>0</v>
      </c>
      <c r="BG231" s="200">
        <f t="shared" si="6"/>
        <v>0</v>
      </c>
      <c r="BH231" s="200">
        <f t="shared" si="7"/>
        <v>0</v>
      </c>
      <c r="BI231" s="200">
        <f t="shared" si="8"/>
        <v>0</v>
      </c>
      <c r="BJ231" s="17" t="s">
        <v>81</v>
      </c>
      <c r="BK231" s="200">
        <f t="shared" si="9"/>
        <v>0</v>
      </c>
      <c r="BL231" s="17" t="s">
        <v>127</v>
      </c>
      <c r="BM231" s="199" t="s">
        <v>398</v>
      </c>
    </row>
    <row r="232" spans="1:65" s="2" customFormat="1" ht="24.2" customHeight="1">
      <c r="A232" s="34"/>
      <c r="B232" s="35"/>
      <c r="C232" s="187" t="s">
        <v>399</v>
      </c>
      <c r="D232" s="187" t="s">
        <v>123</v>
      </c>
      <c r="E232" s="188" t="s">
        <v>400</v>
      </c>
      <c r="F232" s="189" t="s">
        <v>401</v>
      </c>
      <c r="G232" s="190" t="s">
        <v>183</v>
      </c>
      <c r="H232" s="191">
        <v>7.5359999999999996</v>
      </c>
      <c r="I232" s="192"/>
      <c r="J232" s="193">
        <f t="shared" si="0"/>
        <v>0</v>
      </c>
      <c r="K232" s="194"/>
      <c r="L232" s="39"/>
      <c r="M232" s="195" t="s">
        <v>1</v>
      </c>
      <c r="N232" s="196" t="s">
        <v>38</v>
      </c>
      <c r="O232" s="71"/>
      <c r="P232" s="197">
        <f t="shared" si="1"/>
        <v>0</v>
      </c>
      <c r="Q232" s="197">
        <v>0</v>
      </c>
      <c r="R232" s="197">
        <f t="shared" si="2"/>
        <v>0</v>
      </c>
      <c r="S232" s="197">
        <v>0</v>
      </c>
      <c r="T232" s="198">
        <f t="shared" si="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127</v>
      </c>
      <c r="AT232" s="199" t="s">
        <v>123</v>
      </c>
      <c r="AU232" s="199" t="s">
        <v>83</v>
      </c>
      <c r="AY232" s="17" t="s">
        <v>121</v>
      </c>
      <c r="BE232" s="200">
        <f t="shared" si="4"/>
        <v>0</v>
      </c>
      <c r="BF232" s="200">
        <f t="shared" si="5"/>
        <v>0</v>
      </c>
      <c r="BG232" s="200">
        <f t="shared" si="6"/>
        <v>0</v>
      </c>
      <c r="BH232" s="200">
        <f t="shared" si="7"/>
        <v>0</v>
      </c>
      <c r="BI232" s="200">
        <f t="shared" si="8"/>
        <v>0</v>
      </c>
      <c r="BJ232" s="17" t="s">
        <v>81</v>
      </c>
      <c r="BK232" s="200">
        <f t="shared" si="9"/>
        <v>0</v>
      </c>
      <c r="BL232" s="17" t="s">
        <v>127</v>
      </c>
      <c r="BM232" s="199" t="s">
        <v>402</v>
      </c>
    </row>
    <row r="233" spans="1:65" s="13" customFormat="1" ht="11.25">
      <c r="B233" s="201"/>
      <c r="C233" s="202"/>
      <c r="D233" s="203" t="s">
        <v>129</v>
      </c>
      <c r="E233" s="204" t="s">
        <v>1</v>
      </c>
      <c r="F233" s="205" t="s">
        <v>403</v>
      </c>
      <c r="G233" s="202"/>
      <c r="H233" s="206">
        <v>7.5359999999999996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129</v>
      </c>
      <c r="AU233" s="212" t="s">
        <v>83</v>
      </c>
      <c r="AV233" s="13" t="s">
        <v>83</v>
      </c>
      <c r="AW233" s="13" t="s">
        <v>30</v>
      </c>
      <c r="AX233" s="13" t="s">
        <v>81</v>
      </c>
      <c r="AY233" s="212" t="s">
        <v>121</v>
      </c>
    </row>
    <row r="234" spans="1:65" s="2" customFormat="1" ht="16.5" customHeight="1">
      <c r="A234" s="34"/>
      <c r="B234" s="35"/>
      <c r="C234" s="187" t="s">
        <v>404</v>
      </c>
      <c r="D234" s="187" t="s">
        <v>123</v>
      </c>
      <c r="E234" s="188" t="s">
        <v>405</v>
      </c>
      <c r="F234" s="189" t="s">
        <v>406</v>
      </c>
      <c r="G234" s="190" t="s">
        <v>407</v>
      </c>
      <c r="H234" s="191">
        <v>2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38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127</v>
      </c>
      <c r="AT234" s="199" t="s">
        <v>123</v>
      </c>
      <c r="AU234" s="199" t="s">
        <v>83</v>
      </c>
      <c r="AY234" s="17" t="s">
        <v>121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81</v>
      </c>
      <c r="BK234" s="200">
        <f>ROUND(I234*H234,2)</f>
        <v>0</v>
      </c>
      <c r="BL234" s="17" t="s">
        <v>127</v>
      </c>
      <c r="BM234" s="199" t="s">
        <v>408</v>
      </c>
    </row>
    <row r="235" spans="1:65" s="2" customFormat="1" ht="24.2" customHeight="1">
      <c r="A235" s="34"/>
      <c r="B235" s="35"/>
      <c r="C235" s="187" t="s">
        <v>409</v>
      </c>
      <c r="D235" s="187" t="s">
        <v>123</v>
      </c>
      <c r="E235" s="188" t="s">
        <v>410</v>
      </c>
      <c r="F235" s="189" t="s">
        <v>411</v>
      </c>
      <c r="G235" s="190" t="s">
        <v>407</v>
      </c>
      <c r="H235" s="191">
        <v>1</v>
      </c>
      <c r="I235" s="192"/>
      <c r="J235" s="193">
        <f>ROUND(I235*H235,2)</f>
        <v>0</v>
      </c>
      <c r="K235" s="194"/>
      <c r="L235" s="39"/>
      <c r="M235" s="195" t="s">
        <v>1</v>
      </c>
      <c r="N235" s="196" t="s">
        <v>38</v>
      </c>
      <c r="O235" s="7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127</v>
      </c>
      <c r="AT235" s="199" t="s">
        <v>123</v>
      </c>
      <c r="AU235" s="199" t="s">
        <v>83</v>
      </c>
      <c r="AY235" s="17" t="s">
        <v>121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81</v>
      </c>
      <c r="BK235" s="200">
        <f>ROUND(I235*H235,2)</f>
        <v>0</v>
      </c>
      <c r="BL235" s="17" t="s">
        <v>127</v>
      </c>
      <c r="BM235" s="199" t="s">
        <v>412</v>
      </c>
    </row>
    <row r="236" spans="1:65" s="2" customFormat="1" ht="16.5" customHeight="1">
      <c r="A236" s="34"/>
      <c r="B236" s="35"/>
      <c r="C236" s="187" t="s">
        <v>413</v>
      </c>
      <c r="D236" s="187" t="s">
        <v>123</v>
      </c>
      <c r="E236" s="188" t="s">
        <v>414</v>
      </c>
      <c r="F236" s="189" t="s">
        <v>415</v>
      </c>
      <c r="G236" s="190" t="s">
        <v>407</v>
      </c>
      <c r="H236" s="191">
        <v>1</v>
      </c>
      <c r="I236" s="192"/>
      <c r="J236" s="193">
        <f>ROUND(I236*H236,2)</f>
        <v>0</v>
      </c>
      <c r="K236" s="194"/>
      <c r="L236" s="39"/>
      <c r="M236" s="195" t="s">
        <v>1</v>
      </c>
      <c r="N236" s="196" t="s">
        <v>38</v>
      </c>
      <c r="O236" s="7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127</v>
      </c>
      <c r="AT236" s="199" t="s">
        <v>123</v>
      </c>
      <c r="AU236" s="199" t="s">
        <v>83</v>
      </c>
      <c r="AY236" s="17" t="s">
        <v>121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81</v>
      </c>
      <c r="BK236" s="200">
        <f>ROUND(I236*H236,2)</f>
        <v>0</v>
      </c>
      <c r="BL236" s="17" t="s">
        <v>127</v>
      </c>
      <c r="BM236" s="199" t="s">
        <v>416</v>
      </c>
    </row>
    <row r="237" spans="1:65" s="12" customFormat="1" ht="20.85" customHeight="1">
      <c r="B237" s="171"/>
      <c r="C237" s="172"/>
      <c r="D237" s="173" t="s">
        <v>72</v>
      </c>
      <c r="E237" s="185" t="s">
        <v>417</v>
      </c>
      <c r="F237" s="185" t="s">
        <v>418</v>
      </c>
      <c r="G237" s="172"/>
      <c r="H237" s="172"/>
      <c r="I237" s="175"/>
      <c r="J237" s="186">
        <f>BK237</f>
        <v>0</v>
      </c>
      <c r="K237" s="172"/>
      <c r="L237" s="177"/>
      <c r="M237" s="178"/>
      <c r="N237" s="179"/>
      <c r="O237" s="179"/>
      <c r="P237" s="180">
        <f>SUM(P238:P245)</f>
        <v>0</v>
      </c>
      <c r="Q237" s="179"/>
      <c r="R237" s="180">
        <f>SUM(R238:R245)</f>
        <v>0</v>
      </c>
      <c r="S237" s="179"/>
      <c r="T237" s="181">
        <f>SUM(T238:T245)</f>
        <v>0</v>
      </c>
      <c r="AR237" s="182" t="s">
        <v>81</v>
      </c>
      <c r="AT237" s="183" t="s">
        <v>72</v>
      </c>
      <c r="AU237" s="183" t="s">
        <v>83</v>
      </c>
      <c r="AY237" s="182" t="s">
        <v>121</v>
      </c>
      <c r="BK237" s="184">
        <f>SUM(BK238:BK245)</f>
        <v>0</v>
      </c>
    </row>
    <row r="238" spans="1:65" s="2" customFormat="1" ht="37.9" customHeight="1">
      <c r="A238" s="34"/>
      <c r="B238" s="35"/>
      <c r="C238" s="187" t="s">
        <v>419</v>
      </c>
      <c r="D238" s="187" t="s">
        <v>123</v>
      </c>
      <c r="E238" s="188" t="s">
        <v>420</v>
      </c>
      <c r="F238" s="189" t="s">
        <v>421</v>
      </c>
      <c r="G238" s="190" t="s">
        <v>407</v>
      </c>
      <c r="H238" s="191">
        <v>1</v>
      </c>
      <c r="I238" s="192"/>
      <c r="J238" s="193">
        <f t="shared" ref="J238:J245" si="10">ROUND(I238*H238,2)</f>
        <v>0</v>
      </c>
      <c r="K238" s="194"/>
      <c r="L238" s="39"/>
      <c r="M238" s="195" t="s">
        <v>1</v>
      </c>
      <c r="N238" s="196" t="s">
        <v>38</v>
      </c>
      <c r="O238" s="71"/>
      <c r="P238" s="197">
        <f t="shared" ref="P238:P245" si="11">O238*H238</f>
        <v>0</v>
      </c>
      <c r="Q238" s="197">
        <v>0</v>
      </c>
      <c r="R238" s="197">
        <f t="shared" ref="R238:R245" si="12">Q238*H238</f>
        <v>0</v>
      </c>
      <c r="S238" s="197">
        <v>0</v>
      </c>
      <c r="T238" s="198">
        <f t="shared" ref="T238:T245" si="13"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127</v>
      </c>
      <c r="AT238" s="199" t="s">
        <v>123</v>
      </c>
      <c r="AU238" s="199" t="s">
        <v>135</v>
      </c>
      <c r="AY238" s="17" t="s">
        <v>121</v>
      </c>
      <c r="BE238" s="200">
        <f t="shared" ref="BE238:BE245" si="14">IF(N238="základní",J238,0)</f>
        <v>0</v>
      </c>
      <c r="BF238" s="200">
        <f t="shared" ref="BF238:BF245" si="15">IF(N238="snížená",J238,0)</f>
        <v>0</v>
      </c>
      <c r="BG238" s="200">
        <f t="shared" ref="BG238:BG245" si="16">IF(N238="zákl. přenesená",J238,0)</f>
        <v>0</v>
      </c>
      <c r="BH238" s="200">
        <f t="shared" ref="BH238:BH245" si="17">IF(N238="sníž. přenesená",J238,0)</f>
        <v>0</v>
      </c>
      <c r="BI238" s="200">
        <f t="shared" ref="BI238:BI245" si="18">IF(N238="nulová",J238,0)</f>
        <v>0</v>
      </c>
      <c r="BJ238" s="17" t="s">
        <v>81</v>
      </c>
      <c r="BK238" s="200">
        <f t="shared" ref="BK238:BK245" si="19">ROUND(I238*H238,2)</f>
        <v>0</v>
      </c>
      <c r="BL238" s="17" t="s">
        <v>127</v>
      </c>
      <c r="BM238" s="199" t="s">
        <v>422</v>
      </c>
    </row>
    <row r="239" spans="1:65" s="2" customFormat="1" ht="16.5" customHeight="1">
      <c r="A239" s="34"/>
      <c r="B239" s="35"/>
      <c r="C239" s="187" t="s">
        <v>423</v>
      </c>
      <c r="D239" s="187" t="s">
        <v>123</v>
      </c>
      <c r="E239" s="188" t="s">
        <v>424</v>
      </c>
      <c r="F239" s="189" t="s">
        <v>425</v>
      </c>
      <c r="G239" s="190" t="s">
        <v>407</v>
      </c>
      <c r="H239" s="191">
        <v>1</v>
      </c>
      <c r="I239" s="192"/>
      <c r="J239" s="193">
        <f t="shared" si="10"/>
        <v>0</v>
      </c>
      <c r="K239" s="194"/>
      <c r="L239" s="39"/>
      <c r="M239" s="195" t="s">
        <v>1</v>
      </c>
      <c r="N239" s="196" t="s">
        <v>38</v>
      </c>
      <c r="O239" s="71"/>
      <c r="P239" s="197">
        <f t="shared" si="11"/>
        <v>0</v>
      </c>
      <c r="Q239" s="197">
        <v>0</v>
      </c>
      <c r="R239" s="197">
        <f t="shared" si="12"/>
        <v>0</v>
      </c>
      <c r="S239" s="197">
        <v>0</v>
      </c>
      <c r="T239" s="198">
        <f t="shared" si="1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127</v>
      </c>
      <c r="AT239" s="199" t="s">
        <v>123</v>
      </c>
      <c r="AU239" s="199" t="s">
        <v>135</v>
      </c>
      <c r="AY239" s="17" t="s">
        <v>121</v>
      </c>
      <c r="BE239" s="200">
        <f t="shared" si="14"/>
        <v>0</v>
      </c>
      <c r="BF239" s="200">
        <f t="shared" si="15"/>
        <v>0</v>
      </c>
      <c r="BG239" s="200">
        <f t="shared" si="16"/>
        <v>0</v>
      </c>
      <c r="BH239" s="200">
        <f t="shared" si="17"/>
        <v>0</v>
      </c>
      <c r="BI239" s="200">
        <f t="shared" si="18"/>
        <v>0</v>
      </c>
      <c r="BJ239" s="17" t="s">
        <v>81</v>
      </c>
      <c r="BK239" s="200">
        <f t="shared" si="19"/>
        <v>0</v>
      </c>
      <c r="BL239" s="17" t="s">
        <v>127</v>
      </c>
      <c r="BM239" s="199" t="s">
        <v>426</v>
      </c>
    </row>
    <row r="240" spans="1:65" s="2" customFormat="1" ht="16.5" customHeight="1">
      <c r="A240" s="34"/>
      <c r="B240" s="35"/>
      <c r="C240" s="187" t="s">
        <v>427</v>
      </c>
      <c r="D240" s="187" t="s">
        <v>123</v>
      </c>
      <c r="E240" s="188" t="s">
        <v>428</v>
      </c>
      <c r="F240" s="189" t="s">
        <v>429</v>
      </c>
      <c r="G240" s="190" t="s">
        <v>150</v>
      </c>
      <c r="H240" s="191">
        <v>25</v>
      </c>
      <c r="I240" s="192"/>
      <c r="J240" s="193">
        <f t="shared" si="10"/>
        <v>0</v>
      </c>
      <c r="K240" s="194"/>
      <c r="L240" s="39"/>
      <c r="M240" s="195" t="s">
        <v>1</v>
      </c>
      <c r="N240" s="196" t="s">
        <v>38</v>
      </c>
      <c r="O240" s="71"/>
      <c r="P240" s="197">
        <f t="shared" si="11"/>
        <v>0</v>
      </c>
      <c r="Q240" s="197">
        <v>0</v>
      </c>
      <c r="R240" s="197">
        <f t="shared" si="12"/>
        <v>0</v>
      </c>
      <c r="S240" s="197">
        <v>0</v>
      </c>
      <c r="T240" s="198">
        <f t="shared" si="1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127</v>
      </c>
      <c r="AT240" s="199" t="s">
        <v>123</v>
      </c>
      <c r="AU240" s="199" t="s">
        <v>135</v>
      </c>
      <c r="AY240" s="17" t="s">
        <v>121</v>
      </c>
      <c r="BE240" s="200">
        <f t="shared" si="14"/>
        <v>0</v>
      </c>
      <c r="BF240" s="200">
        <f t="shared" si="15"/>
        <v>0</v>
      </c>
      <c r="BG240" s="200">
        <f t="shared" si="16"/>
        <v>0</v>
      </c>
      <c r="BH240" s="200">
        <f t="shared" si="17"/>
        <v>0</v>
      </c>
      <c r="BI240" s="200">
        <f t="shared" si="18"/>
        <v>0</v>
      </c>
      <c r="BJ240" s="17" t="s">
        <v>81</v>
      </c>
      <c r="BK240" s="200">
        <f t="shared" si="19"/>
        <v>0</v>
      </c>
      <c r="BL240" s="17" t="s">
        <v>127</v>
      </c>
      <c r="BM240" s="199" t="s">
        <v>430</v>
      </c>
    </row>
    <row r="241" spans="1:65" s="2" customFormat="1" ht="33" customHeight="1">
      <c r="A241" s="34"/>
      <c r="B241" s="35"/>
      <c r="C241" s="187" t="s">
        <v>431</v>
      </c>
      <c r="D241" s="187" t="s">
        <v>123</v>
      </c>
      <c r="E241" s="188" t="s">
        <v>432</v>
      </c>
      <c r="F241" s="189" t="s">
        <v>433</v>
      </c>
      <c r="G241" s="190" t="s">
        <v>156</v>
      </c>
      <c r="H241" s="191">
        <v>3</v>
      </c>
      <c r="I241" s="192"/>
      <c r="J241" s="193">
        <f t="shared" si="10"/>
        <v>0</v>
      </c>
      <c r="K241" s="194"/>
      <c r="L241" s="39"/>
      <c r="M241" s="195" t="s">
        <v>1</v>
      </c>
      <c r="N241" s="196" t="s">
        <v>38</v>
      </c>
      <c r="O241" s="71"/>
      <c r="P241" s="197">
        <f t="shared" si="11"/>
        <v>0</v>
      </c>
      <c r="Q241" s="197">
        <v>0</v>
      </c>
      <c r="R241" s="197">
        <f t="shared" si="12"/>
        <v>0</v>
      </c>
      <c r="S241" s="197">
        <v>0</v>
      </c>
      <c r="T241" s="198">
        <f t="shared" si="1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127</v>
      </c>
      <c r="AT241" s="199" t="s">
        <v>123</v>
      </c>
      <c r="AU241" s="199" t="s">
        <v>135</v>
      </c>
      <c r="AY241" s="17" t="s">
        <v>121</v>
      </c>
      <c r="BE241" s="200">
        <f t="shared" si="14"/>
        <v>0</v>
      </c>
      <c r="BF241" s="200">
        <f t="shared" si="15"/>
        <v>0</v>
      </c>
      <c r="BG241" s="200">
        <f t="shared" si="16"/>
        <v>0</v>
      </c>
      <c r="BH241" s="200">
        <f t="shared" si="17"/>
        <v>0</v>
      </c>
      <c r="BI241" s="200">
        <f t="shared" si="18"/>
        <v>0</v>
      </c>
      <c r="BJ241" s="17" t="s">
        <v>81</v>
      </c>
      <c r="BK241" s="200">
        <f t="shared" si="19"/>
        <v>0</v>
      </c>
      <c r="BL241" s="17" t="s">
        <v>127</v>
      </c>
      <c r="BM241" s="199" t="s">
        <v>434</v>
      </c>
    </row>
    <row r="242" spans="1:65" s="2" customFormat="1" ht="24.2" customHeight="1">
      <c r="A242" s="34"/>
      <c r="B242" s="35"/>
      <c r="C242" s="187" t="s">
        <v>435</v>
      </c>
      <c r="D242" s="187" t="s">
        <v>123</v>
      </c>
      <c r="E242" s="188" t="s">
        <v>436</v>
      </c>
      <c r="F242" s="189" t="s">
        <v>437</v>
      </c>
      <c r="G242" s="190" t="s">
        <v>407</v>
      </c>
      <c r="H242" s="191">
        <v>1</v>
      </c>
      <c r="I242" s="192"/>
      <c r="J242" s="193">
        <f t="shared" si="10"/>
        <v>0</v>
      </c>
      <c r="K242" s="194"/>
      <c r="L242" s="39"/>
      <c r="M242" s="195" t="s">
        <v>1</v>
      </c>
      <c r="N242" s="196" t="s">
        <v>38</v>
      </c>
      <c r="O242" s="71"/>
      <c r="P242" s="197">
        <f t="shared" si="11"/>
        <v>0</v>
      </c>
      <c r="Q242" s="197">
        <v>0</v>
      </c>
      <c r="R242" s="197">
        <f t="shared" si="12"/>
        <v>0</v>
      </c>
      <c r="S242" s="197">
        <v>0</v>
      </c>
      <c r="T242" s="198">
        <f t="shared" si="1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127</v>
      </c>
      <c r="AT242" s="199" t="s">
        <v>123</v>
      </c>
      <c r="AU242" s="199" t="s">
        <v>135</v>
      </c>
      <c r="AY242" s="17" t="s">
        <v>121</v>
      </c>
      <c r="BE242" s="200">
        <f t="shared" si="14"/>
        <v>0</v>
      </c>
      <c r="BF242" s="200">
        <f t="shared" si="15"/>
        <v>0</v>
      </c>
      <c r="BG242" s="200">
        <f t="shared" si="16"/>
        <v>0</v>
      </c>
      <c r="BH242" s="200">
        <f t="shared" si="17"/>
        <v>0</v>
      </c>
      <c r="BI242" s="200">
        <f t="shared" si="18"/>
        <v>0</v>
      </c>
      <c r="BJ242" s="17" t="s">
        <v>81</v>
      </c>
      <c r="BK242" s="200">
        <f t="shared" si="19"/>
        <v>0</v>
      </c>
      <c r="BL242" s="17" t="s">
        <v>127</v>
      </c>
      <c r="BM242" s="199" t="s">
        <v>438</v>
      </c>
    </row>
    <row r="243" spans="1:65" s="2" customFormat="1" ht="24.2" customHeight="1">
      <c r="A243" s="34"/>
      <c r="B243" s="35"/>
      <c r="C243" s="187" t="s">
        <v>439</v>
      </c>
      <c r="D243" s="187" t="s">
        <v>123</v>
      </c>
      <c r="E243" s="188" t="s">
        <v>440</v>
      </c>
      <c r="F243" s="189" t="s">
        <v>441</v>
      </c>
      <c r="G243" s="190" t="s">
        <v>150</v>
      </c>
      <c r="H243" s="191">
        <v>25</v>
      </c>
      <c r="I243" s="192"/>
      <c r="J243" s="193">
        <f t="shared" si="10"/>
        <v>0</v>
      </c>
      <c r="K243" s="194"/>
      <c r="L243" s="39"/>
      <c r="M243" s="195" t="s">
        <v>1</v>
      </c>
      <c r="N243" s="196" t="s">
        <v>38</v>
      </c>
      <c r="O243" s="71"/>
      <c r="P243" s="197">
        <f t="shared" si="11"/>
        <v>0</v>
      </c>
      <c r="Q243" s="197">
        <v>0</v>
      </c>
      <c r="R243" s="197">
        <f t="shared" si="12"/>
        <v>0</v>
      </c>
      <c r="S243" s="197">
        <v>0</v>
      </c>
      <c r="T243" s="198">
        <f t="shared" si="1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127</v>
      </c>
      <c r="AT243" s="199" t="s">
        <v>123</v>
      </c>
      <c r="AU243" s="199" t="s">
        <v>135</v>
      </c>
      <c r="AY243" s="17" t="s">
        <v>121</v>
      </c>
      <c r="BE243" s="200">
        <f t="shared" si="14"/>
        <v>0</v>
      </c>
      <c r="BF243" s="200">
        <f t="shared" si="15"/>
        <v>0</v>
      </c>
      <c r="BG243" s="200">
        <f t="shared" si="16"/>
        <v>0</v>
      </c>
      <c r="BH243" s="200">
        <f t="shared" si="17"/>
        <v>0</v>
      </c>
      <c r="BI243" s="200">
        <f t="shared" si="18"/>
        <v>0</v>
      </c>
      <c r="BJ243" s="17" t="s">
        <v>81</v>
      </c>
      <c r="BK243" s="200">
        <f t="shared" si="19"/>
        <v>0</v>
      </c>
      <c r="BL243" s="17" t="s">
        <v>127</v>
      </c>
      <c r="BM243" s="199" t="s">
        <v>442</v>
      </c>
    </row>
    <row r="244" spans="1:65" s="2" customFormat="1" ht="16.5" customHeight="1">
      <c r="A244" s="34"/>
      <c r="B244" s="35"/>
      <c r="C244" s="187" t="s">
        <v>443</v>
      </c>
      <c r="D244" s="187" t="s">
        <v>123</v>
      </c>
      <c r="E244" s="188" t="s">
        <v>444</v>
      </c>
      <c r="F244" s="189" t="s">
        <v>445</v>
      </c>
      <c r="G244" s="190" t="s">
        <v>407</v>
      </c>
      <c r="H244" s="191">
        <v>1</v>
      </c>
      <c r="I244" s="192"/>
      <c r="J244" s="193">
        <f t="shared" si="10"/>
        <v>0</v>
      </c>
      <c r="K244" s="194"/>
      <c r="L244" s="39"/>
      <c r="M244" s="195" t="s">
        <v>1</v>
      </c>
      <c r="N244" s="196" t="s">
        <v>38</v>
      </c>
      <c r="O244" s="71"/>
      <c r="P244" s="197">
        <f t="shared" si="11"/>
        <v>0</v>
      </c>
      <c r="Q244" s="197">
        <v>0</v>
      </c>
      <c r="R244" s="197">
        <f t="shared" si="12"/>
        <v>0</v>
      </c>
      <c r="S244" s="197">
        <v>0</v>
      </c>
      <c r="T244" s="198">
        <f t="shared" si="1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127</v>
      </c>
      <c r="AT244" s="199" t="s">
        <v>123</v>
      </c>
      <c r="AU244" s="199" t="s">
        <v>135</v>
      </c>
      <c r="AY244" s="17" t="s">
        <v>121</v>
      </c>
      <c r="BE244" s="200">
        <f t="shared" si="14"/>
        <v>0</v>
      </c>
      <c r="BF244" s="200">
        <f t="shared" si="15"/>
        <v>0</v>
      </c>
      <c r="BG244" s="200">
        <f t="shared" si="16"/>
        <v>0</v>
      </c>
      <c r="BH244" s="200">
        <f t="shared" si="17"/>
        <v>0</v>
      </c>
      <c r="BI244" s="200">
        <f t="shared" si="18"/>
        <v>0</v>
      </c>
      <c r="BJ244" s="17" t="s">
        <v>81</v>
      </c>
      <c r="BK244" s="200">
        <f t="shared" si="19"/>
        <v>0</v>
      </c>
      <c r="BL244" s="17" t="s">
        <v>127</v>
      </c>
      <c r="BM244" s="199" t="s">
        <v>446</v>
      </c>
    </row>
    <row r="245" spans="1:65" s="2" customFormat="1" ht="21.75" customHeight="1">
      <c r="A245" s="34"/>
      <c r="B245" s="35"/>
      <c r="C245" s="187" t="s">
        <v>447</v>
      </c>
      <c r="D245" s="187" t="s">
        <v>123</v>
      </c>
      <c r="E245" s="188" t="s">
        <v>448</v>
      </c>
      <c r="F245" s="189" t="s">
        <v>449</v>
      </c>
      <c r="G245" s="190" t="s">
        <v>407</v>
      </c>
      <c r="H245" s="191">
        <v>1</v>
      </c>
      <c r="I245" s="192"/>
      <c r="J245" s="193">
        <f t="shared" si="10"/>
        <v>0</v>
      </c>
      <c r="K245" s="194"/>
      <c r="L245" s="39"/>
      <c r="M245" s="195" t="s">
        <v>1</v>
      </c>
      <c r="N245" s="196" t="s">
        <v>38</v>
      </c>
      <c r="O245" s="71"/>
      <c r="P245" s="197">
        <f t="shared" si="11"/>
        <v>0</v>
      </c>
      <c r="Q245" s="197">
        <v>0</v>
      </c>
      <c r="R245" s="197">
        <f t="shared" si="12"/>
        <v>0</v>
      </c>
      <c r="S245" s="197">
        <v>0</v>
      </c>
      <c r="T245" s="198">
        <f t="shared" si="1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127</v>
      </c>
      <c r="AT245" s="199" t="s">
        <v>123</v>
      </c>
      <c r="AU245" s="199" t="s">
        <v>135</v>
      </c>
      <c r="AY245" s="17" t="s">
        <v>121</v>
      </c>
      <c r="BE245" s="200">
        <f t="shared" si="14"/>
        <v>0</v>
      </c>
      <c r="BF245" s="200">
        <f t="shared" si="15"/>
        <v>0</v>
      </c>
      <c r="BG245" s="200">
        <f t="shared" si="16"/>
        <v>0</v>
      </c>
      <c r="BH245" s="200">
        <f t="shared" si="17"/>
        <v>0</v>
      </c>
      <c r="BI245" s="200">
        <f t="shared" si="18"/>
        <v>0</v>
      </c>
      <c r="BJ245" s="17" t="s">
        <v>81</v>
      </c>
      <c r="BK245" s="200">
        <f t="shared" si="19"/>
        <v>0</v>
      </c>
      <c r="BL245" s="17" t="s">
        <v>127</v>
      </c>
      <c r="BM245" s="199" t="s">
        <v>450</v>
      </c>
    </row>
    <row r="246" spans="1:65" s="12" customFormat="1" ht="22.9" customHeight="1">
      <c r="B246" s="171"/>
      <c r="C246" s="172"/>
      <c r="D246" s="173" t="s">
        <v>72</v>
      </c>
      <c r="E246" s="185" t="s">
        <v>169</v>
      </c>
      <c r="F246" s="185" t="s">
        <v>451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SUM(P247:P251)</f>
        <v>0</v>
      </c>
      <c r="Q246" s="179"/>
      <c r="R246" s="180">
        <f>SUM(R247:R251)</f>
        <v>2.1302676000000003E-2</v>
      </c>
      <c r="S246" s="179"/>
      <c r="T246" s="181">
        <f>SUM(T247:T251)</f>
        <v>0</v>
      </c>
      <c r="AR246" s="182" t="s">
        <v>81</v>
      </c>
      <c r="AT246" s="183" t="s">
        <v>72</v>
      </c>
      <c r="AU246" s="183" t="s">
        <v>81</v>
      </c>
      <c r="AY246" s="182" t="s">
        <v>121</v>
      </c>
      <c r="BK246" s="184">
        <f>SUM(BK247:BK251)</f>
        <v>0</v>
      </c>
    </row>
    <row r="247" spans="1:65" s="2" customFormat="1" ht="24.2" customHeight="1">
      <c r="A247" s="34"/>
      <c r="B247" s="35"/>
      <c r="C247" s="187" t="s">
        <v>452</v>
      </c>
      <c r="D247" s="187" t="s">
        <v>123</v>
      </c>
      <c r="E247" s="188" t="s">
        <v>453</v>
      </c>
      <c r="F247" s="189" t="s">
        <v>454</v>
      </c>
      <c r="G247" s="190" t="s">
        <v>150</v>
      </c>
      <c r="H247" s="191">
        <v>118.8</v>
      </c>
      <c r="I247" s="192"/>
      <c r="J247" s="193">
        <f>ROUND(I247*H247,2)</f>
        <v>0</v>
      </c>
      <c r="K247" s="194"/>
      <c r="L247" s="39"/>
      <c r="M247" s="195" t="s">
        <v>1</v>
      </c>
      <c r="N247" s="196" t="s">
        <v>38</v>
      </c>
      <c r="O247" s="71"/>
      <c r="P247" s="197">
        <f>O247*H247</f>
        <v>0</v>
      </c>
      <c r="Q247" s="197">
        <v>4.3699999999999997E-6</v>
      </c>
      <c r="R247" s="197">
        <f>Q247*H247</f>
        <v>5.19156E-4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127</v>
      </c>
      <c r="AT247" s="199" t="s">
        <v>123</v>
      </c>
      <c r="AU247" s="199" t="s">
        <v>83</v>
      </c>
      <c r="AY247" s="17" t="s">
        <v>121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81</v>
      </c>
      <c r="BK247" s="200">
        <f>ROUND(I247*H247,2)</f>
        <v>0</v>
      </c>
      <c r="BL247" s="17" t="s">
        <v>127</v>
      </c>
      <c r="BM247" s="199" t="s">
        <v>455</v>
      </c>
    </row>
    <row r="248" spans="1:65" s="13" customFormat="1" ht="11.25">
      <c r="B248" s="201"/>
      <c r="C248" s="202"/>
      <c r="D248" s="203" t="s">
        <v>129</v>
      </c>
      <c r="E248" s="204" t="s">
        <v>1</v>
      </c>
      <c r="F248" s="205" t="s">
        <v>456</v>
      </c>
      <c r="G248" s="202"/>
      <c r="H248" s="206">
        <v>118.8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129</v>
      </c>
      <c r="AU248" s="212" t="s">
        <v>83</v>
      </c>
      <c r="AV248" s="13" t="s">
        <v>83</v>
      </c>
      <c r="AW248" s="13" t="s">
        <v>30</v>
      </c>
      <c r="AX248" s="13" t="s">
        <v>81</v>
      </c>
      <c r="AY248" s="212" t="s">
        <v>121</v>
      </c>
    </row>
    <row r="249" spans="1:65" s="2" customFormat="1" ht="24.2" customHeight="1">
      <c r="A249" s="34"/>
      <c r="B249" s="35"/>
      <c r="C249" s="187" t="s">
        <v>457</v>
      </c>
      <c r="D249" s="187" t="s">
        <v>123</v>
      </c>
      <c r="E249" s="188" t="s">
        <v>458</v>
      </c>
      <c r="F249" s="189" t="s">
        <v>459</v>
      </c>
      <c r="G249" s="190" t="s">
        <v>150</v>
      </c>
      <c r="H249" s="191">
        <v>61.2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38</v>
      </c>
      <c r="O249" s="71"/>
      <c r="P249" s="197">
        <f>O249*H249</f>
        <v>0</v>
      </c>
      <c r="Q249" s="197">
        <v>3.3960000000000001E-4</v>
      </c>
      <c r="R249" s="197">
        <f>Q249*H249</f>
        <v>2.0783520000000003E-2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127</v>
      </c>
      <c r="AT249" s="199" t="s">
        <v>123</v>
      </c>
      <c r="AU249" s="199" t="s">
        <v>83</v>
      </c>
      <c r="AY249" s="17" t="s">
        <v>121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81</v>
      </c>
      <c r="BK249" s="200">
        <f>ROUND(I249*H249,2)</f>
        <v>0</v>
      </c>
      <c r="BL249" s="17" t="s">
        <v>127</v>
      </c>
      <c r="BM249" s="199" t="s">
        <v>460</v>
      </c>
    </row>
    <row r="250" spans="1:65" s="13" customFormat="1" ht="11.25">
      <c r="B250" s="201"/>
      <c r="C250" s="202"/>
      <c r="D250" s="203" t="s">
        <v>129</v>
      </c>
      <c r="E250" s="204" t="s">
        <v>1</v>
      </c>
      <c r="F250" s="205" t="s">
        <v>461</v>
      </c>
      <c r="G250" s="202"/>
      <c r="H250" s="206">
        <v>61.2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129</v>
      </c>
      <c r="AU250" s="212" t="s">
        <v>83</v>
      </c>
      <c r="AV250" s="13" t="s">
        <v>83</v>
      </c>
      <c r="AW250" s="13" t="s">
        <v>30</v>
      </c>
      <c r="AX250" s="13" t="s">
        <v>81</v>
      </c>
      <c r="AY250" s="212" t="s">
        <v>121</v>
      </c>
    </row>
    <row r="251" spans="1:65" s="2" customFormat="1" ht="24.2" customHeight="1">
      <c r="A251" s="34"/>
      <c r="B251" s="35"/>
      <c r="C251" s="187" t="s">
        <v>462</v>
      </c>
      <c r="D251" s="187" t="s">
        <v>123</v>
      </c>
      <c r="E251" s="188" t="s">
        <v>463</v>
      </c>
      <c r="F251" s="189" t="s">
        <v>464</v>
      </c>
      <c r="G251" s="190" t="s">
        <v>150</v>
      </c>
      <c r="H251" s="191">
        <v>61.2</v>
      </c>
      <c r="I251" s="192"/>
      <c r="J251" s="193">
        <f>ROUND(I251*H251,2)</f>
        <v>0</v>
      </c>
      <c r="K251" s="194"/>
      <c r="L251" s="39"/>
      <c r="M251" s="195" t="s">
        <v>1</v>
      </c>
      <c r="N251" s="196" t="s">
        <v>38</v>
      </c>
      <c r="O251" s="71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127</v>
      </c>
      <c r="AT251" s="199" t="s">
        <v>123</v>
      </c>
      <c r="AU251" s="199" t="s">
        <v>83</v>
      </c>
      <c r="AY251" s="17" t="s">
        <v>121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81</v>
      </c>
      <c r="BK251" s="200">
        <f>ROUND(I251*H251,2)</f>
        <v>0</v>
      </c>
      <c r="BL251" s="17" t="s">
        <v>127</v>
      </c>
      <c r="BM251" s="199" t="s">
        <v>465</v>
      </c>
    </row>
    <row r="252" spans="1:65" s="12" customFormat="1" ht="22.9" customHeight="1">
      <c r="B252" s="171"/>
      <c r="C252" s="172"/>
      <c r="D252" s="173" t="s">
        <v>72</v>
      </c>
      <c r="E252" s="185" t="s">
        <v>466</v>
      </c>
      <c r="F252" s="185" t="s">
        <v>467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SUM(P253:P268)</f>
        <v>0</v>
      </c>
      <c r="Q252" s="179"/>
      <c r="R252" s="180">
        <f>SUM(R253:R268)</f>
        <v>0</v>
      </c>
      <c r="S252" s="179"/>
      <c r="T252" s="181">
        <f>SUM(T253:T268)</f>
        <v>0</v>
      </c>
      <c r="AR252" s="182" t="s">
        <v>81</v>
      </c>
      <c r="AT252" s="183" t="s">
        <v>72</v>
      </c>
      <c r="AU252" s="183" t="s">
        <v>81</v>
      </c>
      <c r="AY252" s="182" t="s">
        <v>121</v>
      </c>
      <c r="BK252" s="184">
        <f>SUM(BK253:BK268)</f>
        <v>0</v>
      </c>
    </row>
    <row r="253" spans="1:65" s="2" customFormat="1" ht="16.5" customHeight="1">
      <c r="A253" s="34"/>
      <c r="B253" s="35"/>
      <c r="C253" s="187" t="s">
        <v>468</v>
      </c>
      <c r="D253" s="187" t="s">
        <v>123</v>
      </c>
      <c r="E253" s="188" t="s">
        <v>469</v>
      </c>
      <c r="F253" s="189" t="s">
        <v>470</v>
      </c>
      <c r="G253" s="190" t="s">
        <v>215</v>
      </c>
      <c r="H253" s="191">
        <v>82.527000000000001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38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127</v>
      </c>
      <c r="AT253" s="199" t="s">
        <v>123</v>
      </c>
      <c r="AU253" s="199" t="s">
        <v>83</v>
      </c>
      <c r="AY253" s="17" t="s">
        <v>121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81</v>
      </c>
      <c r="BK253" s="200">
        <f>ROUND(I253*H253,2)</f>
        <v>0</v>
      </c>
      <c r="BL253" s="17" t="s">
        <v>127</v>
      </c>
      <c r="BM253" s="199" t="s">
        <v>471</v>
      </c>
    </row>
    <row r="254" spans="1:65" s="13" customFormat="1" ht="11.25">
      <c r="B254" s="201"/>
      <c r="C254" s="202"/>
      <c r="D254" s="203" t="s">
        <v>129</v>
      </c>
      <c r="E254" s="204" t="s">
        <v>1</v>
      </c>
      <c r="F254" s="205" t="s">
        <v>472</v>
      </c>
      <c r="G254" s="202"/>
      <c r="H254" s="206">
        <v>35.478000000000002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129</v>
      </c>
      <c r="AU254" s="212" t="s">
        <v>83</v>
      </c>
      <c r="AV254" s="13" t="s">
        <v>83</v>
      </c>
      <c r="AW254" s="13" t="s">
        <v>30</v>
      </c>
      <c r="AX254" s="13" t="s">
        <v>73</v>
      </c>
      <c r="AY254" s="212" t="s">
        <v>121</v>
      </c>
    </row>
    <row r="255" spans="1:65" s="13" customFormat="1" ht="11.25">
      <c r="B255" s="201"/>
      <c r="C255" s="202"/>
      <c r="D255" s="203" t="s">
        <v>129</v>
      </c>
      <c r="E255" s="204" t="s">
        <v>1</v>
      </c>
      <c r="F255" s="205" t="s">
        <v>473</v>
      </c>
      <c r="G255" s="202"/>
      <c r="H255" s="206">
        <v>15.795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129</v>
      </c>
      <c r="AU255" s="212" t="s">
        <v>83</v>
      </c>
      <c r="AV255" s="13" t="s">
        <v>83</v>
      </c>
      <c r="AW255" s="13" t="s">
        <v>30</v>
      </c>
      <c r="AX255" s="13" t="s">
        <v>73</v>
      </c>
      <c r="AY255" s="212" t="s">
        <v>121</v>
      </c>
    </row>
    <row r="256" spans="1:65" s="13" customFormat="1" ht="11.25">
      <c r="B256" s="201"/>
      <c r="C256" s="202"/>
      <c r="D256" s="203" t="s">
        <v>129</v>
      </c>
      <c r="E256" s="204" t="s">
        <v>1</v>
      </c>
      <c r="F256" s="205" t="s">
        <v>474</v>
      </c>
      <c r="G256" s="202"/>
      <c r="H256" s="206">
        <v>10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129</v>
      </c>
      <c r="AU256" s="212" t="s">
        <v>83</v>
      </c>
      <c r="AV256" s="13" t="s">
        <v>83</v>
      </c>
      <c r="AW256" s="13" t="s">
        <v>30</v>
      </c>
      <c r="AX256" s="13" t="s">
        <v>73</v>
      </c>
      <c r="AY256" s="212" t="s">
        <v>121</v>
      </c>
    </row>
    <row r="257" spans="1:65" s="13" customFormat="1" ht="11.25">
      <c r="B257" s="201"/>
      <c r="C257" s="202"/>
      <c r="D257" s="203" t="s">
        <v>129</v>
      </c>
      <c r="E257" s="204" t="s">
        <v>1</v>
      </c>
      <c r="F257" s="205" t="s">
        <v>475</v>
      </c>
      <c r="G257" s="202"/>
      <c r="H257" s="206">
        <v>1.1339999999999999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129</v>
      </c>
      <c r="AU257" s="212" t="s">
        <v>83</v>
      </c>
      <c r="AV257" s="13" t="s">
        <v>83</v>
      </c>
      <c r="AW257" s="13" t="s">
        <v>30</v>
      </c>
      <c r="AX257" s="13" t="s">
        <v>73</v>
      </c>
      <c r="AY257" s="212" t="s">
        <v>121</v>
      </c>
    </row>
    <row r="258" spans="1:65" s="13" customFormat="1" ht="11.25">
      <c r="B258" s="201"/>
      <c r="C258" s="202"/>
      <c r="D258" s="203" t="s">
        <v>129</v>
      </c>
      <c r="E258" s="204" t="s">
        <v>1</v>
      </c>
      <c r="F258" s="205" t="s">
        <v>476</v>
      </c>
      <c r="G258" s="202"/>
      <c r="H258" s="206">
        <v>20.12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129</v>
      </c>
      <c r="AU258" s="212" t="s">
        <v>83</v>
      </c>
      <c r="AV258" s="13" t="s">
        <v>83</v>
      </c>
      <c r="AW258" s="13" t="s">
        <v>30</v>
      </c>
      <c r="AX258" s="13" t="s">
        <v>73</v>
      </c>
      <c r="AY258" s="212" t="s">
        <v>121</v>
      </c>
    </row>
    <row r="259" spans="1:65" s="15" customFormat="1" ht="11.25">
      <c r="B259" s="223"/>
      <c r="C259" s="224"/>
      <c r="D259" s="203" t="s">
        <v>129</v>
      </c>
      <c r="E259" s="225" t="s">
        <v>1</v>
      </c>
      <c r="F259" s="226" t="s">
        <v>161</v>
      </c>
      <c r="G259" s="224"/>
      <c r="H259" s="227">
        <v>82.527000000000001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129</v>
      </c>
      <c r="AU259" s="233" t="s">
        <v>83</v>
      </c>
      <c r="AV259" s="15" t="s">
        <v>127</v>
      </c>
      <c r="AW259" s="15" t="s">
        <v>30</v>
      </c>
      <c r="AX259" s="15" t="s">
        <v>81</v>
      </c>
      <c r="AY259" s="233" t="s">
        <v>121</v>
      </c>
    </row>
    <row r="260" spans="1:65" s="2" customFormat="1" ht="24.2" customHeight="1">
      <c r="A260" s="34"/>
      <c r="B260" s="35"/>
      <c r="C260" s="187" t="s">
        <v>477</v>
      </c>
      <c r="D260" s="187" t="s">
        <v>123</v>
      </c>
      <c r="E260" s="188" t="s">
        <v>478</v>
      </c>
      <c r="F260" s="189" t="s">
        <v>479</v>
      </c>
      <c r="G260" s="190" t="s">
        <v>215</v>
      </c>
      <c r="H260" s="191">
        <v>742.74300000000005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38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127</v>
      </c>
      <c r="AT260" s="199" t="s">
        <v>123</v>
      </c>
      <c r="AU260" s="199" t="s">
        <v>83</v>
      </c>
      <c r="AY260" s="17" t="s">
        <v>121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81</v>
      </c>
      <c r="BK260" s="200">
        <f>ROUND(I260*H260,2)</f>
        <v>0</v>
      </c>
      <c r="BL260" s="17" t="s">
        <v>127</v>
      </c>
      <c r="BM260" s="199" t="s">
        <v>480</v>
      </c>
    </row>
    <row r="261" spans="1:65" s="13" customFormat="1" ht="11.25">
      <c r="B261" s="201"/>
      <c r="C261" s="202"/>
      <c r="D261" s="203" t="s">
        <v>129</v>
      </c>
      <c r="E261" s="204" t="s">
        <v>1</v>
      </c>
      <c r="F261" s="205" t="s">
        <v>481</v>
      </c>
      <c r="G261" s="202"/>
      <c r="H261" s="206">
        <v>742.74300000000005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129</v>
      </c>
      <c r="AU261" s="212" t="s">
        <v>83</v>
      </c>
      <c r="AV261" s="13" t="s">
        <v>83</v>
      </c>
      <c r="AW261" s="13" t="s">
        <v>30</v>
      </c>
      <c r="AX261" s="13" t="s">
        <v>81</v>
      </c>
      <c r="AY261" s="212" t="s">
        <v>121</v>
      </c>
    </row>
    <row r="262" spans="1:65" s="2" customFormat="1" ht="24.2" customHeight="1">
      <c r="A262" s="34"/>
      <c r="B262" s="35"/>
      <c r="C262" s="187" t="s">
        <v>482</v>
      </c>
      <c r="D262" s="187" t="s">
        <v>123</v>
      </c>
      <c r="E262" s="188" t="s">
        <v>483</v>
      </c>
      <c r="F262" s="189" t="s">
        <v>484</v>
      </c>
      <c r="G262" s="190" t="s">
        <v>215</v>
      </c>
      <c r="H262" s="191">
        <v>82.527000000000001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38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127</v>
      </c>
      <c r="AT262" s="199" t="s">
        <v>123</v>
      </c>
      <c r="AU262" s="199" t="s">
        <v>83</v>
      </c>
      <c r="AY262" s="17" t="s">
        <v>121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81</v>
      </c>
      <c r="BK262" s="200">
        <f>ROUND(I262*H262,2)</f>
        <v>0</v>
      </c>
      <c r="BL262" s="17" t="s">
        <v>127</v>
      </c>
      <c r="BM262" s="199" t="s">
        <v>485</v>
      </c>
    </row>
    <row r="263" spans="1:65" s="2" customFormat="1" ht="33" customHeight="1">
      <c r="A263" s="34"/>
      <c r="B263" s="35"/>
      <c r="C263" s="187" t="s">
        <v>486</v>
      </c>
      <c r="D263" s="187" t="s">
        <v>123</v>
      </c>
      <c r="E263" s="188" t="s">
        <v>487</v>
      </c>
      <c r="F263" s="189" t="s">
        <v>488</v>
      </c>
      <c r="G263" s="190" t="s">
        <v>215</v>
      </c>
      <c r="H263" s="191">
        <v>25.795000000000002</v>
      </c>
      <c r="I263" s="192"/>
      <c r="J263" s="193">
        <f>ROUND(I263*H263,2)</f>
        <v>0</v>
      </c>
      <c r="K263" s="194"/>
      <c r="L263" s="39"/>
      <c r="M263" s="195" t="s">
        <v>1</v>
      </c>
      <c r="N263" s="196" t="s">
        <v>38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127</v>
      </c>
      <c r="AT263" s="199" t="s">
        <v>123</v>
      </c>
      <c r="AU263" s="199" t="s">
        <v>83</v>
      </c>
      <c r="AY263" s="17" t="s">
        <v>121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81</v>
      </c>
      <c r="BK263" s="200">
        <f>ROUND(I263*H263,2)</f>
        <v>0</v>
      </c>
      <c r="BL263" s="17" t="s">
        <v>127</v>
      </c>
      <c r="BM263" s="199" t="s">
        <v>489</v>
      </c>
    </row>
    <row r="264" spans="1:65" s="13" customFormat="1" ht="11.25">
      <c r="B264" s="201"/>
      <c r="C264" s="202"/>
      <c r="D264" s="203" t="s">
        <v>129</v>
      </c>
      <c r="E264" s="204" t="s">
        <v>1</v>
      </c>
      <c r="F264" s="205" t="s">
        <v>490</v>
      </c>
      <c r="G264" s="202"/>
      <c r="H264" s="206">
        <v>25.795000000000002</v>
      </c>
      <c r="I264" s="207"/>
      <c r="J264" s="202"/>
      <c r="K264" s="202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129</v>
      </c>
      <c r="AU264" s="212" t="s">
        <v>83</v>
      </c>
      <c r="AV264" s="13" t="s">
        <v>83</v>
      </c>
      <c r="AW264" s="13" t="s">
        <v>30</v>
      </c>
      <c r="AX264" s="13" t="s">
        <v>81</v>
      </c>
      <c r="AY264" s="212" t="s">
        <v>121</v>
      </c>
    </row>
    <row r="265" spans="1:65" s="2" customFormat="1" ht="37.9" customHeight="1">
      <c r="A265" s="34"/>
      <c r="B265" s="35"/>
      <c r="C265" s="187" t="s">
        <v>491</v>
      </c>
      <c r="D265" s="187" t="s">
        <v>123</v>
      </c>
      <c r="E265" s="188" t="s">
        <v>492</v>
      </c>
      <c r="F265" s="189" t="s">
        <v>493</v>
      </c>
      <c r="G265" s="190" t="s">
        <v>215</v>
      </c>
      <c r="H265" s="191">
        <v>1.1339999999999999</v>
      </c>
      <c r="I265" s="192"/>
      <c r="J265" s="193">
        <f>ROUND(I265*H265,2)</f>
        <v>0</v>
      </c>
      <c r="K265" s="194"/>
      <c r="L265" s="39"/>
      <c r="M265" s="195" t="s">
        <v>1</v>
      </c>
      <c r="N265" s="196" t="s">
        <v>38</v>
      </c>
      <c r="O265" s="7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127</v>
      </c>
      <c r="AT265" s="199" t="s">
        <v>123</v>
      </c>
      <c r="AU265" s="199" t="s">
        <v>83</v>
      </c>
      <c r="AY265" s="17" t="s">
        <v>121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81</v>
      </c>
      <c r="BK265" s="200">
        <f>ROUND(I265*H265,2)</f>
        <v>0</v>
      </c>
      <c r="BL265" s="17" t="s">
        <v>127</v>
      </c>
      <c r="BM265" s="199" t="s">
        <v>494</v>
      </c>
    </row>
    <row r="266" spans="1:65" s="13" customFormat="1" ht="11.25">
      <c r="B266" s="201"/>
      <c r="C266" s="202"/>
      <c r="D266" s="203" t="s">
        <v>129</v>
      </c>
      <c r="E266" s="204" t="s">
        <v>1</v>
      </c>
      <c r="F266" s="205" t="s">
        <v>495</v>
      </c>
      <c r="G266" s="202"/>
      <c r="H266" s="206">
        <v>1.1339999999999999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129</v>
      </c>
      <c r="AU266" s="212" t="s">
        <v>83</v>
      </c>
      <c r="AV266" s="13" t="s">
        <v>83</v>
      </c>
      <c r="AW266" s="13" t="s">
        <v>30</v>
      </c>
      <c r="AX266" s="13" t="s">
        <v>81</v>
      </c>
      <c r="AY266" s="212" t="s">
        <v>121</v>
      </c>
    </row>
    <row r="267" spans="1:65" s="2" customFormat="1" ht="33" customHeight="1">
      <c r="A267" s="34"/>
      <c r="B267" s="35"/>
      <c r="C267" s="187" t="s">
        <v>496</v>
      </c>
      <c r="D267" s="187" t="s">
        <v>123</v>
      </c>
      <c r="E267" s="188" t="s">
        <v>497</v>
      </c>
      <c r="F267" s="189" t="s">
        <v>498</v>
      </c>
      <c r="G267" s="190" t="s">
        <v>215</v>
      </c>
      <c r="H267" s="191">
        <v>20.12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38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127</v>
      </c>
      <c r="AT267" s="199" t="s">
        <v>123</v>
      </c>
      <c r="AU267" s="199" t="s">
        <v>83</v>
      </c>
      <c r="AY267" s="17" t="s">
        <v>121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81</v>
      </c>
      <c r="BK267" s="200">
        <f>ROUND(I267*H267,2)</f>
        <v>0</v>
      </c>
      <c r="BL267" s="17" t="s">
        <v>127</v>
      </c>
      <c r="BM267" s="199" t="s">
        <v>499</v>
      </c>
    </row>
    <row r="268" spans="1:65" s="2" customFormat="1" ht="24.2" customHeight="1">
      <c r="A268" s="34"/>
      <c r="B268" s="35"/>
      <c r="C268" s="187" t="s">
        <v>500</v>
      </c>
      <c r="D268" s="187" t="s">
        <v>123</v>
      </c>
      <c r="E268" s="188" t="s">
        <v>501</v>
      </c>
      <c r="F268" s="189" t="s">
        <v>214</v>
      </c>
      <c r="G268" s="190" t="s">
        <v>215</v>
      </c>
      <c r="H268" s="191">
        <v>35.478000000000002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38</v>
      </c>
      <c r="O268" s="71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127</v>
      </c>
      <c r="AT268" s="199" t="s">
        <v>123</v>
      </c>
      <c r="AU268" s="199" t="s">
        <v>83</v>
      </c>
      <c r="AY268" s="17" t="s">
        <v>121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81</v>
      </c>
      <c r="BK268" s="200">
        <f>ROUND(I268*H268,2)</f>
        <v>0</v>
      </c>
      <c r="BL268" s="17" t="s">
        <v>127</v>
      </c>
      <c r="BM268" s="199" t="s">
        <v>502</v>
      </c>
    </row>
    <row r="269" spans="1:65" s="12" customFormat="1" ht="22.9" customHeight="1">
      <c r="B269" s="171"/>
      <c r="C269" s="172"/>
      <c r="D269" s="173" t="s">
        <v>72</v>
      </c>
      <c r="E269" s="185" t="s">
        <v>503</v>
      </c>
      <c r="F269" s="185" t="s">
        <v>504</v>
      </c>
      <c r="G269" s="172"/>
      <c r="H269" s="172"/>
      <c r="I269" s="175"/>
      <c r="J269" s="186">
        <f>BK269</f>
        <v>0</v>
      </c>
      <c r="K269" s="172"/>
      <c r="L269" s="177"/>
      <c r="M269" s="178"/>
      <c r="N269" s="179"/>
      <c r="O269" s="179"/>
      <c r="P269" s="180">
        <f>P270</f>
        <v>0</v>
      </c>
      <c r="Q269" s="179"/>
      <c r="R269" s="180">
        <f>R270</f>
        <v>0</v>
      </c>
      <c r="S269" s="179"/>
      <c r="T269" s="181">
        <f>T270</f>
        <v>0</v>
      </c>
      <c r="AR269" s="182" t="s">
        <v>81</v>
      </c>
      <c r="AT269" s="183" t="s">
        <v>72</v>
      </c>
      <c r="AU269" s="183" t="s">
        <v>81</v>
      </c>
      <c r="AY269" s="182" t="s">
        <v>121</v>
      </c>
      <c r="BK269" s="184">
        <f>BK270</f>
        <v>0</v>
      </c>
    </row>
    <row r="270" spans="1:65" s="2" customFormat="1" ht="24.2" customHeight="1">
      <c r="A270" s="34"/>
      <c r="B270" s="35"/>
      <c r="C270" s="187" t="s">
        <v>505</v>
      </c>
      <c r="D270" s="187" t="s">
        <v>123</v>
      </c>
      <c r="E270" s="188" t="s">
        <v>506</v>
      </c>
      <c r="F270" s="189" t="s">
        <v>507</v>
      </c>
      <c r="G270" s="190" t="s">
        <v>215</v>
      </c>
      <c r="H270" s="191">
        <v>419.553</v>
      </c>
      <c r="I270" s="192"/>
      <c r="J270" s="193">
        <f>ROUND(I270*H270,2)</f>
        <v>0</v>
      </c>
      <c r="K270" s="194"/>
      <c r="L270" s="39"/>
      <c r="M270" s="245" t="s">
        <v>1</v>
      </c>
      <c r="N270" s="246" t="s">
        <v>38</v>
      </c>
      <c r="O270" s="247"/>
      <c r="P270" s="248">
        <f>O270*H270</f>
        <v>0</v>
      </c>
      <c r="Q270" s="248">
        <v>0</v>
      </c>
      <c r="R270" s="248">
        <f>Q270*H270</f>
        <v>0</v>
      </c>
      <c r="S270" s="248">
        <v>0</v>
      </c>
      <c r="T270" s="24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127</v>
      </c>
      <c r="AT270" s="199" t="s">
        <v>123</v>
      </c>
      <c r="AU270" s="199" t="s">
        <v>83</v>
      </c>
      <c r="AY270" s="17" t="s">
        <v>121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81</v>
      </c>
      <c r="BK270" s="200">
        <f>ROUND(I270*H270,2)</f>
        <v>0</v>
      </c>
      <c r="BL270" s="17" t="s">
        <v>127</v>
      </c>
      <c r="BM270" s="199" t="s">
        <v>508</v>
      </c>
    </row>
    <row r="271" spans="1:65" s="2" customFormat="1" ht="6.95" customHeight="1">
      <c r="A271" s="34"/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39"/>
      <c r="M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</sheetData>
  <sheetProtection algorithmName="SHA-512" hashValue="TD8/RacBId4ks/gDWYUOXl2rqYc9NgIgz3dxXBVyTe+d6iuEKcw+8wTWj/7Mg1bgrfrRFvhFFUlqiPtdkR7DCA==" saltValue="EmU6Sf5UEBHY2oo9odHR5vvkCxaEWxwuEKCTYtc8TjmzU12n6MdY4/g757U0MkZIEZigvtOF0OiTuYX1Vtj7xQ==" spinCount="100000" sheet="1" objects="1" scenarios="1" formatColumns="0" formatRows="0" autoFilter="0"/>
  <autoFilter ref="C126:K270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7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86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1" t="str">
        <f>'Rekapitulace stavby'!K6</f>
        <v>Pardubice , ul. Bulharská - kanalizace</v>
      </c>
      <c r="F7" s="292"/>
      <c r="G7" s="292"/>
      <c r="H7" s="292"/>
      <c r="L7" s="20"/>
    </row>
    <row r="8" spans="1:46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3" t="s">
        <v>509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28. 3. 2022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ROUND(J124,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ROUND((SUM(BE124:BE146)),  2)</f>
        <v>0</v>
      </c>
      <c r="G33" s="34"/>
      <c r="H33" s="34"/>
      <c r="I33" s="124">
        <v>0.21</v>
      </c>
      <c r="J33" s="123">
        <f>ROUND(((SUM(BE124:BE146))*I33),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ROUND((SUM(BF124:BF146)),  2)</f>
        <v>0</v>
      </c>
      <c r="G34" s="34"/>
      <c r="H34" s="34"/>
      <c r="I34" s="124">
        <v>0.15</v>
      </c>
      <c r="J34" s="123">
        <f>ROUND(((SUM(BF124:BF146))*I34),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ROUND((SUM(BG124:BG146)),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ROUND((SUM(BH124:BH146)),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ROUND((SUM(BI124:BI146)),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8" t="str">
        <f>E7</f>
        <v>Pardubice , ul. Bulharská - kanalizace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9" t="str">
        <f>E9</f>
        <v>VON - Vedlejší a ostatní náklady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28. 3. 2022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1:31" s="9" customFormat="1" ht="24.95" customHeight="1">
      <c r="B97" s="147"/>
      <c r="C97" s="148"/>
      <c r="D97" s="149" t="s">
        <v>510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511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1:31" s="9" customFormat="1" ht="24.95" customHeight="1">
      <c r="B99" s="147"/>
      <c r="C99" s="148"/>
      <c r="D99" s="149" t="s">
        <v>512</v>
      </c>
      <c r="E99" s="150"/>
      <c r="F99" s="150"/>
      <c r="G99" s="150"/>
      <c r="H99" s="150"/>
      <c r="I99" s="150"/>
      <c r="J99" s="151">
        <f>J130</f>
        <v>0</v>
      </c>
      <c r="K99" s="148"/>
      <c r="L99" s="152"/>
    </row>
    <row r="100" spans="1:31" s="10" customFormat="1" ht="19.899999999999999" customHeight="1">
      <c r="B100" s="153"/>
      <c r="C100" s="154"/>
      <c r="D100" s="155" t="s">
        <v>511</v>
      </c>
      <c r="E100" s="156"/>
      <c r="F100" s="156"/>
      <c r="G100" s="156"/>
      <c r="H100" s="156"/>
      <c r="I100" s="156"/>
      <c r="J100" s="157">
        <f>J131</f>
        <v>0</v>
      </c>
      <c r="K100" s="154"/>
      <c r="L100" s="158"/>
    </row>
    <row r="101" spans="1:31" s="9" customFormat="1" ht="24.95" customHeight="1">
      <c r="B101" s="147"/>
      <c r="C101" s="148"/>
      <c r="D101" s="149" t="s">
        <v>513</v>
      </c>
      <c r="E101" s="150"/>
      <c r="F101" s="150"/>
      <c r="G101" s="150"/>
      <c r="H101" s="150"/>
      <c r="I101" s="150"/>
      <c r="J101" s="151">
        <f>J134</f>
        <v>0</v>
      </c>
      <c r="K101" s="148"/>
      <c r="L101" s="152"/>
    </row>
    <row r="102" spans="1:31" s="10" customFormat="1" ht="19.899999999999999" customHeight="1">
      <c r="B102" s="153"/>
      <c r="C102" s="154"/>
      <c r="D102" s="155" t="s">
        <v>511</v>
      </c>
      <c r="E102" s="156"/>
      <c r="F102" s="156"/>
      <c r="G102" s="156"/>
      <c r="H102" s="156"/>
      <c r="I102" s="156"/>
      <c r="J102" s="157">
        <f>J135</f>
        <v>0</v>
      </c>
      <c r="K102" s="154"/>
      <c r="L102" s="158"/>
    </row>
    <row r="103" spans="1:31" s="9" customFormat="1" ht="24.95" customHeight="1">
      <c r="B103" s="147"/>
      <c r="C103" s="148"/>
      <c r="D103" s="149" t="s">
        <v>514</v>
      </c>
      <c r="E103" s="150"/>
      <c r="F103" s="150"/>
      <c r="G103" s="150"/>
      <c r="H103" s="150"/>
      <c r="I103" s="150"/>
      <c r="J103" s="151">
        <f>J140</f>
        <v>0</v>
      </c>
      <c r="K103" s="148"/>
      <c r="L103" s="152"/>
    </row>
    <row r="104" spans="1:31" s="10" customFormat="1" ht="19.899999999999999" customHeight="1">
      <c r="B104" s="153"/>
      <c r="C104" s="154"/>
      <c r="D104" s="155" t="s">
        <v>511</v>
      </c>
      <c r="E104" s="156"/>
      <c r="F104" s="156"/>
      <c r="G104" s="156"/>
      <c r="H104" s="156"/>
      <c r="I104" s="156"/>
      <c r="J104" s="157">
        <f>J141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98" t="str">
        <f>E7</f>
        <v>Pardubice , ul. Bulharská - kanalizace</v>
      </c>
      <c r="F114" s="299"/>
      <c r="G114" s="299"/>
      <c r="H114" s="29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88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6.5" customHeight="1">
      <c r="A116" s="34"/>
      <c r="B116" s="35"/>
      <c r="C116" s="36"/>
      <c r="D116" s="36"/>
      <c r="E116" s="269" t="str">
        <f>E9</f>
        <v>VON - Vedlejší a ostatní náklady</v>
      </c>
      <c r="F116" s="300"/>
      <c r="G116" s="300"/>
      <c r="H116" s="30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29" t="s">
        <v>22</v>
      </c>
      <c r="J118" s="66" t="str">
        <f>IF(J12="","",J12)</f>
        <v>28. 3. 2022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11" customFormat="1" ht="29.25" customHeight="1">
      <c r="A123" s="159"/>
      <c r="B123" s="160"/>
      <c r="C123" s="161" t="s">
        <v>107</v>
      </c>
      <c r="D123" s="162" t="s">
        <v>58</v>
      </c>
      <c r="E123" s="162" t="s">
        <v>54</v>
      </c>
      <c r="F123" s="162" t="s">
        <v>55</v>
      </c>
      <c r="G123" s="162" t="s">
        <v>108</v>
      </c>
      <c r="H123" s="162" t="s">
        <v>109</v>
      </c>
      <c r="I123" s="162" t="s">
        <v>110</v>
      </c>
      <c r="J123" s="163" t="s">
        <v>92</v>
      </c>
      <c r="K123" s="164" t="s">
        <v>111</v>
      </c>
      <c r="L123" s="165"/>
      <c r="M123" s="75" t="s">
        <v>1</v>
      </c>
      <c r="N123" s="76" t="s">
        <v>37</v>
      </c>
      <c r="O123" s="76" t="s">
        <v>112</v>
      </c>
      <c r="P123" s="76" t="s">
        <v>113</v>
      </c>
      <c r="Q123" s="76" t="s">
        <v>114</v>
      </c>
      <c r="R123" s="76" t="s">
        <v>115</v>
      </c>
      <c r="S123" s="76" t="s">
        <v>116</v>
      </c>
      <c r="T123" s="77" t="s">
        <v>117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5" s="2" customFormat="1" ht="22.9" customHeight="1">
      <c r="A124" s="34"/>
      <c r="B124" s="35"/>
      <c r="C124" s="82" t="s">
        <v>118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P125+P130+P134+P140</f>
        <v>0</v>
      </c>
      <c r="Q124" s="79"/>
      <c r="R124" s="168">
        <f>R125+R130+R134+R140</f>
        <v>0</v>
      </c>
      <c r="S124" s="79"/>
      <c r="T124" s="169">
        <f>T125+T130+T134+T140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72</v>
      </c>
      <c r="AU124" s="17" t="s">
        <v>94</v>
      </c>
      <c r="BK124" s="170">
        <f>BK125+BK130+BK134+BK140</f>
        <v>0</v>
      </c>
    </row>
    <row r="125" spans="1:65" s="12" customFormat="1" ht="25.9" customHeight="1">
      <c r="B125" s="171"/>
      <c r="C125" s="172"/>
      <c r="D125" s="173" t="s">
        <v>72</v>
      </c>
      <c r="E125" s="174" t="s">
        <v>515</v>
      </c>
      <c r="F125" s="174" t="s">
        <v>516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81</v>
      </c>
      <c r="AT125" s="183" t="s">
        <v>72</v>
      </c>
      <c r="AU125" s="183" t="s">
        <v>73</v>
      </c>
      <c r="AY125" s="182" t="s">
        <v>121</v>
      </c>
      <c r="BK125" s="184">
        <f>BK126</f>
        <v>0</v>
      </c>
    </row>
    <row r="126" spans="1:65" s="12" customFormat="1" ht="22.9" customHeight="1">
      <c r="B126" s="171"/>
      <c r="C126" s="172"/>
      <c r="D126" s="173" t="s">
        <v>72</v>
      </c>
      <c r="E126" s="185" t="s">
        <v>517</v>
      </c>
      <c r="F126" s="185" t="s">
        <v>518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SUM(P127:P129)</f>
        <v>0</v>
      </c>
      <c r="Q126" s="179"/>
      <c r="R126" s="180">
        <f>SUM(R127:R129)</f>
        <v>0</v>
      </c>
      <c r="S126" s="179"/>
      <c r="T126" s="181">
        <f>SUM(T127:T129)</f>
        <v>0</v>
      </c>
      <c r="AR126" s="182" t="s">
        <v>81</v>
      </c>
      <c r="AT126" s="183" t="s">
        <v>72</v>
      </c>
      <c r="AU126" s="183" t="s">
        <v>81</v>
      </c>
      <c r="AY126" s="182" t="s">
        <v>121</v>
      </c>
      <c r="BK126" s="184">
        <f>SUM(BK127:BK129)</f>
        <v>0</v>
      </c>
    </row>
    <row r="127" spans="1:65" s="2" customFormat="1" ht="24.2" customHeight="1">
      <c r="A127" s="34"/>
      <c r="B127" s="35"/>
      <c r="C127" s="187" t="s">
        <v>81</v>
      </c>
      <c r="D127" s="187" t="s">
        <v>123</v>
      </c>
      <c r="E127" s="188" t="s">
        <v>519</v>
      </c>
      <c r="F127" s="189" t="s">
        <v>520</v>
      </c>
      <c r="G127" s="190" t="s">
        <v>521</v>
      </c>
      <c r="H127" s="191">
        <v>1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38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127</v>
      </c>
      <c r="AT127" s="199" t="s">
        <v>123</v>
      </c>
      <c r="AU127" s="199" t="s">
        <v>83</v>
      </c>
      <c r="AY127" s="17" t="s">
        <v>121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81</v>
      </c>
      <c r="BK127" s="200">
        <f>ROUND(I127*H127,2)</f>
        <v>0</v>
      </c>
      <c r="BL127" s="17" t="s">
        <v>127</v>
      </c>
      <c r="BM127" s="199" t="s">
        <v>83</v>
      </c>
    </row>
    <row r="128" spans="1:65" s="2" customFormat="1" ht="16.5" customHeight="1">
      <c r="A128" s="34"/>
      <c r="B128" s="35"/>
      <c r="C128" s="187" t="s">
        <v>83</v>
      </c>
      <c r="D128" s="187" t="s">
        <v>123</v>
      </c>
      <c r="E128" s="188" t="s">
        <v>522</v>
      </c>
      <c r="F128" s="189" t="s">
        <v>523</v>
      </c>
      <c r="G128" s="190" t="s">
        <v>521</v>
      </c>
      <c r="H128" s="191">
        <v>1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38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127</v>
      </c>
      <c r="AT128" s="199" t="s">
        <v>123</v>
      </c>
      <c r="AU128" s="199" t="s">
        <v>83</v>
      </c>
      <c r="AY128" s="17" t="s">
        <v>121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81</v>
      </c>
      <c r="BK128" s="200">
        <f>ROUND(I128*H128,2)</f>
        <v>0</v>
      </c>
      <c r="BL128" s="17" t="s">
        <v>127</v>
      </c>
      <c r="BM128" s="199" t="s">
        <v>127</v>
      </c>
    </row>
    <row r="129" spans="1:65" s="2" customFormat="1" ht="16.5" customHeight="1">
      <c r="A129" s="34"/>
      <c r="B129" s="35"/>
      <c r="C129" s="187" t="s">
        <v>135</v>
      </c>
      <c r="D129" s="187" t="s">
        <v>123</v>
      </c>
      <c r="E129" s="188" t="s">
        <v>524</v>
      </c>
      <c r="F129" s="189" t="s">
        <v>525</v>
      </c>
      <c r="G129" s="190" t="s">
        <v>521</v>
      </c>
      <c r="H129" s="191">
        <v>1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38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127</v>
      </c>
      <c r="AT129" s="199" t="s">
        <v>123</v>
      </c>
      <c r="AU129" s="199" t="s">
        <v>83</v>
      </c>
      <c r="AY129" s="17" t="s">
        <v>121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81</v>
      </c>
      <c r="BK129" s="200">
        <f>ROUND(I129*H129,2)</f>
        <v>0</v>
      </c>
      <c r="BL129" s="17" t="s">
        <v>127</v>
      </c>
      <c r="BM129" s="199" t="s">
        <v>147</v>
      </c>
    </row>
    <row r="130" spans="1:65" s="12" customFormat="1" ht="25.9" customHeight="1">
      <c r="B130" s="171"/>
      <c r="C130" s="172"/>
      <c r="D130" s="173" t="s">
        <v>72</v>
      </c>
      <c r="E130" s="174" t="s">
        <v>526</v>
      </c>
      <c r="F130" s="174" t="s">
        <v>527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81</v>
      </c>
      <c r="AT130" s="183" t="s">
        <v>72</v>
      </c>
      <c r="AU130" s="183" t="s">
        <v>73</v>
      </c>
      <c r="AY130" s="182" t="s">
        <v>121</v>
      </c>
      <c r="BK130" s="184">
        <f>BK131</f>
        <v>0</v>
      </c>
    </row>
    <row r="131" spans="1:65" s="12" customFormat="1" ht="22.9" customHeight="1">
      <c r="B131" s="171"/>
      <c r="C131" s="172"/>
      <c r="D131" s="173" t="s">
        <v>72</v>
      </c>
      <c r="E131" s="185" t="s">
        <v>517</v>
      </c>
      <c r="F131" s="185" t="s">
        <v>518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SUM(P132:P133)</f>
        <v>0</v>
      </c>
      <c r="Q131" s="179"/>
      <c r="R131" s="180">
        <f>SUM(R132:R133)</f>
        <v>0</v>
      </c>
      <c r="S131" s="179"/>
      <c r="T131" s="181">
        <f>SUM(T132:T133)</f>
        <v>0</v>
      </c>
      <c r="AR131" s="182" t="s">
        <v>81</v>
      </c>
      <c r="AT131" s="183" t="s">
        <v>72</v>
      </c>
      <c r="AU131" s="183" t="s">
        <v>81</v>
      </c>
      <c r="AY131" s="182" t="s">
        <v>121</v>
      </c>
      <c r="BK131" s="184">
        <f>SUM(BK132:BK133)</f>
        <v>0</v>
      </c>
    </row>
    <row r="132" spans="1:65" s="2" customFormat="1" ht="16.5" customHeight="1">
      <c r="A132" s="34"/>
      <c r="B132" s="35"/>
      <c r="C132" s="187" t="s">
        <v>127</v>
      </c>
      <c r="D132" s="187" t="s">
        <v>123</v>
      </c>
      <c r="E132" s="188" t="s">
        <v>528</v>
      </c>
      <c r="F132" s="189" t="s">
        <v>529</v>
      </c>
      <c r="G132" s="190" t="s">
        <v>521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38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127</v>
      </c>
      <c r="AT132" s="199" t="s">
        <v>123</v>
      </c>
      <c r="AU132" s="199" t="s">
        <v>83</v>
      </c>
      <c r="AY132" s="17" t="s">
        <v>121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81</v>
      </c>
      <c r="BK132" s="200">
        <f>ROUND(I132*H132,2)</f>
        <v>0</v>
      </c>
      <c r="BL132" s="17" t="s">
        <v>127</v>
      </c>
      <c r="BM132" s="199" t="s">
        <v>162</v>
      </c>
    </row>
    <row r="133" spans="1:65" s="2" customFormat="1" ht="33" customHeight="1">
      <c r="A133" s="34"/>
      <c r="B133" s="35"/>
      <c r="C133" s="187" t="s">
        <v>143</v>
      </c>
      <c r="D133" s="187" t="s">
        <v>123</v>
      </c>
      <c r="E133" s="188" t="s">
        <v>530</v>
      </c>
      <c r="F133" s="189" t="s">
        <v>531</v>
      </c>
      <c r="G133" s="190" t="s">
        <v>521</v>
      </c>
      <c r="H133" s="191">
        <v>1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127</v>
      </c>
      <c r="AT133" s="199" t="s">
        <v>123</v>
      </c>
      <c r="AU133" s="199" t="s">
        <v>83</v>
      </c>
      <c r="AY133" s="17" t="s">
        <v>121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81</v>
      </c>
      <c r="BK133" s="200">
        <f>ROUND(I133*H133,2)</f>
        <v>0</v>
      </c>
      <c r="BL133" s="17" t="s">
        <v>127</v>
      </c>
      <c r="BM133" s="199" t="s">
        <v>175</v>
      </c>
    </row>
    <row r="134" spans="1:65" s="12" customFormat="1" ht="25.9" customHeight="1">
      <c r="B134" s="171"/>
      <c r="C134" s="172"/>
      <c r="D134" s="173" t="s">
        <v>72</v>
      </c>
      <c r="E134" s="174" t="s">
        <v>532</v>
      </c>
      <c r="F134" s="174" t="s">
        <v>533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P135</f>
        <v>0</v>
      </c>
      <c r="Q134" s="179"/>
      <c r="R134" s="180">
        <f>R135</f>
        <v>0</v>
      </c>
      <c r="S134" s="179"/>
      <c r="T134" s="181">
        <f>T135</f>
        <v>0</v>
      </c>
      <c r="AR134" s="182" t="s">
        <v>81</v>
      </c>
      <c r="AT134" s="183" t="s">
        <v>72</v>
      </c>
      <c r="AU134" s="183" t="s">
        <v>73</v>
      </c>
      <c r="AY134" s="182" t="s">
        <v>121</v>
      </c>
      <c r="BK134" s="184">
        <f>BK135</f>
        <v>0</v>
      </c>
    </row>
    <row r="135" spans="1:65" s="12" customFormat="1" ht="22.9" customHeight="1">
      <c r="B135" s="171"/>
      <c r="C135" s="172"/>
      <c r="D135" s="173" t="s">
        <v>72</v>
      </c>
      <c r="E135" s="185" t="s">
        <v>517</v>
      </c>
      <c r="F135" s="185" t="s">
        <v>518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SUM(P136:P139)</f>
        <v>0</v>
      </c>
      <c r="Q135" s="179"/>
      <c r="R135" s="180">
        <f>SUM(R136:R139)</f>
        <v>0</v>
      </c>
      <c r="S135" s="179"/>
      <c r="T135" s="181">
        <f>SUM(T136:T139)</f>
        <v>0</v>
      </c>
      <c r="AR135" s="182" t="s">
        <v>81</v>
      </c>
      <c r="AT135" s="183" t="s">
        <v>72</v>
      </c>
      <c r="AU135" s="183" t="s">
        <v>81</v>
      </c>
      <c r="AY135" s="182" t="s">
        <v>121</v>
      </c>
      <c r="BK135" s="184">
        <f>SUM(BK136:BK139)</f>
        <v>0</v>
      </c>
    </row>
    <row r="136" spans="1:65" s="2" customFormat="1" ht="33" customHeight="1">
      <c r="A136" s="34"/>
      <c r="B136" s="35"/>
      <c r="C136" s="187" t="s">
        <v>147</v>
      </c>
      <c r="D136" s="187" t="s">
        <v>123</v>
      </c>
      <c r="E136" s="188" t="s">
        <v>534</v>
      </c>
      <c r="F136" s="189" t="s">
        <v>535</v>
      </c>
      <c r="G136" s="190" t="s">
        <v>521</v>
      </c>
      <c r="H136" s="191">
        <v>1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38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127</v>
      </c>
      <c r="AT136" s="199" t="s">
        <v>123</v>
      </c>
      <c r="AU136" s="199" t="s">
        <v>83</v>
      </c>
      <c r="AY136" s="17" t="s">
        <v>121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81</v>
      </c>
      <c r="BK136" s="200">
        <f>ROUND(I136*H136,2)</f>
        <v>0</v>
      </c>
      <c r="BL136" s="17" t="s">
        <v>127</v>
      </c>
      <c r="BM136" s="199" t="s">
        <v>186</v>
      </c>
    </row>
    <row r="137" spans="1:65" s="2" customFormat="1" ht="44.25" customHeight="1">
      <c r="A137" s="34"/>
      <c r="B137" s="35"/>
      <c r="C137" s="187" t="s">
        <v>153</v>
      </c>
      <c r="D137" s="187" t="s">
        <v>123</v>
      </c>
      <c r="E137" s="188" t="s">
        <v>536</v>
      </c>
      <c r="F137" s="189" t="s">
        <v>537</v>
      </c>
      <c r="G137" s="190" t="s">
        <v>521</v>
      </c>
      <c r="H137" s="191">
        <v>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127</v>
      </c>
      <c r="AT137" s="199" t="s">
        <v>123</v>
      </c>
      <c r="AU137" s="199" t="s">
        <v>83</v>
      </c>
      <c r="AY137" s="17" t="s">
        <v>121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81</v>
      </c>
      <c r="BK137" s="200">
        <f>ROUND(I137*H137,2)</f>
        <v>0</v>
      </c>
      <c r="BL137" s="17" t="s">
        <v>127</v>
      </c>
      <c r="BM137" s="199" t="s">
        <v>196</v>
      </c>
    </row>
    <row r="138" spans="1:65" s="2" customFormat="1" ht="24.2" customHeight="1">
      <c r="A138" s="34"/>
      <c r="B138" s="35"/>
      <c r="C138" s="187" t="s">
        <v>162</v>
      </c>
      <c r="D138" s="187" t="s">
        <v>123</v>
      </c>
      <c r="E138" s="188" t="s">
        <v>538</v>
      </c>
      <c r="F138" s="189" t="s">
        <v>539</v>
      </c>
      <c r="G138" s="190" t="s">
        <v>521</v>
      </c>
      <c r="H138" s="191">
        <v>1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38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127</v>
      </c>
      <c r="AT138" s="199" t="s">
        <v>123</v>
      </c>
      <c r="AU138" s="199" t="s">
        <v>83</v>
      </c>
      <c r="AY138" s="17" t="s">
        <v>121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81</v>
      </c>
      <c r="BK138" s="200">
        <f>ROUND(I138*H138,2)</f>
        <v>0</v>
      </c>
      <c r="BL138" s="17" t="s">
        <v>127</v>
      </c>
      <c r="BM138" s="199" t="s">
        <v>204</v>
      </c>
    </row>
    <row r="139" spans="1:65" s="2" customFormat="1" ht="76.349999999999994" customHeight="1">
      <c r="A139" s="34"/>
      <c r="B139" s="35"/>
      <c r="C139" s="187" t="s">
        <v>169</v>
      </c>
      <c r="D139" s="187" t="s">
        <v>123</v>
      </c>
      <c r="E139" s="188" t="s">
        <v>540</v>
      </c>
      <c r="F139" s="189" t="s">
        <v>541</v>
      </c>
      <c r="G139" s="190" t="s">
        <v>521</v>
      </c>
      <c r="H139" s="191">
        <v>1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38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127</v>
      </c>
      <c r="AT139" s="199" t="s">
        <v>123</v>
      </c>
      <c r="AU139" s="199" t="s">
        <v>83</v>
      </c>
      <c r="AY139" s="17" t="s">
        <v>121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81</v>
      </c>
      <c r="BK139" s="200">
        <f>ROUND(I139*H139,2)</f>
        <v>0</v>
      </c>
      <c r="BL139" s="17" t="s">
        <v>127</v>
      </c>
      <c r="BM139" s="199" t="s">
        <v>212</v>
      </c>
    </row>
    <row r="140" spans="1:65" s="12" customFormat="1" ht="25.9" customHeight="1">
      <c r="B140" s="171"/>
      <c r="C140" s="172"/>
      <c r="D140" s="173" t="s">
        <v>72</v>
      </c>
      <c r="E140" s="174" t="s">
        <v>542</v>
      </c>
      <c r="F140" s="174" t="s">
        <v>543</v>
      </c>
      <c r="G140" s="172"/>
      <c r="H140" s="172"/>
      <c r="I140" s="175"/>
      <c r="J140" s="176">
        <f>BK140</f>
        <v>0</v>
      </c>
      <c r="K140" s="172"/>
      <c r="L140" s="177"/>
      <c r="M140" s="178"/>
      <c r="N140" s="179"/>
      <c r="O140" s="179"/>
      <c r="P140" s="180">
        <f>P141</f>
        <v>0</v>
      </c>
      <c r="Q140" s="179"/>
      <c r="R140" s="180">
        <f>R141</f>
        <v>0</v>
      </c>
      <c r="S140" s="179"/>
      <c r="T140" s="181">
        <f>T141</f>
        <v>0</v>
      </c>
      <c r="AR140" s="182" t="s">
        <v>81</v>
      </c>
      <c r="AT140" s="183" t="s">
        <v>72</v>
      </c>
      <c r="AU140" s="183" t="s">
        <v>73</v>
      </c>
      <c r="AY140" s="182" t="s">
        <v>121</v>
      </c>
      <c r="BK140" s="184">
        <f>BK141</f>
        <v>0</v>
      </c>
    </row>
    <row r="141" spans="1:65" s="12" customFormat="1" ht="22.9" customHeight="1">
      <c r="B141" s="171"/>
      <c r="C141" s="172"/>
      <c r="D141" s="173" t="s">
        <v>72</v>
      </c>
      <c r="E141" s="185" t="s">
        <v>517</v>
      </c>
      <c r="F141" s="185" t="s">
        <v>518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SUM(P142:P146)</f>
        <v>0</v>
      </c>
      <c r="Q141" s="179"/>
      <c r="R141" s="180">
        <f>SUM(R142:R146)</f>
        <v>0</v>
      </c>
      <c r="S141" s="179"/>
      <c r="T141" s="181">
        <f>SUM(T142:T146)</f>
        <v>0</v>
      </c>
      <c r="AR141" s="182" t="s">
        <v>81</v>
      </c>
      <c r="AT141" s="183" t="s">
        <v>72</v>
      </c>
      <c r="AU141" s="183" t="s">
        <v>81</v>
      </c>
      <c r="AY141" s="182" t="s">
        <v>121</v>
      </c>
      <c r="BK141" s="184">
        <f>SUM(BK142:BK146)</f>
        <v>0</v>
      </c>
    </row>
    <row r="142" spans="1:65" s="2" customFormat="1" ht="24.2" customHeight="1">
      <c r="A142" s="34"/>
      <c r="B142" s="35"/>
      <c r="C142" s="187" t="s">
        <v>175</v>
      </c>
      <c r="D142" s="187" t="s">
        <v>123</v>
      </c>
      <c r="E142" s="188" t="s">
        <v>544</v>
      </c>
      <c r="F142" s="189" t="s">
        <v>545</v>
      </c>
      <c r="G142" s="190" t="s">
        <v>521</v>
      </c>
      <c r="H142" s="191">
        <v>1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127</v>
      </c>
      <c r="AT142" s="199" t="s">
        <v>123</v>
      </c>
      <c r="AU142" s="199" t="s">
        <v>83</v>
      </c>
      <c r="AY142" s="17" t="s">
        <v>121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81</v>
      </c>
      <c r="BK142" s="200">
        <f>ROUND(I142*H142,2)</f>
        <v>0</v>
      </c>
      <c r="BL142" s="17" t="s">
        <v>127</v>
      </c>
      <c r="BM142" s="199" t="s">
        <v>222</v>
      </c>
    </row>
    <row r="143" spans="1:65" s="2" customFormat="1" ht="33" customHeight="1">
      <c r="A143" s="34"/>
      <c r="B143" s="35"/>
      <c r="C143" s="187" t="s">
        <v>180</v>
      </c>
      <c r="D143" s="187" t="s">
        <v>123</v>
      </c>
      <c r="E143" s="188" t="s">
        <v>546</v>
      </c>
      <c r="F143" s="189" t="s">
        <v>547</v>
      </c>
      <c r="G143" s="190" t="s">
        <v>521</v>
      </c>
      <c r="H143" s="191">
        <v>1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38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127</v>
      </c>
      <c r="AT143" s="199" t="s">
        <v>123</v>
      </c>
      <c r="AU143" s="199" t="s">
        <v>83</v>
      </c>
      <c r="AY143" s="17" t="s">
        <v>121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81</v>
      </c>
      <c r="BK143" s="200">
        <f>ROUND(I143*H143,2)</f>
        <v>0</v>
      </c>
      <c r="BL143" s="17" t="s">
        <v>127</v>
      </c>
      <c r="BM143" s="199" t="s">
        <v>232</v>
      </c>
    </row>
    <row r="144" spans="1:65" s="2" customFormat="1" ht="24.2" customHeight="1">
      <c r="A144" s="34"/>
      <c r="B144" s="35"/>
      <c r="C144" s="187" t="s">
        <v>186</v>
      </c>
      <c r="D144" s="187" t="s">
        <v>123</v>
      </c>
      <c r="E144" s="188" t="s">
        <v>548</v>
      </c>
      <c r="F144" s="189" t="s">
        <v>549</v>
      </c>
      <c r="G144" s="190" t="s">
        <v>521</v>
      </c>
      <c r="H144" s="191">
        <v>1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38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127</v>
      </c>
      <c r="AT144" s="199" t="s">
        <v>123</v>
      </c>
      <c r="AU144" s="199" t="s">
        <v>83</v>
      </c>
      <c r="AY144" s="17" t="s">
        <v>121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81</v>
      </c>
      <c r="BK144" s="200">
        <f>ROUND(I144*H144,2)</f>
        <v>0</v>
      </c>
      <c r="BL144" s="17" t="s">
        <v>127</v>
      </c>
      <c r="BM144" s="199" t="s">
        <v>243</v>
      </c>
    </row>
    <row r="145" spans="1:65" s="2" customFormat="1" ht="24.2" customHeight="1">
      <c r="A145" s="34"/>
      <c r="B145" s="35"/>
      <c r="C145" s="187" t="s">
        <v>192</v>
      </c>
      <c r="D145" s="187" t="s">
        <v>123</v>
      </c>
      <c r="E145" s="188" t="s">
        <v>550</v>
      </c>
      <c r="F145" s="189" t="s">
        <v>551</v>
      </c>
      <c r="G145" s="190" t="s">
        <v>521</v>
      </c>
      <c r="H145" s="191">
        <v>1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127</v>
      </c>
      <c r="AT145" s="199" t="s">
        <v>123</v>
      </c>
      <c r="AU145" s="199" t="s">
        <v>83</v>
      </c>
      <c r="AY145" s="17" t="s">
        <v>121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81</v>
      </c>
      <c r="BK145" s="200">
        <f>ROUND(I145*H145,2)</f>
        <v>0</v>
      </c>
      <c r="BL145" s="17" t="s">
        <v>127</v>
      </c>
      <c r="BM145" s="199" t="s">
        <v>253</v>
      </c>
    </row>
    <row r="146" spans="1:65" s="2" customFormat="1" ht="44.25" customHeight="1">
      <c r="A146" s="34"/>
      <c r="B146" s="35"/>
      <c r="C146" s="187" t="s">
        <v>196</v>
      </c>
      <c r="D146" s="187" t="s">
        <v>123</v>
      </c>
      <c r="E146" s="188" t="s">
        <v>552</v>
      </c>
      <c r="F146" s="189" t="s">
        <v>553</v>
      </c>
      <c r="G146" s="190" t="s">
        <v>521</v>
      </c>
      <c r="H146" s="191">
        <v>1</v>
      </c>
      <c r="I146" s="192"/>
      <c r="J146" s="193">
        <f>ROUND(I146*H146,2)</f>
        <v>0</v>
      </c>
      <c r="K146" s="194"/>
      <c r="L146" s="39"/>
      <c r="M146" s="245" t="s">
        <v>1</v>
      </c>
      <c r="N146" s="246" t="s">
        <v>38</v>
      </c>
      <c r="O146" s="247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127</v>
      </c>
      <c r="AT146" s="199" t="s">
        <v>123</v>
      </c>
      <c r="AU146" s="199" t="s">
        <v>83</v>
      </c>
      <c r="AY146" s="17" t="s">
        <v>121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81</v>
      </c>
      <c r="BK146" s="200">
        <f>ROUND(I146*H146,2)</f>
        <v>0</v>
      </c>
      <c r="BL146" s="17" t="s">
        <v>127</v>
      </c>
      <c r="BM146" s="199" t="s">
        <v>264</v>
      </c>
    </row>
    <row r="147" spans="1:65" s="2" customFormat="1" ht="6.95" customHeight="1">
      <c r="A147" s="34"/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39"/>
      <c r="M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</sheetData>
  <sheetProtection algorithmName="SHA-512" hashValue="U9ib36zCNjOcDqs/vApiEnMr4bgrag6GlfUa/A/areqxqyV/srQEne8A2wvQhlyk2s3UELoARFulyQXShuYpQQ==" saltValue="r4SLjz1mFxwNCpLMkdItFqs3Fy6noaP/YOocj1B3eMhWqqp/OHpHe3acGcuwiNBPVzgdm1i9RVD9LLkRC60ihw==" spinCount="100000" sheet="1" objects="1" scenarios="1" formatColumns="0" formatRows="0" autoFilter="0"/>
  <autoFilter ref="C123:K146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7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stoka - Kanalizace</vt:lpstr>
      <vt:lpstr>VON - Vedlejší a ostatní ...</vt:lpstr>
      <vt:lpstr>'Rekapitulace stavby'!Názvy_tisku</vt:lpstr>
      <vt:lpstr>'stoka - Kanalizace'!Názvy_tisku</vt:lpstr>
      <vt:lpstr>'VON - Vedlejší a ostatní ...'!Názvy_tisku</vt:lpstr>
      <vt:lpstr>'Rekapitulace stavby'!Oblast_tisku</vt:lpstr>
      <vt:lpstr>'stoka - Kanalizace'!Oblast_tisku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</cp:lastModifiedBy>
  <cp:lastPrinted>2022-04-08T05:02:42Z</cp:lastPrinted>
  <dcterms:created xsi:type="dcterms:W3CDTF">2022-04-07T10:52:33Z</dcterms:created>
  <dcterms:modified xsi:type="dcterms:W3CDTF">2022-04-08T05:02:59Z</dcterms:modified>
</cp:coreProperties>
</file>