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S:\Investiční oddělení\STAVBY\Pardubice, Svítkov, ul. Kolonie - vodovod\"/>
    </mc:Choice>
  </mc:AlternateContent>
  <xr:revisionPtr revIDLastSave="0" documentId="13_ncr:1_{4B0E28C0-9292-4A9A-BB71-23DC99BB5AA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kapitulace stavby" sheetId="1" r:id="rId1"/>
    <sheet name="1 - Vodovodní řad" sheetId="2" r:id="rId2"/>
    <sheet name="VON - Vedlejší a ostatní ..." sheetId="3" r:id="rId3"/>
  </sheets>
  <definedNames>
    <definedName name="_xlnm._FilterDatabase" localSheetId="1" hidden="1">'1 - Vodovodní řad'!$C$122:$K$286</definedName>
    <definedName name="_xlnm._FilterDatabase" localSheetId="2" hidden="1">'VON - Vedlejší a ostatní ...'!$C$123:$K$157</definedName>
    <definedName name="_xlnm.Print_Titles" localSheetId="1">'1 - Vodovodní řad'!$122:$122</definedName>
    <definedName name="_xlnm.Print_Titles" localSheetId="0">'Rekapitulace stavby'!$92:$92</definedName>
    <definedName name="_xlnm.Print_Titles" localSheetId="2">'VON - Vedlejší a ostatní ...'!$123:$123</definedName>
    <definedName name="_xlnm.Print_Area" localSheetId="1">'1 - Vodovodní řad'!$C$4:$J$76,'1 - Vodovodní řad'!$C$82:$J$104,'1 - Vodovodní řad'!$C$110:$K$286</definedName>
    <definedName name="_xlnm.Print_Area" localSheetId="0">'Rekapitulace stavby'!$D$4:$AO$76,'Rekapitulace stavby'!$C$82:$AQ$97</definedName>
    <definedName name="_xlnm.Print_Area" localSheetId="2">'VON - Vedlejší a ostatní ...'!$C$4:$J$76,'VON - Vedlejší a ostatní ...'!$C$82:$J$105,'VON - Vedlejší a ostatní ...'!$C$111:$K$157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J120" i="3"/>
  <c r="F118" i="3"/>
  <c r="E116" i="3"/>
  <c r="J91" i="3"/>
  <c r="F89" i="3"/>
  <c r="E87" i="3"/>
  <c r="J24" i="3"/>
  <c r="E24" i="3"/>
  <c r="J92" i="3" s="1"/>
  <c r="J23" i="3"/>
  <c r="J18" i="3"/>
  <c r="E18" i="3"/>
  <c r="F121" i="3"/>
  <c r="J17" i="3"/>
  <c r="J15" i="3"/>
  <c r="E15" i="3"/>
  <c r="F120" i="3" s="1"/>
  <c r="J14" i="3"/>
  <c r="J12" i="3"/>
  <c r="J89" i="3" s="1"/>
  <c r="E7" i="3"/>
  <c r="E85" i="3" s="1"/>
  <c r="J37" i="2"/>
  <c r="J36" i="2"/>
  <c r="AY95" i="1"/>
  <c r="J35" i="2"/>
  <c r="AX95" i="1"/>
  <c r="BI286" i="2"/>
  <c r="BH286" i="2"/>
  <c r="BG286" i="2"/>
  <c r="BF286" i="2"/>
  <c r="T286" i="2"/>
  <c r="T285" i="2" s="1"/>
  <c r="R286" i="2"/>
  <c r="R285" i="2" s="1"/>
  <c r="R273" i="2" s="1"/>
  <c r="P286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T273" i="2" s="1"/>
  <c r="R274" i="2"/>
  <c r="P274" i="2"/>
  <c r="P273" i="2" s="1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19" i="2"/>
  <c r="F117" i="2"/>
  <c r="E115" i="2"/>
  <c r="J91" i="2"/>
  <c r="F89" i="2"/>
  <c r="E87" i="2"/>
  <c r="J24" i="2"/>
  <c r="E24" i="2"/>
  <c r="J120" i="2"/>
  <c r="J23" i="2"/>
  <c r="J18" i="2"/>
  <c r="E18" i="2"/>
  <c r="F120" i="2"/>
  <c r="J17" i="2"/>
  <c r="J15" i="2"/>
  <c r="E15" i="2"/>
  <c r="F91" i="2" s="1"/>
  <c r="J14" i="2"/>
  <c r="J12" i="2"/>
  <c r="J89" i="2" s="1"/>
  <c r="E7" i="2"/>
  <c r="E113" i="2" s="1"/>
  <c r="L90" i="1"/>
  <c r="AM90" i="1"/>
  <c r="AM89" i="1"/>
  <c r="L89" i="1"/>
  <c r="AM87" i="1"/>
  <c r="L87" i="1"/>
  <c r="L85" i="1"/>
  <c r="L84" i="1"/>
  <c r="J254" i="2"/>
  <c r="J229" i="2"/>
  <c r="J132" i="2"/>
  <c r="BK263" i="2"/>
  <c r="J231" i="2"/>
  <c r="J148" i="2"/>
  <c r="BK262" i="2"/>
  <c r="J225" i="2"/>
  <c r="BK189" i="2"/>
  <c r="BK142" i="2"/>
  <c r="BK267" i="2"/>
  <c r="BK228" i="2"/>
  <c r="J158" i="2"/>
  <c r="J246" i="2"/>
  <c r="BK217" i="2"/>
  <c r="BK270" i="2"/>
  <c r="BK215" i="2"/>
  <c r="BK171" i="2"/>
  <c r="BK251" i="2"/>
  <c r="J215" i="2"/>
  <c r="J167" i="2"/>
  <c r="BK266" i="2"/>
  <c r="BK239" i="2"/>
  <c r="BK183" i="2"/>
  <c r="BK157" i="3"/>
  <c r="J150" i="3"/>
  <c r="BK152" i="3"/>
  <c r="J147" i="3"/>
  <c r="BK248" i="2"/>
  <c r="BK173" i="2"/>
  <c r="J267" i="2"/>
  <c r="BK253" i="2"/>
  <c r="J183" i="2"/>
  <c r="BK144" i="2"/>
  <c r="BK257" i="2"/>
  <c r="BK236" i="2"/>
  <c r="J176" i="2"/>
  <c r="AS94" i="1"/>
  <c r="BK185" i="2"/>
  <c r="J252" i="2"/>
  <c r="J237" i="2"/>
  <c r="J213" i="2"/>
  <c r="BK264" i="2"/>
  <c r="BK230" i="2"/>
  <c r="BK176" i="2"/>
  <c r="J265" i="2"/>
  <c r="J218" i="2"/>
  <c r="BK181" i="2"/>
  <c r="J263" i="2"/>
  <c r="J242" i="2"/>
  <c r="BK213" i="2"/>
  <c r="BK132" i="2"/>
  <c r="BK142" i="3"/>
  <c r="BK128" i="3"/>
  <c r="BK150" i="3"/>
  <c r="J128" i="3"/>
  <c r="BK245" i="2"/>
  <c r="J170" i="2"/>
  <c r="J270" i="2"/>
  <c r="J249" i="2"/>
  <c r="BK170" i="2"/>
  <c r="J279" i="2"/>
  <c r="BK244" i="2"/>
  <c r="J220" i="2"/>
  <c r="J160" i="2"/>
  <c r="BK281" i="2"/>
  <c r="J233" i="2"/>
  <c r="J171" i="2"/>
  <c r="BK261" i="2"/>
  <c r="J228" i="2"/>
  <c r="BK174" i="2"/>
  <c r="J244" i="2"/>
  <c r="BK201" i="2"/>
  <c r="J268" i="2"/>
  <c r="J236" i="2"/>
  <c r="J210" i="2"/>
  <c r="BK279" i="2"/>
  <c r="BK249" i="2"/>
  <c r="BK218" i="2"/>
  <c r="J146" i="2"/>
  <c r="BK147" i="3"/>
  <c r="J136" i="3"/>
  <c r="J134" i="3"/>
  <c r="BK153" i="3"/>
  <c r="J251" i="2"/>
  <c r="BK158" i="2"/>
  <c r="BK282" i="2"/>
  <c r="BK252" i="2"/>
  <c r="J177" i="2"/>
  <c r="BK128" i="2"/>
  <c r="BK255" i="2"/>
  <c r="BK211" i="2"/>
  <c r="BK126" i="2"/>
  <c r="J264" i="2"/>
  <c r="J223" i="2"/>
  <c r="BK152" i="2"/>
  <c r="J222" i="2"/>
  <c r="J196" i="2"/>
  <c r="J257" i="2"/>
  <c r="BK199" i="2"/>
  <c r="J142" i="2"/>
  <c r="J250" i="2"/>
  <c r="BK214" i="2"/>
  <c r="J128" i="2"/>
  <c r="J255" i="2"/>
  <c r="J235" i="2"/>
  <c r="BK177" i="2"/>
  <c r="J152" i="3"/>
  <c r="J139" i="3"/>
  <c r="BK140" i="3"/>
  <c r="J140" i="3"/>
  <c r="J146" i="3"/>
  <c r="BK284" i="2"/>
  <c r="BK237" i="2"/>
  <c r="J140" i="2"/>
  <c r="BK259" i="2"/>
  <c r="J243" i="2"/>
  <c r="J173" i="2"/>
  <c r="J284" i="2"/>
  <c r="J253" i="2"/>
  <c r="BK216" i="2"/>
  <c r="J168" i="2"/>
  <c r="J271" i="2"/>
  <c r="J245" i="2"/>
  <c r="J164" i="2"/>
  <c r="BK243" i="2"/>
  <c r="J216" i="2"/>
  <c r="BK283" i="2"/>
  <c r="BK235" i="2"/>
  <c r="BK196" i="2"/>
  <c r="J126" i="2"/>
  <c r="BK225" i="2"/>
  <c r="J174" i="2"/>
  <c r="BK271" i="2"/>
  <c r="BK246" i="2"/>
  <c r="BK148" i="2"/>
  <c r="J155" i="3"/>
  <c r="J142" i="3"/>
  <c r="J153" i="3"/>
  <c r="J132" i="3"/>
  <c r="J141" i="3"/>
  <c r="BK268" i="2"/>
  <c r="J185" i="2"/>
  <c r="J283" i="2"/>
  <c r="J256" i="2"/>
  <c r="J192" i="2"/>
  <c r="BK136" i="2"/>
  <c r="J241" i="2"/>
  <c r="J214" i="2"/>
  <c r="J154" i="2"/>
  <c r="BK274" i="2"/>
  <c r="BK256" i="2"/>
  <c r="J199" i="2"/>
  <c r="J138" i="2"/>
  <c r="BK233" i="2"/>
  <c r="BK179" i="2"/>
  <c r="BK242" i="2"/>
  <c r="J181" i="2"/>
  <c r="BK138" i="2"/>
  <c r="BK241" i="2"/>
  <c r="BK212" i="2"/>
  <c r="J281" i="2"/>
  <c r="BK250" i="2"/>
  <c r="BK222" i="2"/>
  <c r="BK140" i="2"/>
  <c r="BK134" i="3"/>
  <c r="BK144" i="3"/>
  <c r="BK127" i="3"/>
  <c r="BK141" i="3"/>
  <c r="BK260" i="2"/>
  <c r="J230" i="2"/>
  <c r="J152" i="2"/>
  <c r="J266" i="2"/>
  <c r="J238" i="2"/>
  <c r="J163" i="2"/>
  <c r="BK265" i="2"/>
  <c r="BK231" i="2"/>
  <c r="J201" i="2"/>
  <c r="BK286" i="2"/>
  <c r="J262" i="2"/>
  <c r="J205" i="2"/>
  <c r="J248" i="2"/>
  <c r="BK220" i="2"/>
  <c r="J136" i="2"/>
  <c r="BK247" i="2"/>
  <c r="BK205" i="2"/>
  <c r="BK160" i="2"/>
  <c r="BK258" i="2"/>
  <c r="BK229" i="2"/>
  <c r="J144" i="2"/>
  <c r="BK254" i="2"/>
  <c r="BK238" i="2"/>
  <c r="BK168" i="2"/>
  <c r="J144" i="3"/>
  <c r="BK129" i="3"/>
  <c r="BK132" i="3"/>
  <c r="BK155" i="3"/>
  <c r="BK136" i="3"/>
  <c r="BK240" i="2"/>
  <c r="BK167" i="2"/>
  <c r="J286" i="2"/>
  <c r="J258" i="2"/>
  <c r="BK210" i="2"/>
  <c r="BK164" i="2"/>
  <c r="J274" i="2"/>
  <c r="J239" i="2"/>
  <c r="J179" i="2"/>
  <c r="J282" i="2"/>
  <c r="J261" i="2"/>
  <c r="J212" i="2"/>
  <c r="BK146" i="2"/>
  <c r="BK223" i="2"/>
  <c r="J189" i="2"/>
  <c r="J260" i="2"/>
  <c r="J211" i="2"/>
  <c r="BK163" i="2"/>
  <c r="J247" i="2"/>
  <c r="J217" i="2"/>
  <c r="BK154" i="2"/>
  <c r="J259" i="2"/>
  <c r="J240" i="2"/>
  <c r="BK192" i="2"/>
  <c r="BK139" i="3"/>
  <c r="J157" i="3"/>
  <c r="J129" i="3"/>
  <c r="J127" i="3"/>
  <c r="BK146" i="3"/>
  <c r="T125" i="2" l="1"/>
  <c r="P191" i="2"/>
  <c r="P198" i="2"/>
  <c r="R209" i="2"/>
  <c r="BK131" i="3"/>
  <c r="J131" i="3" s="1"/>
  <c r="J100" i="3" s="1"/>
  <c r="BK125" i="2"/>
  <c r="J125" i="2" s="1"/>
  <c r="J98" i="2" s="1"/>
  <c r="BK191" i="2"/>
  <c r="J191" i="2"/>
  <c r="J99" i="2" s="1"/>
  <c r="T198" i="2"/>
  <c r="BK126" i="3"/>
  <c r="J126" i="3"/>
  <c r="J98" i="3"/>
  <c r="BK138" i="3"/>
  <c r="J138" i="3"/>
  <c r="J102" i="3"/>
  <c r="P125" i="2"/>
  <c r="P124" i="2"/>
  <c r="P123" i="2"/>
  <c r="AU95" i="1"/>
  <c r="R191" i="2"/>
  <c r="R124" i="2" s="1"/>
  <c r="R123" i="2" s="1"/>
  <c r="R198" i="2"/>
  <c r="P126" i="3"/>
  <c r="P125" i="3"/>
  <c r="R138" i="3"/>
  <c r="R137" i="3" s="1"/>
  <c r="R124" i="3" s="1"/>
  <c r="BK209" i="2"/>
  <c r="J209" i="2" s="1"/>
  <c r="J101" i="2" s="1"/>
  <c r="T126" i="3"/>
  <c r="T125" i="3"/>
  <c r="BK149" i="3"/>
  <c r="BK148" i="3" s="1"/>
  <c r="J148" i="3" s="1"/>
  <c r="J103" i="3" s="1"/>
  <c r="P209" i="2"/>
  <c r="T131" i="3"/>
  <c r="T130" i="3" s="1"/>
  <c r="P138" i="3"/>
  <c r="P137" i="3"/>
  <c r="P149" i="3"/>
  <c r="P148" i="3"/>
  <c r="R125" i="2"/>
  <c r="T191" i="2"/>
  <c r="BK198" i="2"/>
  <c r="J198" i="2" s="1"/>
  <c r="J100" i="2" s="1"/>
  <c r="R131" i="3"/>
  <c r="R130" i="3"/>
  <c r="R149" i="3"/>
  <c r="R148" i="3" s="1"/>
  <c r="T209" i="2"/>
  <c r="R126" i="3"/>
  <c r="R125" i="3"/>
  <c r="P131" i="3"/>
  <c r="P130" i="3" s="1"/>
  <c r="T138" i="3"/>
  <c r="T137" i="3"/>
  <c r="T149" i="3"/>
  <c r="T148" i="3"/>
  <c r="BK285" i="2"/>
  <c r="BK273" i="2" s="1"/>
  <c r="J285" i="2"/>
  <c r="J103" i="2"/>
  <c r="F91" i="3"/>
  <c r="J118" i="3"/>
  <c r="BE127" i="3"/>
  <c r="BE129" i="3"/>
  <c r="BE132" i="3"/>
  <c r="BE139" i="3"/>
  <c r="BE142" i="3"/>
  <c r="F92" i="3"/>
  <c r="BE128" i="3"/>
  <c r="BE144" i="3"/>
  <c r="BE147" i="3"/>
  <c r="BE141" i="3"/>
  <c r="BE146" i="3"/>
  <c r="BE157" i="3"/>
  <c r="E114" i="3"/>
  <c r="J121" i="3"/>
  <c r="BE134" i="3"/>
  <c r="BE136" i="3"/>
  <c r="BE140" i="3"/>
  <c r="BE150" i="3"/>
  <c r="BE152" i="3"/>
  <c r="BE153" i="3"/>
  <c r="BE155" i="3"/>
  <c r="F92" i="2"/>
  <c r="J117" i="2"/>
  <c r="BE152" i="2"/>
  <c r="BE173" i="2"/>
  <c r="BE179" i="2"/>
  <c r="BE185" i="2"/>
  <c r="BE225" i="2"/>
  <c r="BE236" i="2"/>
  <c r="BE251" i="2"/>
  <c r="BE252" i="2"/>
  <c r="BE260" i="2"/>
  <c r="BE136" i="2"/>
  <c r="BE163" i="2"/>
  <c r="BE170" i="2"/>
  <c r="BE177" i="2"/>
  <c r="BE201" i="2"/>
  <c r="BE220" i="2"/>
  <c r="BE222" i="2"/>
  <c r="BE233" i="2"/>
  <c r="BE239" i="2"/>
  <c r="BE245" i="2"/>
  <c r="BE248" i="2"/>
  <c r="BE256" i="2"/>
  <c r="BE261" i="2"/>
  <c r="BE274" i="2"/>
  <c r="BE279" i="2"/>
  <c r="E85" i="2"/>
  <c r="J92" i="2"/>
  <c r="BE144" i="2"/>
  <c r="BE146" i="2"/>
  <c r="BE154" i="2"/>
  <c r="BE212" i="2"/>
  <c r="BE228" i="2"/>
  <c r="BE231" i="2"/>
  <c r="BE238" i="2"/>
  <c r="BE253" i="2"/>
  <c r="BE255" i="2"/>
  <c r="BE258" i="2"/>
  <c r="BE266" i="2"/>
  <c r="BE126" i="2"/>
  <c r="BE138" i="2"/>
  <c r="BE142" i="2"/>
  <c r="BE148" i="2"/>
  <c r="BE171" i="2"/>
  <c r="BE183" i="2"/>
  <c r="BE214" i="2"/>
  <c r="BE230" i="2"/>
  <c r="BE240" i="2"/>
  <c r="BE244" i="2"/>
  <c r="BE254" i="2"/>
  <c r="BE262" i="2"/>
  <c r="BE128" i="2"/>
  <c r="BE132" i="2"/>
  <c r="BE140" i="2"/>
  <c r="BE168" i="2"/>
  <c r="BE174" i="2"/>
  <c r="BE189" i="2"/>
  <c r="BE192" i="2"/>
  <c r="BE218" i="2"/>
  <c r="BE241" i="2"/>
  <c r="BE243" i="2"/>
  <c r="BE247" i="2"/>
  <c r="BE257" i="2"/>
  <c r="BE259" i="2"/>
  <c r="BE268" i="2"/>
  <c r="BE283" i="2"/>
  <c r="BE164" i="2"/>
  <c r="BE237" i="2"/>
  <c r="BE246" i="2"/>
  <c r="BE263" i="2"/>
  <c r="BE267" i="2"/>
  <c r="BE270" i="2"/>
  <c r="BE271" i="2"/>
  <c r="BE282" i="2"/>
  <c r="BE284" i="2"/>
  <c r="BE286" i="2"/>
  <c r="F119" i="2"/>
  <c r="BE158" i="2"/>
  <c r="BE167" i="2"/>
  <c r="BE199" i="2"/>
  <c r="BE205" i="2"/>
  <c r="BE215" i="2"/>
  <c r="BE216" i="2"/>
  <c r="BE217" i="2"/>
  <c r="BE229" i="2"/>
  <c r="BE250" i="2"/>
  <c r="BE281" i="2"/>
  <c r="BE160" i="2"/>
  <c r="BE176" i="2"/>
  <c r="BE181" i="2"/>
  <c r="BE196" i="2"/>
  <c r="BE210" i="2"/>
  <c r="BE211" i="2"/>
  <c r="BE213" i="2"/>
  <c r="BE223" i="2"/>
  <c r="BE235" i="2"/>
  <c r="BE242" i="2"/>
  <c r="BE249" i="2"/>
  <c r="BE264" i="2"/>
  <c r="BE265" i="2"/>
  <c r="F34" i="2"/>
  <c r="BA95" i="1" s="1"/>
  <c r="F35" i="2"/>
  <c r="BB95" i="1" s="1"/>
  <c r="F36" i="2"/>
  <c r="BC95" i="1" s="1"/>
  <c r="J34" i="2"/>
  <c r="AW95" i="1" s="1"/>
  <c r="F34" i="3"/>
  <c r="BA96" i="1" s="1"/>
  <c r="F37" i="3"/>
  <c r="BD96" i="1" s="1"/>
  <c r="F36" i="3"/>
  <c r="BC96" i="1" s="1"/>
  <c r="J34" i="3"/>
  <c r="AW96" i="1" s="1"/>
  <c r="F35" i="3"/>
  <c r="BB96" i="1" s="1"/>
  <c r="F37" i="2"/>
  <c r="BD95" i="1" s="1"/>
  <c r="BK124" i="2" l="1"/>
  <c r="BK123" i="2" s="1"/>
  <c r="J123" i="2" s="1"/>
  <c r="J96" i="2" s="1"/>
  <c r="J273" i="2"/>
  <c r="J102" i="2" s="1"/>
  <c r="T124" i="3"/>
  <c r="P124" i="3"/>
  <c r="AU96" i="1" s="1"/>
  <c r="AU94" i="1" s="1"/>
  <c r="T124" i="2"/>
  <c r="T123" i="2" s="1"/>
  <c r="BK125" i="3"/>
  <c r="BK130" i="3"/>
  <c r="J130" i="3"/>
  <c r="J99" i="3"/>
  <c r="BK137" i="3"/>
  <c r="J137" i="3" s="1"/>
  <c r="J101" i="3" s="1"/>
  <c r="J149" i="3"/>
  <c r="J104" i="3" s="1"/>
  <c r="J33" i="2"/>
  <c r="AV95" i="1" s="1"/>
  <c r="AT95" i="1" s="1"/>
  <c r="BA94" i="1"/>
  <c r="W30" i="1" s="1"/>
  <c r="F33" i="3"/>
  <c r="AZ96" i="1" s="1"/>
  <c r="BD94" i="1"/>
  <c r="W33" i="1" s="1"/>
  <c r="J33" i="3"/>
  <c r="AV96" i="1" s="1"/>
  <c r="AT96" i="1" s="1"/>
  <c r="BC94" i="1"/>
  <c r="W32" i="1" s="1"/>
  <c r="F33" i="2"/>
  <c r="AZ95" i="1" s="1"/>
  <c r="BB94" i="1"/>
  <c r="AX94" i="1" s="1"/>
  <c r="J30" i="2" l="1"/>
  <c r="AG95" i="1" s="1"/>
  <c r="AN95" i="1" s="1"/>
  <c r="J124" i="2"/>
  <c r="J97" i="2" s="1"/>
  <c r="BK124" i="3"/>
  <c r="J124" i="3" s="1"/>
  <c r="J30" i="3" s="1"/>
  <c r="AG96" i="1" s="1"/>
  <c r="J125" i="3"/>
  <c r="J97" i="3" s="1"/>
  <c r="AW94" i="1"/>
  <c r="AK30" i="1" s="1"/>
  <c r="W31" i="1"/>
  <c r="AZ94" i="1"/>
  <c r="W29" i="1" s="1"/>
  <c r="AY94" i="1"/>
  <c r="J39" i="2" l="1"/>
  <c r="J39" i="3"/>
  <c r="J96" i="3"/>
  <c r="AN96" i="1"/>
  <c r="AG94" i="1"/>
  <c r="AK26" i="1" s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<sst xmlns="http://schemas.openxmlformats.org/spreadsheetml/2006/main" count="2738" uniqueCount="625">
  <si>
    <t>Export Komplet</t>
  </si>
  <si>
    <t/>
  </si>
  <si>
    <t>2.0</t>
  </si>
  <si>
    <t>ZAMOK</t>
  </si>
  <si>
    <t>False</t>
  </si>
  <si>
    <t>{0a2ab0bf-3198-494b-b761-6dea6d9375de}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</si>
  <si>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</si>
  <si>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</si>
  <si>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</si>
  <si>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</si>
  <si>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</si>
  <si>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</si>
  <si>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</si>
  <si>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</si>
  <si>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192021opr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</si>
  <si>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</si>
  <si>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</si>
  <si>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Pardubice, ul. Kolonie, Svítkov - vodovod</t>
  </si>
  <si>
    <t>KSO:</t>
  </si>
  <si>
    <t>CC-CZ:</t>
  </si>
  <si>
    <t>Místo:</t>
  </si>
  <si>
    <t xml:space="preserve"> </t>
  </si>
  <si>
    <t>Datum:</t>
  </si>
  <si>
    <t>18. 1. 2023</t>
  </si>
  <si>
    <t>Zadavatel:</t>
  </si>
  <si>
    <t>IČ:</t>
  </si>
  <si>
    <t>DIČ:</t>
  </si>
  <si>
    <t>Uchazeč:</t>
  </si>
  <si>
    <t>Vyplň údaj</t>
  </si>
  <si>
    <t>Projektant:</t>
  </si>
  <si>
    <t>MULTIAQUA 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</si>
  <si>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</si>
  <si>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</si>
  <si>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</si>
  <si>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</si>
  <si>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</si>
  <si>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</si>
  <si>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</si>
  <si>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</si>
  <si>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</si>
  <si>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</si>
  <si>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</si>
  <si>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</si>
  <si>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</si>
  <si>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</si>
  <si>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</si>
  <si>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</si>
  <si>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</si>
  <si>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</si>
  <si>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</si>
  <si>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</si>
  <si>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</si>
  <si>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</si>
  <si>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</si>
  <si>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</si>
  <si>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</si>
  <si>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</si>
  <si>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</si>
  <si>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</si>
  <si>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</si>
  <si>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</si>
  <si>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</si>
  <si>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</si>
  <si>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</si>
  <si>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</si>
  <si>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</si>
  <si>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</si>
  <si>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</si>
  <si>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</si>
  <si>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</si>
  <si>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</si>
  <si>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</si>
  <si>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</si>
  <si>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</si>
  <si>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</si>
  <si>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</si>
  <si>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</si>
  <si>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</si>
  <si>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</si>
  <si>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</si>
  <si>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Vodovodní řad</t>
  </si>
  <si>
    <t>STA</t>
  </si>
  <si>
    <t>{80af1863-df09-4205-8b43-0d7553c820cb}</t>
  </si>
  <si>
    <t>2</t>
  </si>
  <si>
    <t>VON</t>
  </si>
  <si>
    <t>Vedlejší a ostatní náklady</t>
  </si>
  <si>
    <t>{9cd6da17-3833-4478-9e3c-71effc02a51b}</t>
  </si>
  <si>
    <t>KRYCÍ LIST SOUPISU PRACÍ</t>
  </si>
  <si>
    <t>Objekt:</t>
  </si>
  <si>
    <t>1 - Vodovodní řad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</si>
  <si>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</si>
  <si>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</si>
  <si>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</si>
  <si>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</si>
  <si>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</si>
  <si>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</si>
  <si>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</si>
  <si>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</si>
  <si>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</si>
  <si>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</si>
  <si>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</si>
  <si>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</si>
  <si>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</si>
  <si>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</si>
  <si>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</si>
  <si>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</si>
  <si>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</si>
  <si>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</si>
  <si>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</si>
  <si>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</si>
  <si>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</si>
  <si>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</si>
  <si>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</si>
  <si>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</si>
  <si>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</si>
  <si>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</si>
  <si>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</si>
  <si>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</si>
  <si>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</si>
  <si>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</si>
  <si>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</si>
  <si>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</si>
  <si>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m2</t>
  </si>
  <si>
    <t>CS ÚRS 2023 01</t>
  </si>
  <si>
    <t>4</t>
  </si>
  <si>
    <t>1927210777</t>
  </si>
  <si>
    <t>VV</t>
  </si>
  <si>
    <t>3*1,1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</si>
  <si>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</si>
  <si>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</si>
  <si>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-363075258</t>
  </si>
  <si>
    <t>"řad"294*1,1</t>
  </si>
  <si>
    <t>"přípojky"19,6*1,1</t>
  </si>
  <si>
    <t>Součet</t>
  </si>
  <si>
    <t>3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</si>
  <si>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</si>
  <si>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</si>
  <si>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263594145</t>
  </si>
  <si>
    <t>"řad" 294*1,1</t>
  </si>
  <si>
    <t>"přípojky" 19,6*1,1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</si>
  <si>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</si>
  <si>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</si>
  <si>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-552130851</t>
  </si>
  <si>
    <t>"přípojky vrchní vrstva" 19,6*1,5</t>
  </si>
  <si>
    <t>5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</si>
  <si>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</si>
  <si>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</si>
  <si>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765356133</t>
  </si>
  <si>
    <t>"přípojky spodní vrstva" 1,1*19,6</t>
  </si>
  <si>
    <t>6</t>
  </si>
  <si>
    <t>113154263</t>
  </si>
  <si>
    <t>Frézování živičného podkladu nebo krytu s naložením na dopravní prostředek plochy přes 500 do 1 000 m2 s překážkami v trase pruhu šířky přes 1 m do 2 m, tloušťky vrstvy 50 mm</t>
  </si>
  <si>
    <t>478611726</t>
  </si>
  <si>
    <t>"řad vrchní vrstva" 1,5*294</t>
  </si>
  <si>
    <t>7</t>
  </si>
  <si>
    <t>113154264</t>
  </si>
  <si>
    <t>Frézování živičného podkladu nebo krytu s naložením na dopravní prostředek plochy přes 500 do 1 000 m2 s překážkami v trase pruhu šířky přes 1 m do 2 m, tloušťky vrstvy 100 mm</t>
  </si>
  <si>
    <t>-798274317</t>
  </si>
  <si>
    <t>"řad spodní vrstva" 1,1*294</t>
  </si>
  <si>
    <t>8</t>
  </si>
  <si>
    <t>115101201</t>
  </si>
  <si>
    <t>Čerpání vody na dopravní výšku do 10 m s uvažovaným průměrným přítokem do 500 l/min</t>
  </si>
  <si>
    <t>hod</t>
  </si>
  <si>
    <t>1172243836</t>
  </si>
  <si>
    <t>3*30*4</t>
  </si>
  <si>
    <t>9</t>
  </si>
  <si>
    <t>115101301</t>
  </si>
  <si>
    <t>Pohotovost záložní čerpací soupravy pro dopravní výšku do 10 m s uvažovaným průměrným přítokem do 500 l/min</t>
  </si>
  <si>
    <t>den</t>
  </si>
  <si>
    <t>1997663459</t>
  </si>
  <si>
    <t>3*30</t>
  </si>
  <si>
    <t>10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</si>
  <si>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</si>
  <si>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</si>
  <si>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</si>
  <si>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1806478811</t>
  </si>
  <si>
    <t>"plyn" 10*1,5</t>
  </si>
  <si>
    <t>"vodovod" 24*1,5</t>
  </si>
  <si>
    <t>11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</si>
  <si>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</si>
  <si>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</si>
  <si>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1103440396</t>
  </si>
  <si>
    <t>"kanalizace" 1*1,5</t>
  </si>
  <si>
    <t>12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</si>
  <si>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</si>
  <si>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</si>
  <si>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1741537939</t>
  </si>
  <si>
    <t>"nn" 9*1,5</t>
  </si>
  <si>
    <t>"sděl" 4*1,5</t>
  </si>
  <si>
    <t>13</t>
  </si>
  <si>
    <t>139001101</t>
  </si>
  <si>
    <t>Příplatek k cenám hloubených vykopávek za ztížení vykopávky v blízkosti podzemního vedení nebo výbušnin pro jakoukoliv třídu horniny</t>
  </si>
  <si>
    <t>m3</t>
  </si>
  <si>
    <t>-1962447346</t>
  </si>
  <si>
    <t>(51+1,5+19,5)*1,6*1,1</t>
  </si>
  <si>
    <t>14</t>
  </si>
  <si>
    <t>131251203</t>
  </si>
  <si>
    <t>Hloubení zapažených jam a zářezů strojně s urovnáním dna do předepsaného profilu a spádu v hornině třídy těžitelnosti I skupiny 3 přes 50 do 100 m3</t>
  </si>
  <si>
    <t>-958982500</t>
  </si>
  <si>
    <t>"přípojky" 1,5*1,5*(1,6-0,44)*24</t>
  </si>
  <si>
    <t>"50%" 0,5*62,64</t>
  </si>
  <si>
    <t>131351203</t>
  </si>
  <si>
    <t>Hloubení zapažených jam a zářezů strojně s urovnáním dna do předepsaného profilu a spádu v hornině třídy těžitelnosti II skupiny 4 přes 50 do 100 m3</t>
  </si>
  <si>
    <t>885249863</t>
  </si>
  <si>
    <t>16</t>
  </si>
  <si>
    <t>132254204</t>
  </si>
  <si>
    <t>Hloubení zapažených rýh šířky přes 800 do 2 000 mm strojně s urovnáním dna do předepsaného profilu a spádu v hornině třídy těžitelnosti I skupiny 3 přes 100 do 500 m3</t>
  </si>
  <si>
    <t>1220737749</t>
  </si>
  <si>
    <t>"řad" 294*1,1*(1,6-0,44)</t>
  </si>
  <si>
    <t>"50%"0,5*375,144</t>
  </si>
  <si>
    <t>17</t>
  </si>
  <si>
    <t>132354204</t>
  </si>
  <si>
    <t>Hloubení zapažených rýh šířky přes 800 do 2 000 mm strojně s urovnáním dna do předepsaného profilu a spádu v hornině třídy těžitelnosti II skupiny 4 přes 100 do 500 m3</t>
  </si>
  <si>
    <t>741252309</t>
  </si>
  <si>
    <t>18</t>
  </si>
  <si>
    <t>151101101</t>
  </si>
  <si>
    <t>Zřízení pažení a rozepření stěn rýh pro podzemní vedení příložné pro jakoukoliv mezerovitost, hloubky do 2 m</t>
  </si>
  <si>
    <t>1417205269</t>
  </si>
  <si>
    <t>1,5*1,6*4*24</t>
  </si>
  <si>
    <t>19</t>
  </si>
  <si>
    <t>151101111</t>
  </si>
  <si>
    <t>Odstranění pažení a rozepření stěn rýh pro podzemní vedení s uložením materiálu na vzdálenost do 3 m od kraje výkopu příložné, hloubky do 2 m</t>
  </si>
  <si>
    <t>-1699765824</t>
  </si>
  <si>
    <t>20</t>
  </si>
  <si>
    <t>151811131</t>
  </si>
  <si>
    <t>Zřízení pažicích boxů pro pažení a rozepření stěn rýh podzemního vedení hloubka výkopu do 4 m, šířka do 1,2 m</t>
  </si>
  <si>
    <t>-126997438</t>
  </si>
  <si>
    <t>294*1,6*2</t>
  </si>
  <si>
    <t>151811231</t>
  </si>
  <si>
    <t>Odstranění pažicích boxů pro pažení a rozepření stěn rýh podzemního vedení hloubka výkopu do 4 m, šířka do 1,2 m</t>
  </si>
  <si>
    <t>1683324216</t>
  </si>
  <si>
    <t>22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</si>
  <si>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</si>
  <si>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</si>
  <si>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-1660215755</t>
  </si>
  <si>
    <t>31,3+187,572</t>
  </si>
  <si>
    <t>23</t>
  </si>
  <si>
    <t>162751134</t>
  </si>
  <si>
    <t>Vodorovné přemístění výkopku nebo sypaniny po suchu na obvyklém dopravním prostředku, bez naložení výkopku, avšak se složením bez rozhrnutí z horniny třídy těžitelnosti II skupiny 4 a 5 na vzdálenost přes 6 000 do 7 000 m</t>
  </si>
  <si>
    <t>-1552363773</t>
  </si>
  <si>
    <t>24</t>
  </si>
  <si>
    <t>171201221</t>
  </si>
  <si>
    <t>Poplatek za uložení stavebního odpadu na skládce (skládkovné) zeminy a kamení zatříděného do Katalogu odpadů pod kódem 17 05 04</t>
  </si>
  <si>
    <t>t</t>
  </si>
  <si>
    <t>2108444912</t>
  </si>
  <si>
    <t>437,744*1,8</t>
  </si>
  <si>
    <t>25</t>
  </si>
  <si>
    <t>171251201</t>
  </si>
  <si>
    <t>Uložení sypaniny na skládky nebo meziskládky bez hutnění s upravením uložené sypaniny do předepsaného tvaru</t>
  </si>
  <si>
    <t>-1048440273</t>
  </si>
  <si>
    <t>218,872*2</t>
  </si>
  <si>
    <t>26</t>
  </si>
  <si>
    <t>174101101</t>
  </si>
  <si>
    <t>Zásyp sypaninou z jakékoliv horniny strojně s uložením výkopku ve vrstvách se zhutněním jam, šachet, rýh nebo kolem objektů v těchto vykopávkách</t>
  </si>
  <si>
    <t>913100112</t>
  </si>
  <si>
    <t>(31,3*2+187,572*2)-34,826-138,061</t>
  </si>
  <si>
    <t>27</t>
  </si>
  <si>
    <t>M</t>
  </si>
  <si>
    <t>58331200</t>
  </si>
  <si>
    <t>štěrkopísek netříděný</t>
  </si>
  <si>
    <t>-1219016865</t>
  </si>
  <si>
    <t>"100% zásyp ve zpevněném povrchu"264,857*1,8</t>
  </si>
  <si>
    <t>28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</si>
  <si>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</si>
  <si>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</si>
  <si>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-277710455</t>
  </si>
  <si>
    <t>"řad" 294*1,1*0,4</t>
  </si>
  <si>
    <t>"přípojky" 1,1*22,6*0,35</t>
  </si>
  <si>
    <t>29</t>
  </si>
  <si>
    <t>58337331</t>
  </si>
  <si>
    <t>štěrkopísek frakce 0/22</t>
  </si>
  <si>
    <t>CS ÚRS 2018 01</t>
  </si>
  <si>
    <t>-120312862</t>
  </si>
  <si>
    <t>138,061*1,8</t>
  </si>
  <si>
    <t>Vodorovné konstrukce</t>
  </si>
  <si>
    <t>30</t>
  </si>
  <si>
    <t>451573111</t>
  </si>
  <si>
    <t>Lože pod potrubí, stoky a drobné objekty v otevřeném výkopu z písku a štěrkopísku do 63 mm</t>
  </si>
  <si>
    <t>268875423</t>
  </si>
  <si>
    <t>"přípojky" 22,6*1,1*0,1</t>
  </si>
  <si>
    <t>"řad" 294*1,1*0,1</t>
  </si>
  <si>
    <t>31</t>
  </si>
  <si>
    <t>452313131</t>
  </si>
  <si>
    <t>Podkladní a zajišťovací konstrukce z betonu prostého v otevřeném výkopu bez zvýšených nároků na prostředí bloky pro potrubí z betonu tř. C 12/15</t>
  </si>
  <si>
    <t>1493385926</t>
  </si>
  <si>
    <t>3*0,5*0,5*0,5</t>
  </si>
  <si>
    <t>Komunikace pozemní</t>
  </si>
  <si>
    <t>32</t>
  </si>
  <si>
    <t>564831111</t>
  </si>
  <si>
    <t>Podklad ze štěrkodrti ŠD s rozprostřením a zhutněním plochy přes 100 m2, po zhutnění tl. 100 mm</t>
  </si>
  <si>
    <t>1872334804</t>
  </si>
  <si>
    <t>"zámková dlažba" 3*1,1</t>
  </si>
  <si>
    <t>33</t>
  </si>
  <si>
    <t>564871111</t>
  </si>
  <si>
    <t>Podklad ze štěrkodrti ŠD s rozprostřením a zhutněním plochy přes 100 m2, po zhutnění tl. 250 mm</t>
  </si>
  <si>
    <t>868095638</t>
  </si>
  <si>
    <t>34</t>
  </si>
  <si>
    <t>567122114</t>
  </si>
  <si>
    <t>Podklad ze směsi stmelené cementem SC bez dilatačních spár, s rozprostřením a zhutněním SC C 8/10 (KSC I), po zhutnění tl. 150 mm</t>
  </si>
  <si>
    <t>168384321</t>
  </si>
  <si>
    <t>Trubní vedení</t>
  </si>
  <si>
    <t>35</t>
  </si>
  <si>
    <t>850265121</t>
  </si>
  <si>
    <t>Výřez nebo výsek na potrubí z trub litinových tlakových nebo plastických hmot DN 100</t>
  </si>
  <si>
    <t>kus</t>
  </si>
  <si>
    <t>757697006</t>
  </si>
  <si>
    <t>36</t>
  </si>
  <si>
    <t>8511</t>
  </si>
  <si>
    <t>Demontáž stáv. armatur</t>
  </si>
  <si>
    <t>kpl</t>
  </si>
  <si>
    <t>-691353218</t>
  </si>
  <si>
    <t>37</t>
  </si>
  <si>
    <t>857242122</t>
  </si>
  <si>
    <t>Montáž litinových tvarovek na potrubí litinovém tlakovém jednoosých na potrubí z trub přírubových v otevřeném výkopu, kanálu nebo v šachtě DN 80</t>
  </si>
  <si>
    <t>-1357097336</t>
  </si>
  <si>
    <t>38</t>
  </si>
  <si>
    <t>55254047</t>
  </si>
  <si>
    <t>koleno 90° s patkou přírubové litinové vodovodní N-kus PN10/40 DN 80</t>
  </si>
  <si>
    <t>1457267325</t>
  </si>
  <si>
    <t>39</t>
  </si>
  <si>
    <t>857262122</t>
  </si>
  <si>
    <t>Montáž litinových tvarovek na potrubí litinovém tlakovém jednoosých na potrubí z trub přírubových v otevřeném výkopu, kanálu nebo v šachtě DN 100</t>
  </si>
  <si>
    <t>-1556298696</t>
  </si>
  <si>
    <t>40</t>
  </si>
  <si>
    <t>799410000016</t>
  </si>
  <si>
    <t>LT E- KUS DN 100</t>
  </si>
  <si>
    <t>1924875725</t>
  </si>
  <si>
    <t>41</t>
  </si>
  <si>
    <t>857264122</t>
  </si>
  <si>
    <t>Montáž litinových tvarovek na potrubí litinovém tlakovém odbočných na potrubí z trub přírubových v otevřeném výkopu, kanálu nebo v šachtě DN 100</t>
  </si>
  <si>
    <t>452505744</t>
  </si>
  <si>
    <t>42</t>
  </si>
  <si>
    <t>55253516</t>
  </si>
  <si>
    <t>tvarovka přírubová litinová vodovodní s přírubovou odbočkou PN10/16 T-kus DN 100/100</t>
  </si>
  <si>
    <t>536699658</t>
  </si>
  <si>
    <t>43</t>
  </si>
  <si>
    <t>871161211</t>
  </si>
  <si>
    <t>Montáž vodovodního potrubí z plastů v otevřeném výkopu z polyetylenu PE 100 svařovaných elektrotvarovkou SDR 11/PN16 D 32 x 3,0 mm</t>
  </si>
  <si>
    <t>335891202</t>
  </si>
  <si>
    <t>22,6</t>
  </si>
  <si>
    <t>44</t>
  </si>
  <si>
    <t>286131101</t>
  </si>
  <si>
    <t>potrubí vodovodní PE100 RC PN 16 SDR11  100m 32x3,0mm</t>
  </si>
  <si>
    <t>1568880988</t>
  </si>
  <si>
    <t>22,6*1,03</t>
  </si>
  <si>
    <t>45</t>
  </si>
  <si>
    <t>630003203216</t>
  </si>
  <si>
    <t>TVAROVKA ISO SPOJKA 32-32</t>
  </si>
  <si>
    <t>-1889503326</t>
  </si>
  <si>
    <t>46</t>
  </si>
  <si>
    <t>871251211</t>
  </si>
  <si>
    <t>Montáž vodovodního potrubí z plastů v otevřeném výkopu z polyetylenu PE 100 svařovaných elektrotvarovkou SDR 11/PN16 D 110 x 10,0 mm</t>
  </si>
  <si>
    <t>1074623494</t>
  </si>
  <si>
    <t>294</t>
  </si>
  <si>
    <t>47</t>
  </si>
  <si>
    <t>28613557</t>
  </si>
  <si>
    <t>potrubí dvouvrstvé PE100 RC SDR11 110x10,0 dl 12m</t>
  </si>
  <si>
    <t>-868438019</t>
  </si>
  <si>
    <t>294*1,03</t>
  </si>
  <si>
    <t>302,82*1,015 'Přepočtené koeficientem množství</t>
  </si>
  <si>
    <t>48</t>
  </si>
  <si>
    <t>877241101</t>
  </si>
  <si>
    <t>Montáž tvarovek na vodovodním plastovém potrubí z polyetylenu PE 100 elektrotvarovek SDR 11/PN16 spojek, oblouků nebo redukcí d 90</t>
  </si>
  <si>
    <t>-697421712</t>
  </si>
  <si>
    <t>49</t>
  </si>
  <si>
    <t>28653135</t>
  </si>
  <si>
    <t>Integrovaný nákružek lemový PE 100 SDR11 90mm s přírubou a ocelovou vložkou</t>
  </si>
  <si>
    <t>-1002040912</t>
  </si>
  <si>
    <t>50</t>
  </si>
  <si>
    <t>877261101</t>
  </si>
  <si>
    <t>Montáž tvarovek na vodovodním plastovém potrubí z polyetylenu PE 100 elektrotvarovek SDR 11/PN16 spojek, oblouků nebo redukcí d 110</t>
  </si>
  <si>
    <t>-1870541057</t>
  </si>
  <si>
    <t>51</t>
  </si>
  <si>
    <t>28615975</t>
  </si>
  <si>
    <t>elektrospojka SDR11 PE 100 PN16 D 110mm</t>
  </si>
  <si>
    <t>-1927653129</t>
  </si>
  <si>
    <t>54,1871921182266*1,015 'Přepočtené koeficientem množství</t>
  </si>
  <si>
    <t>52</t>
  </si>
  <si>
    <t>286531361</t>
  </si>
  <si>
    <t>Integrovaný nákružek lemový PE 100 SDR11 110mm s přírubou a ocelovou vložkou</t>
  </si>
  <si>
    <t>981383137</t>
  </si>
  <si>
    <t>1,97*1,015 'Přepočtené koeficientem množství</t>
  </si>
  <si>
    <t>53</t>
  </si>
  <si>
    <t>877261112</t>
  </si>
  <si>
    <t>Montáž tvarovek na vodovodním plastovém potrubí z polyetylenu PE 100 elektrotvarovek SDR 11/PN16 kolen 90° d 110</t>
  </si>
  <si>
    <t>1522000179</t>
  </si>
  <si>
    <t>54</t>
  </si>
  <si>
    <t>28614937</t>
  </si>
  <si>
    <t>elektrokoleno 90° PE 100 PN16 D 110mm</t>
  </si>
  <si>
    <t>-532771293</t>
  </si>
  <si>
    <t>55</t>
  </si>
  <si>
    <t>877261113</t>
  </si>
  <si>
    <t>Montáž tvarovek na vodovodním plastovém potrubí z polyetylenu PE 100 elektrotvarovek SDR 11/PN16 T-kusů d 110</t>
  </si>
  <si>
    <t>534098300</t>
  </si>
  <si>
    <t>56</t>
  </si>
  <si>
    <t>286149611</t>
  </si>
  <si>
    <t>elektrotvarovka T-kus rovnoramenný PE 100 PN16 D 110mm</t>
  </si>
  <si>
    <t>-1075487409</t>
  </si>
  <si>
    <t>57</t>
  </si>
  <si>
    <t>877261126</t>
  </si>
  <si>
    <t>Montáž tvarovek na vodovodním plastovém potrubí z polyetylenu PE 100 elektrotvarovek SDR 11/PN16 T-kusů navrtávacích s ventilem a 360° otočnou odbočkou d 110/32</t>
  </si>
  <si>
    <t>931442077</t>
  </si>
  <si>
    <t>58</t>
  </si>
  <si>
    <t>28614050</t>
  </si>
  <si>
    <t>tvarovka T-kus navrtávací s ventilem, s odbočkou 360° D 110-32mm</t>
  </si>
  <si>
    <t>1604215642</t>
  </si>
  <si>
    <t>59</t>
  </si>
  <si>
    <t>42291072</t>
  </si>
  <si>
    <t>souprava zemní pro šoupátka DN 40-50mm Rd 1,5m</t>
  </si>
  <si>
    <t>490179163</t>
  </si>
  <si>
    <t>60</t>
  </si>
  <si>
    <t>877261201</t>
  </si>
  <si>
    <t>Montáž tvarovek na vodovodním plastovém potrubí z polyetylenu PE 100 svařovaných na tupo SDR 11/PN16 oblouků nebo redukcí d 110</t>
  </si>
  <si>
    <t>-1745298879</t>
  </si>
  <si>
    <t>61</t>
  </si>
  <si>
    <t>286148812</t>
  </si>
  <si>
    <t>oblouk 90° SDR17 PE 100 RC PN10 D 110mm</t>
  </si>
  <si>
    <t>-1620434603</t>
  </si>
  <si>
    <t>62</t>
  </si>
  <si>
    <t>286148981</t>
  </si>
  <si>
    <t>oblouk 45° SDR11 PE 100 RC PN16 D 110mm</t>
  </si>
  <si>
    <t>310081050</t>
  </si>
  <si>
    <t>63</t>
  </si>
  <si>
    <t>891241112</t>
  </si>
  <si>
    <t>Montáž vodovodních armatur na potrubí šoupátek nebo klapek uzavíracích v otevřeném výkopu nebo v šachtách s osazením zemní soupravy (bez poklopů) DN 80</t>
  </si>
  <si>
    <t>-1312155650</t>
  </si>
  <si>
    <t>64</t>
  </si>
  <si>
    <t>42221303</t>
  </si>
  <si>
    <t>šoupátko pitná voda litina GGG 50 krátká stavební dl PN10/16 DN 80x180mm</t>
  </si>
  <si>
    <t>-320999532</t>
  </si>
  <si>
    <t>65</t>
  </si>
  <si>
    <t>42291073</t>
  </si>
  <si>
    <t>souprava zemní pro šoupátka DN 65-80mm Rd 1,5m</t>
  </si>
  <si>
    <t>1925565096</t>
  </si>
  <si>
    <t>66</t>
  </si>
  <si>
    <t>891247111</t>
  </si>
  <si>
    <t>Montáž vodovodních armatur na potrubí hydrantů podzemních (bez osazení poklopů) DN 80</t>
  </si>
  <si>
    <t>1404129160</t>
  </si>
  <si>
    <t>67</t>
  </si>
  <si>
    <t>42273594</t>
  </si>
  <si>
    <t>hydrant podzemní DN 80 PN 16 dvojitý uzávěr s koulí krycí v 1500mm</t>
  </si>
  <si>
    <t>-1428769160</t>
  </si>
  <si>
    <t>68</t>
  </si>
  <si>
    <t>42201</t>
  </si>
  <si>
    <t>Hydrantová drenáž</t>
  </si>
  <si>
    <t>ks</t>
  </si>
  <si>
    <t>637871865</t>
  </si>
  <si>
    <t>69</t>
  </si>
  <si>
    <t>891261112</t>
  </si>
  <si>
    <t>Montáž vodovodních armatur na potrubí šoupátek nebo klapek uzavíracích v otevřeném výkopu nebo v šachtách s osazením zemní soupravy (bez poklopů) DN 100</t>
  </si>
  <si>
    <t>-277939381</t>
  </si>
  <si>
    <t>70</t>
  </si>
  <si>
    <t>42221304</t>
  </si>
  <si>
    <t>šoupátko pitná voda litina GGG 50 krátká stavební dl PN10/16 DN 100x190mm</t>
  </si>
  <si>
    <t>-1364249275</t>
  </si>
  <si>
    <t>71</t>
  </si>
  <si>
    <t>42291074</t>
  </si>
  <si>
    <t>souprava zemní pro šoupátka DN 100-150mm Rd 1,5m</t>
  </si>
  <si>
    <t>939339199</t>
  </si>
  <si>
    <t>72</t>
  </si>
  <si>
    <t>892271111</t>
  </si>
  <si>
    <t>Tlakové zkoušky vodou na potrubí DN 100 nebo 125</t>
  </si>
  <si>
    <t>-863453407</t>
  </si>
  <si>
    <t>73</t>
  </si>
  <si>
    <t>892273122</t>
  </si>
  <si>
    <t>Proplach a dezinfekce vodovodního potrubí DN od 80 do 125</t>
  </si>
  <si>
    <t>1464139091</t>
  </si>
  <si>
    <t>74</t>
  </si>
  <si>
    <t>892372111</t>
  </si>
  <si>
    <t>Tlakové zkoušky vodou zabezpečení konců potrubí při tlakových zkouškách DN do 300</t>
  </si>
  <si>
    <t>687169482</t>
  </si>
  <si>
    <t>75</t>
  </si>
  <si>
    <t>899125</t>
  </si>
  <si>
    <t>Nerezové spoje + těsnění + bandáže</t>
  </si>
  <si>
    <t>soub</t>
  </si>
  <si>
    <t>1778666473</t>
  </si>
  <si>
    <t>76</t>
  </si>
  <si>
    <t>899401111</t>
  </si>
  <si>
    <t>Osazení poklopů litinových ventilových</t>
  </si>
  <si>
    <t>-595372535</t>
  </si>
  <si>
    <t>77</t>
  </si>
  <si>
    <t>42291402</t>
  </si>
  <si>
    <t>poklop litinový ventilový</t>
  </si>
  <si>
    <t>-1672833478</t>
  </si>
  <si>
    <t>78</t>
  </si>
  <si>
    <t>56230636</t>
  </si>
  <si>
    <t>deska podkladová uličního poklopu plastového ventilkového a šoupatového</t>
  </si>
  <si>
    <t>1101872393</t>
  </si>
  <si>
    <t>79</t>
  </si>
  <si>
    <t>899401112</t>
  </si>
  <si>
    <t>Osazení poklopů litinových šoupátkových</t>
  </si>
  <si>
    <t>309183308</t>
  </si>
  <si>
    <t>80</t>
  </si>
  <si>
    <t>42291352</t>
  </si>
  <si>
    <t>poklop litinový šoupátkový pro zemní soupravy osazení do terénu a do vozovky</t>
  </si>
  <si>
    <t>-1719179545</t>
  </si>
  <si>
    <t>81</t>
  </si>
  <si>
    <t>56230640</t>
  </si>
  <si>
    <t>deska podkladová uličního poklopu plastového tuhých souprav</t>
  </si>
  <si>
    <t>1938062388</t>
  </si>
  <si>
    <t>82</t>
  </si>
  <si>
    <t>899401113</t>
  </si>
  <si>
    <t>Osazení poklopů litinových hydrantových</t>
  </si>
  <si>
    <t>-1771605635</t>
  </si>
  <si>
    <t>83</t>
  </si>
  <si>
    <t>42291452</t>
  </si>
  <si>
    <t>poklop litinový hydrantový DN 80</t>
  </si>
  <si>
    <t>-862814737</t>
  </si>
  <si>
    <t>84</t>
  </si>
  <si>
    <t>56230638</t>
  </si>
  <si>
    <t>deska podkladová uličního poklopu plastového hydrantového</t>
  </si>
  <si>
    <t>-1762326464</t>
  </si>
  <si>
    <t>85</t>
  </si>
  <si>
    <t>899713111</t>
  </si>
  <si>
    <t>Orientační tabulky na vodovodních a kanalizačních řadech na sloupku ocelovém nebo betonovém</t>
  </si>
  <si>
    <t>-1082196807</t>
  </si>
  <si>
    <t>86</t>
  </si>
  <si>
    <t>899721111</t>
  </si>
  <si>
    <t>Signalizační vodič na potrubí DN do 150 mm</t>
  </si>
  <si>
    <t>-559989032</t>
  </si>
  <si>
    <t>294+2*1,5+22,6+1,5*24</t>
  </si>
  <si>
    <t>87</t>
  </si>
  <si>
    <t>899955</t>
  </si>
  <si>
    <t>Spojka na signalizační vodič D+M</t>
  </si>
  <si>
    <t>1933505407</t>
  </si>
  <si>
    <t>88</t>
  </si>
  <si>
    <t>899722114</t>
  </si>
  <si>
    <t>Krytí potrubí z plastů výstražnou fólií z PVC šířky 40 cm</t>
  </si>
  <si>
    <t>-1279475778</t>
  </si>
  <si>
    <t>22,6+294</t>
  </si>
  <si>
    <t>997</t>
  </si>
  <si>
    <t>Přesun sutě</t>
  </si>
  <si>
    <t>89</t>
  </si>
  <si>
    <t>997221571</t>
  </si>
  <si>
    <t>Vodorovná doprava vybouraných hmot bez naložení, ale se složením a s hrubým urovnáním na vzdálenost do 1 km</t>
  </si>
  <si>
    <t>1357210057</t>
  </si>
  <si>
    <t>"kamenivo" 100,038</t>
  </si>
  <si>
    <t>"beton" 112,112</t>
  </si>
  <si>
    <t>"živice"2,881+4,743+50,715+74,382</t>
  </si>
  <si>
    <t>90</t>
  </si>
  <si>
    <t>997221579</t>
  </si>
  <si>
    <t>Vodorovná doprava vybouraných hmot bez naložení, ale se složením a s hrubým urovnáním na vzdálenost Příplatek k ceně za každý další i započatý 1 km přes 1 km</t>
  </si>
  <si>
    <t>-1058408012</t>
  </si>
  <si>
    <t>344,871*6</t>
  </si>
  <si>
    <t>91</t>
  </si>
  <si>
    <t>997221612</t>
  </si>
  <si>
    <t>Nakládání na dopravní prostředky pro vodorovnou dopravu vybouraných hmot</t>
  </si>
  <si>
    <t>-134034854</t>
  </si>
  <si>
    <t>92</t>
  </si>
  <si>
    <t>997221615</t>
  </si>
  <si>
    <t>Poplatek za uložení stavebního odpadu na skládce (skládkovné) z prostého betonu zatříděného do Katalogu odpadů pod kódem 17 01 01</t>
  </si>
  <si>
    <t>-1305699897</t>
  </si>
  <si>
    <t>93</t>
  </si>
  <si>
    <t>997221655</t>
  </si>
  <si>
    <t>-753703436</t>
  </si>
  <si>
    <t>94</t>
  </si>
  <si>
    <t>997221875</t>
  </si>
  <si>
    <t>Poplatek za uložení stavebního odpadu na recyklační skládce (skládkovné) asfaltového bez obsahu dehtu zatříděného do Katalogu odpadů pod kódem 17 03 02</t>
  </si>
  <si>
    <t>-257313175</t>
  </si>
  <si>
    <t>998</t>
  </si>
  <si>
    <t>Přesun hmot</t>
  </si>
  <si>
    <t>95</t>
  </si>
  <si>
    <t>998276101</t>
  </si>
  <si>
    <t>Přesun hmot pro trubní vedení hloubené z trub z plastických hmot nebo sklolaminátových pro vodovody nebo kanalizace v otevřeném výkopu dopravní vzdálenost do 15 m</t>
  </si>
  <si>
    <t>-1021487792</t>
  </si>
  <si>
    <t>VON - Vedlejší a ostatní náklady</t>
  </si>
  <si>
    <t>D1 - VON 1: Příprava a zařízení staveniště, provozní a územní vlivy</t>
  </si>
  <si>
    <t xml:space="preserve">    D2 - VRN: Vedlejší rozpočtové náklady</t>
  </si>
  <si>
    <t>D3 - VON 2: Projektové dokumentace - náklady jinde neuvedené</t>
  </si>
  <si>
    <t>D4 - VON 3: Ostatní náklady jinde neuvedené</t>
  </si>
  <si>
    <t>D5 - VON 4: Předání a převzetí díla - náklady jinde neuvedené</t>
  </si>
  <si>
    <t>D1</t>
  </si>
  <si>
    <t>VON 1: Příprava a zařízení staveniště, provozní a územní vlivy</t>
  </si>
  <si>
    <t>D2</t>
  </si>
  <si>
    <t>VRN: Vedlejší rozpočtové náklady</t>
  </si>
  <si>
    <t>X1</t>
  </si>
  <si>
    <t>Zařízení staveniště - příprava, zřízení, provozování, odstranění staveniště</t>
  </si>
  <si>
    <t>X2</t>
  </si>
  <si>
    <t>Provozní vlivy po celou dobu stavby</t>
  </si>
  <si>
    <t>X3</t>
  </si>
  <si>
    <t>Územní vlivy</t>
  </si>
  <si>
    <t>D3</t>
  </si>
  <si>
    <t>VON 2: Projektové dokumentace - náklady jinde neuvedené</t>
  </si>
  <si>
    <t>X4</t>
  </si>
  <si>
    <t>Plán zásad organizace výstavby (ZOV)</t>
  </si>
  <si>
    <t>P</t>
  </si>
  <si>
    <t>Poznámka k položce:_x000D_
vč. dokumentace technického stavu stávajících komunikací, budov a objektů (technická zpráva, video, fotodokumentace, zákresy) před zahájením výstavby a sledování vlivů stavby na okolní objekty v průběhu stavby. Členění po stavebních objektech.</t>
  </si>
  <si>
    <t>X5</t>
  </si>
  <si>
    <t>Prováděcí dokumentace organizace dopravy v průběhu stavby, dopravní značení, světelná signalizace</t>
  </si>
  <si>
    <t>Poznámka k položce:_x000D_
Instalace, zajištění a údržba provizorního dopravního značení během celého obdbí platnosti provizorního značení (dle vyhl. 30/2001 Sb.) na komunikacích ovlivněných stavbou. Rozsah a vzdálenost dle postupu prací zhotovitele. Zajištění správního rozhodnutí, včetně zpracování a projednání projektu dopravního značení na příslušném Dopravním inspektorátu. Zajištění rozhodnutí o povolení zvláštního užívání silnic a místních komunikací. Vypracování návrhu řešení dopravních opatření a dočasného dorpavního značení a jeho projednání.</t>
  </si>
  <si>
    <t>X6</t>
  </si>
  <si>
    <t>Vypracování kontrolního a zkušebního plánu, provádění předepsaných zkoušek dle kontrolního zkušebního plnánu, např. kvality práce, dodávaných materiálů a konstrukcí.</t>
  </si>
  <si>
    <t>D4</t>
  </si>
  <si>
    <t>VON 3: Ostatní náklady jinde neuvedené</t>
  </si>
  <si>
    <t>X8</t>
  </si>
  <si>
    <t>Vytýčení prostorové polohy stavebních objektů, vytýčení hranic pozemků, vytýčení obvodu staveniště</t>
  </si>
  <si>
    <t>X9</t>
  </si>
  <si>
    <t>Vytýčení stávajících inženýrských sítí, vč. kopání sond pro jejich zjištění, vč. ručních výkopů. Zajištění aktualizace vyjádření správců sítí k existenci sítí.</t>
  </si>
  <si>
    <t>X15</t>
  </si>
  <si>
    <t>Zajištění provozu dalšího subjektu nutného při přeložkách nebo poškození stávajících podzemních sítí - nutné uzavření úseků, zajištění návhradního zásobení</t>
  </si>
  <si>
    <t>X17</t>
  </si>
  <si>
    <t>Oprava, znovuzřízení objektů (oplocení, zídky, potrubí apod) poškozené, nebo zbořené během výstavby</t>
  </si>
  <si>
    <t>Poznámka k položce:_x000D_
s ohledem na technologii výstavby. Tam, kde není zohledněno v jiných částech výkazů výměr. Např. oprava a znovuzřízení objektů kdy dojde při výstavbě ke změně trasy, technologie pokládky. Dále případné podchycení, stávajícího potrubí při křížení, jinde neuvedené (podélné profily, situace)-jedná se o přípojky zjištěné během provádění stavebních prací, atd.</t>
  </si>
  <si>
    <t>X18</t>
  </si>
  <si>
    <t>Náklady spojené s vyřízením požadavků orgánů a organizací nutných před započetím výstavby</t>
  </si>
  <si>
    <t>Poznámka k položce:_x000D_
obsažených v dokladové části: např. kácení zeleně, dopravní trasy, zvláštní užívání komunikací, správní poplatky, ohlášení stavby</t>
  </si>
  <si>
    <t>X22</t>
  </si>
  <si>
    <t>Zaměření hladin ve studních, jejich monitorování po dobu výstavby včetně případných náhrad za nutný náhradní odběr.</t>
  </si>
  <si>
    <t>X25</t>
  </si>
  <si>
    <t>Provedení dopravního značení po celou dobu výstavby včetně poplatků za zvláštní užívání silnic. Součástí  bude osazení a provozování veškerého dopravního značení dle prováděcí dokumentace organizace dopravy v průběhu stavby. Bude se jednat o osazení dopravního značení a světelné signalizace v místě provádění prací po celou dobu výstavby. V případě obousměrného střídavého provozu v jednom jízdním pruhu bude doprava v exponovaných místech a časech řízena pracovníky stavby. Dále se bude jednat o zajištění přejezdu vozidel přes překop např. pomocí přejezdové ocelové desky.  Dále náklady na zajištění uzavírek, údržbu dopravních značek, označení výkopů a případné náhrady veřejným dopravcům za objízdné trasy po dobu trvání objížděk a uzavírek. Dále náklady na oznámení obyvatelům dotčených nemovitostí, kde bude uvažováno s úplnou nebo částečnou uzavírkou komunikace, o zahájení prací v týdenním předstihu a zajištění přístupu do nemovitostí pomocí přejezdů a přechodů po celou dobu výstavby (pro přilehlé nemovitosti, pro podnikatelské subjekty), zajištění přístupu v místě stavby pro složky záchranného integrovaného systému.</t>
  </si>
  <si>
    <t>D5</t>
  </si>
  <si>
    <t>VON 4: Předání a převzetí díla - náklady jinde neuvedené</t>
  </si>
  <si>
    <t>X28</t>
  </si>
  <si>
    <t>Komplexní a technologické zkoušky dle příslušných ČSN</t>
  </si>
  <si>
    <t>Poznámka k položce:_x000D_
dle obecných podmínek technických specifikací a zápisů ve stavebních denících ( např.  zkoušky hutnění, apd.) Neuvedené v jiných částech výkazů výměr.</t>
  </si>
  <si>
    <t>X29</t>
  </si>
  <si>
    <t>Manipulační předpisy, prohlášení o shodě, tlakové zkoušky jinde neuvedené,  provozní zkoušky, které budou prováděny za součinnosti obsluhy (zaškolování obsluhy).</t>
  </si>
  <si>
    <t>X30</t>
  </si>
  <si>
    <t>Vyhotovení  geodetického zaměření skutečného provedení stavby</t>
  </si>
  <si>
    <t>Poznámka k položce:_x000D_
ve 3 vyhotoveních v listinné a 1 na CD nosiči v digitální formě předepsaného formátu (včetně přeložek, přípojek NN atd.)</t>
  </si>
  <si>
    <t>X31</t>
  </si>
  <si>
    <t>Vypracování geometrického plánu v celém rozsahu stavby</t>
  </si>
  <si>
    <t>Poznámka k položce:_x000D_
Geometrický plán bude vypracován v 3 vyhotoveních v listinné podobě</t>
  </si>
  <si>
    <t>X32</t>
  </si>
  <si>
    <t>Dokumentace skutečného provedení stavby (DSPS). Vyhotovení 6x v papírové podobě + 1 x elekronicky na CD ve formátech .doc, .xls, .dwg, .dxf.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</si>
</sst>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 x14ac:dyDescent="0.2"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5" t="s">
        <v>6</v>
      </c>
      <c r="BT2" s="15" t="s">
        <v>7</v>
      </c>
    </row>
    <row r="3" spans="1:74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 x14ac:dyDescent="0.2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 x14ac:dyDescent="0.2">
      <c r="B5" s="18"/>
      <c r="D5" s="22" t="s">
        <v>13</v>
      </c>
      <c r="K5" s="179" t="s">
        <v>14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8"/>
      <c r="BE5" s="176" t="s">
        <v>15</v>
      </c>
      <c r="BS5" s="15" t="s">
        <v>6</v>
      </c>
    </row>
    <row r="6" spans="1:74" ht="36.950000000000003" customHeight="1" x14ac:dyDescent="0.2">
      <c r="B6" s="18"/>
      <c r="D6" s="24" t="s">
        <v>16</v>
      </c>
      <c r="K6" s="181" t="s">
        <v>17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8"/>
      <c r="BE6" s="177"/>
      <c r="BS6" s="15" t="s">
        <v>6</v>
      </c>
    </row>
    <row r="7" spans="1:74" ht="12" customHeight="1" x14ac:dyDescent="0.2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7"/>
      <c r="BS7" s="15" t="s">
        <v>6</v>
      </c>
    </row>
    <row r="8" spans="1:74" ht="12" customHeight="1" x14ac:dyDescent="0.2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7"/>
      <c r="BS8" s="15" t="s">
        <v>6</v>
      </c>
    </row>
    <row r="9" spans="1:74" ht="14.45" customHeight="1" x14ac:dyDescent="0.2">
      <c r="B9" s="18"/>
      <c r="AR9" s="18"/>
      <c r="BE9" s="177"/>
      <c r="BS9" s="15" t="s">
        <v>6</v>
      </c>
    </row>
    <row r="10" spans="1:74" ht="12" customHeight="1" x14ac:dyDescent="0.2">
      <c r="B10" s="18"/>
      <c r="D10" s="25" t="s">
        <v>24</v>
      </c>
      <c r="AK10" s="25" t="s">
        <v>25</v>
      </c>
      <c r="AN10" s="23" t="s">
        <v>1</v>
      </c>
      <c r="AR10" s="18"/>
      <c r="BE10" s="177"/>
      <c r="BS10" s="15" t="s">
        <v>6</v>
      </c>
    </row>
    <row r="11" spans="1:74" ht="18.399999999999999" customHeight="1" x14ac:dyDescent="0.2">
      <c r="B11" s="18"/>
      <c r="E11" s="23" t="s">
        <v>21</v>
      </c>
      <c r="AK11" s="25" t="s">
        <v>26</v>
      </c>
      <c r="AN11" s="23" t="s">
        <v>1</v>
      </c>
      <c r="AR11" s="18"/>
      <c r="BE11" s="177"/>
      <c r="BS11" s="15" t="s">
        <v>6</v>
      </c>
    </row>
    <row r="12" spans="1:74" ht="6.95" customHeight="1" x14ac:dyDescent="0.2">
      <c r="B12" s="18"/>
      <c r="AR12" s="18"/>
      <c r="BE12" s="177"/>
      <c r="BS12" s="15" t="s">
        <v>6</v>
      </c>
    </row>
    <row r="13" spans="1:74" ht="12" customHeight="1" x14ac:dyDescent="0.2">
      <c r="B13" s="18"/>
      <c r="D13" s="25" t="s">
        <v>27</v>
      </c>
      <c r="AK13" s="25" t="s">
        <v>25</v>
      </c>
      <c r="AN13" s="27" t="s">
        <v>28</v>
      </c>
      <c r="AR13" s="18"/>
      <c r="BE13" s="177"/>
      <c r="BS13" s="15" t="s">
        <v>6</v>
      </c>
    </row>
    <row r="14" spans="1:74" ht="12.75" x14ac:dyDescent="0.2">
      <c r="B14" s="18"/>
      <c r="E14" s="182" t="s">
        <v>28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25" t="s">
        <v>26</v>
      </c>
      <c r="AN14" s="27" t="s">
        <v>28</v>
      </c>
      <c r="AR14" s="18"/>
      <c r="BE14" s="177"/>
      <c r="BS14" s="15" t="s">
        <v>6</v>
      </c>
    </row>
    <row r="15" spans="1:74" ht="6.95" customHeight="1" x14ac:dyDescent="0.2">
      <c r="B15" s="18"/>
      <c r="AR15" s="18"/>
      <c r="BE15" s="177"/>
      <c r="BS15" s="15" t="s">
        <v>4</v>
      </c>
    </row>
    <row r="16" spans="1:74" ht="12" customHeight="1" x14ac:dyDescent="0.2">
      <c r="B16" s="18"/>
      <c r="D16" s="25" t="s">
        <v>29</v>
      </c>
      <c r="AK16" s="25" t="s">
        <v>25</v>
      </c>
      <c r="AN16" s="23" t="s">
        <v>1</v>
      </c>
      <c r="AR16" s="18"/>
      <c r="BE16" s="177"/>
      <c r="BS16" s="15" t="s">
        <v>4</v>
      </c>
    </row>
    <row r="17" spans="2:71" ht="18.399999999999999" customHeight="1" x14ac:dyDescent="0.2">
      <c r="B17" s="18"/>
      <c r="E17" s="23" t="s">
        <v>30</v>
      </c>
      <c r="AK17" s="25" t="s">
        <v>26</v>
      </c>
      <c r="AN17" s="23" t="s">
        <v>1</v>
      </c>
      <c r="AR17" s="18"/>
      <c r="BE17" s="177"/>
      <c r="BS17" s="15" t="s">
        <v>31</v>
      </c>
    </row>
    <row r="18" spans="2:71" ht="6.95" customHeight="1" x14ac:dyDescent="0.2">
      <c r="B18" s="18"/>
      <c r="AR18" s="18"/>
      <c r="BE18" s="177"/>
      <c r="BS18" s="15" t="s">
        <v>6</v>
      </c>
    </row>
    <row r="19" spans="2:71" ht="12" customHeight="1" x14ac:dyDescent="0.2">
      <c r="B19" s="18"/>
      <c r="D19" s="25" t="s">
        <v>32</v>
      </c>
      <c r="AK19" s="25" t="s">
        <v>25</v>
      </c>
      <c r="AN19" s="23" t="s">
        <v>1</v>
      </c>
      <c r="AR19" s="18"/>
      <c r="BE19" s="177"/>
      <c r="BS19" s="15" t="s">
        <v>6</v>
      </c>
    </row>
    <row r="20" spans="2:71" ht="18.399999999999999" customHeight="1" x14ac:dyDescent="0.2">
      <c r="B20" s="18"/>
      <c r="E20" s="23" t="s">
        <v>21</v>
      </c>
      <c r="AK20" s="25" t="s">
        <v>26</v>
      </c>
      <c r="AN20" s="23" t="s">
        <v>1</v>
      </c>
      <c r="AR20" s="18"/>
      <c r="BE20" s="177"/>
      <c r="BS20" s="15" t="s">
        <v>4</v>
      </c>
    </row>
    <row r="21" spans="2:71" ht="6.95" customHeight="1" x14ac:dyDescent="0.2">
      <c r="B21" s="18"/>
      <c r="AR21" s="18"/>
      <c r="BE21" s="177"/>
    </row>
    <row r="22" spans="2:71" ht="12" customHeight="1" x14ac:dyDescent="0.2">
      <c r="B22" s="18"/>
      <c r="D22" s="25" t="s">
        <v>33</v>
      </c>
      <c r="AR22" s="18"/>
      <c r="BE22" s="177"/>
    </row>
    <row r="23" spans="2:71" ht="16.5" customHeight="1" x14ac:dyDescent="0.2">
      <c r="B23" s="18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8"/>
      <c r="BE23" s="177"/>
    </row>
    <row r="24" spans="2:71" ht="6.95" customHeight="1" x14ac:dyDescent="0.2">
      <c r="B24" s="18"/>
      <c r="AR24" s="18"/>
      <c r="BE24" s="177"/>
    </row>
    <row r="25" spans="2:71" ht="6.95" customHeight="1" x14ac:dyDescent="0.2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7"/>
    </row>
    <row r="26" spans="2:71" s="1" customFormat="1" ht="25.9" customHeight="1" x14ac:dyDescent="0.2">
      <c r="B26" s="30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5">
        <f>ROUND(AG94,2)</f>
        <v>0</v>
      </c>
      <c r="AL26" s="186"/>
      <c r="AM26" s="186"/>
      <c r="AN26" s="186"/>
      <c r="AO26" s="186"/>
      <c r="AR26" s="30"/>
      <c r="BE26" s="177"/>
    </row>
    <row r="27" spans="2:71" s="1" customFormat="1" ht="6.95" customHeight="1" x14ac:dyDescent="0.2">
      <c r="B27" s="30"/>
      <c r="AR27" s="30"/>
      <c r="BE27" s="177"/>
    </row>
    <row r="28" spans="2:71" s="1" customFormat="1" ht="12.75" x14ac:dyDescent="0.2">
      <c r="B28" s="30"/>
      <c r="L28" s="187" t="s">
        <v>35</v>
      </c>
      <c r="M28" s="187"/>
      <c r="N28" s="187"/>
      <c r="O28" s="187"/>
      <c r="P28" s="187"/>
      <c r="W28" s="187" t="s">
        <v>36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37</v>
      </c>
      <c r="AL28" s="187"/>
      <c r="AM28" s="187"/>
      <c r="AN28" s="187"/>
      <c r="AO28" s="187"/>
      <c r="AR28" s="30"/>
      <c r="BE28" s="177"/>
    </row>
    <row r="29" spans="2:71" s="2" customFormat="1" ht="14.45" customHeight="1" x14ac:dyDescent="0.2">
      <c r="B29" s="34"/>
      <c r="D29" s="25" t="s">
        <v>38</v>
      </c>
      <c r="F29" s="25" t="s">
        <v>39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4"/>
      <c r="BE29" s="178"/>
    </row>
    <row r="30" spans="2:71" s="2" customFormat="1" ht="14.45" customHeight="1" x14ac:dyDescent="0.2">
      <c r="B30" s="34"/>
      <c r="F30" s="25" t="s">
        <v>40</v>
      </c>
      <c r="L30" s="190">
        <v>0.15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4"/>
      <c r="BE30" s="178"/>
    </row>
    <row r="31" spans="2:71" s="2" customFormat="1" ht="14.45" hidden="1" customHeight="1" x14ac:dyDescent="0.2">
      <c r="B31" s="34"/>
      <c r="F31" s="25" t="s">
        <v>41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178"/>
    </row>
    <row r="32" spans="2:71" s="2" customFormat="1" ht="14.45" hidden="1" customHeight="1" x14ac:dyDescent="0.2">
      <c r="B32" s="34"/>
      <c r="F32" s="25" t="s">
        <v>42</v>
      </c>
      <c r="L32" s="190">
        <v>0.15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178"/>
    </row>
    <row r="33" spans="2:57" s="2" customFormat="1" ht="14.45" hidden="1" customHeight="1" x14ac:dyDescent="0.2">
      <c r="B33" s="34"/>
      <c r="F33" s="25" t="s">
        <v>43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4"/>
      <c r="BE33" s="178"/>
    </row>
    <row r="34" spans="2:57" s="1" customFormat="1" ht="6.95" customHeight="1" x14ac:dyDescent="0.2">
      <c r="B34" s="30"/>
      <c r="AR34" s="30"/>
      <c r="BE34" s="177"/>
    </row>
    <row r="35" spans="2:57" s="1" customFormat="1" ht="25.9" customHeight="1" x14ac:dyDescent="0.2"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191" t="s">
        <v>46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0</v>
      </c>
      <c r="AL35" s="192"/>
      <c r="AM35" s="192"/>
      <c r="AN35" s="192"/>
      <c r="AO35" s="194"/>
      <c r="AP35" s="35"/>
      <c r="AQ35" s="35"/>
      <c r="AR35" s="30"/>
    </row>
    <row r="36" spans="2:57" s="1" customFormat="1" ht="6.95" customHeight="1" x14ac:dyDescent="0.2">
      <c r="B36" s="30"/>
      <c r="AR36" s="30"/>
    </row>
    <row r="37" spans="2:57" s="1" customFormat="1" ht="14.45" customHeight="1" x14ac:dyDescent="0.2">
      <c r="B37" s="30"/>
      <c r="AR37" s="30"/>
    </row>
    <row r="38" spans="2:57" ht="14.45" customHeight="1" x14ac:dyDescent="0.2">
      <c r="B38" s="18"/>
      <c r="AR38" s="18"/>
    </row>
    <row r="39" spans="2:57" ht="14.45" customHeight="1" x14ac:dyDescent="0.2">
      <c r="B39" s="18"/>
      <c r="AR39" s="18"/>
    </row>
    <row r="40" spans="2:57" ht="14.45" customHeight="1" x14ac:dyDescent="0.2">
      <c r="B40" s="18"/>
      <c r="AR40" s="18"/>
    </row>
    <row r="41" spans="2:57" ht="14.45" customHeight="1" x14ac:dyDescent="0.2">
      <c r="B41" s="18"/>
      <c r="AR41" s="18"/>
    </row>
    <row r="42" spans="2:57" ht="14.45" customHeight="1" x14ac:dyDescent="0.2">
      <c r="B42" s="18"/>
      <c r="AR42" s="18"/>
    </row>
    <row r="43" spans="2:57" ht="14.45" customHeight="1" x14ac:dyDescent="0.2">
      <c r="B43" s="18"/>
      <c r="AR43" s="18"/>
    </row>
    <row r="44" spans="2:57" ht="14.45" customHeight="1" x14ac:dyDescent="0.2">
      <c r="B44" s="18"/>
      <c r="AR44" s="18"/>
    </row>
    <row r="45" spans="2:57" ht="14.45" customHeight="1" x14ac:dyDescent="0.2">
      <c r="B45" s="18"/>
      <c r="AR45" s="18"/>
    </row>
    <row r="46" spans="2:57" ht="14.45" customHeight="1" x14ac:dyDescent="0.2">
      <c r="B46" s="18"/>
      <c r="AR46" s="18"/>
    </row>
    <row r="47" spans="2:57" ht="14.45" customHeight="1" x14ac:dyDescent="0.2">
      <c r="B47" s="18"/>
      <c r="AR47" s="18"/>
    </row>
    <row r="48" spans="2:57" ht="14.45" customHeight="1" x14ac:dyDescent="0.2">
      <c r="B48" s="18"/>
      <c r="AR48" s="18"/>
    </row>
    <row r="49" spans="2:44" s="1" customFormat="1" ht="14.45" customHeight="1" x14ac:dyDescent="0.2">
      <c r="B49" s="30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 x14ac:dyDescent="0.2">
      <c r="B50" s="18"/>
      <c r="AR50" s="18"/>
    </row>
    <row r="51" spans="2:44" ht="11.25" x14ac:dyDescent="0.2">
      <c r="B51" s="18"/>
      <c r="AR51" s="18"/>
    </row>
    <row r="52" spans="2:44" ht="11.25" x14ac:dyDescent="0.2">
      <c r="B52" s="18"/>
      <c r="AR52" s="18"/>
    </row>
    <row r="53" spans="2:44" ht="11.25" x14ac:dyDescent="0.2">
      <c r="B53" s="18"/>
      <c r="AR53" s="18"/>
    </row>
    <row r="54" spans="2:44" ht="11.25" x14ac:dyDescent="0.2">
      <c r="B54" s="18"/>
      <c r="AR54" s="18"/>
    </row>
    <row r="55" spans="2:44" ht="11.25" x14ac:dyDescent="0.2">
      <c r="B55" s="18"/>
      <c r="AR55" s="18"/>
    </row>
    <row r="56" spans="2:44" ht="11.25" x14ac:dyDescent="0.2">
      <c r="B56" s="18"/>
      <c r="AR56" s="18"/>
    </row>
    <row r="57" spans="2:44" ht="11.25" x14ac:dyDescent="0.2">
      <c r="B57" s="18"/>
      <c r="AR57" s="18"/>
    </row>
    <row r="58" spans="2:44" ht="11.25" x14ac:dyDescent="0.2">
      <c r="B58" s="18"/>
      <c r="AR58" s="18"/>
    </row>
    <row r="59" spans="2:44" ht="11.25" x14ac:dyDescent="0.2">
      <c r="B59" s="18"/>
      <c r="AR59" s="18"/>
    </row>
    <row r="60" spans="2:44" s="1" customFormat="1" ht="12.75" x14ac:dyDescent="0.2">
      <c r="B60" s="30"/>
      <c r="D60" s="41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49</v>
      </c>
      <c r="AI60" s="32"/>
      <c r="AJ60" s="32"/>
      <c r="AK60" s="32"/>
      <c r="AL60" s="32"/>
      <c r="AM60" s="41" t="s">
        <v>50</v>
      </c>
      <c r="AN60" s="32"/>
      <c r="AO60" s="32"/>
      <c r="AR60" s="30"/>
    </row>
    <row r="61" spans="2:44" ht="11.25" x14ac:dyDescent="0.2">
      <c r="B61" s="18"/>
      <c r="AR61" s="18"/>
    </row>
    <row r="62" spans="2:44" ht="11.25" x14ac:dyDescent="0.2">
      <c r="B62" s="18"/>
      <c r="AR62" s="18"/>
    </row>
    <row r="63" spans="2:44" ht="11.25" x14ac:dyDescent="0.2">
      <c r="B63" s="18"/>
      <c r="AR63" s="18"/>
    </row>
    <row r="64" spans="2:44" s="1" customFormat="1" ht="12.75" x14ac:dyDescent="0.2">
      <c r="B64" s="30"/>
      <c r="D64" s="39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52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 x14ac:dyDescent="0.2">
      <c r="B65" s="18"/>
      <c r="AR65" s="18"/>
    </row>
    <row r="66" spans="2:44" ht="11.25" x14ac:dyDescent="0.2">
      <c r="B66" s="18"/>
      <c r="AR66" s="18"/>
    </row>
    <row r="67" spans="2:44" ht="11.25" x14ac:dyDescent="0.2">
      <c r="B67" s="18"/>
      <c r="AR67" s="18"/>
    </row>
    <row r="68" spans="2:44" ht="11.25" x14ac:dyDescent="0.2">
      <c r="B68" s="18"/>
      <c r="AR68" s="18"/>
    </row>
    <row r="69" spans="2:44" ht="11.25" x14ac:dyDescent="0.2">
      <c r="B69" s="18"/>
      <c r="AR69" s="18"/>
    </row>
    <row r="70" spans="2:44" ht="11.25" x14ac:dyDescent="0.2">
      <c r="B70" s="18"/>
      <c r="AR70" s="18"/>
    </row>
    <row r="71" spans="2:44" ht="11.25" x14ac:dyDescent="0.2">
      <c r="B71" s="18"/>
      <c r="AR71" s="18"/>
    </row>
    <row r="72" spans="2:44" ht="11.25" x14ac:dyDescent="0.2">
      <c r="B72" s="18"/>
      <c r="AR72" s="18"/>
    </row>
    <row r="73" spans="2:44" ht="11.25" x14ac:dyDescent="0.2">
      <c r="B73" s="18"/>
      <c r="AR73" s="18"/>
    </row>
    <row r="74" spans="2:44" ht="11.25" x14ac:dyDescent="0.2">
      <c r="B74" s="18"/>
      <c r="AR74" s="18"/>
    </row>
    <row r="75" spans="2:44" s="1" customFormat="1" ht="12.75" x14ac:dyDescent="0.2">
      <c r="B75" s="30"/>
      <c r="D75" s="41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49</v>
      </c>
      <c r="AI75" s="32"/>
      <c r="AJ75" s="32"/>
      <c r="AK75" s="32"/>
      <c r="AL75" s="32"/>
      <c r="AM75" s="41" t="s">
        <v>50</v>
      </c>
      <c r="AN75" s="32"/>
      <c r="AO75" s="32"/>
      <c r="AR75" s="30"/>
    </row>
    <row r="76" spans="2:44" s="1" customFormat="1" ht="11.25" x14ac:dyDescent="0.2">
      <c r="B76" s="30"/>
      <c r="AR76" s="30"/>
    </row>
    <row r="77" spans="2:44" s="1" customFormat="1" ht="6.9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 x14ac:dyDescent="0.2">
      <c r="B82" s="30"/>
      <c r="C82" s="19" t="s">
        <v>53</v>
      </c>
      <c r="AR82" s="30"/>
    </row>
    <row r="83" spans="1:91" s="1" customFormat="1" ht="6.95" customHeight="1" x14ac:dyDescent="0.2">
      <c r="B83" s="30"/>
      <c r="AR83" s="30"/>
    </row>
    <row r="84" spans="1:91" s="3" customFormat="1" ht="12" customHeight="1" x14ac:dyDescent="0.2">
      <c r="B84" s="46"/>
      <c r="C84" s="25" t="s">
        <v>13</v>
      </c>
      <c r="L84" s="3" t="str">
        <f>K5</f>
        <v>192021opr</v>
      </c>
      <c r="AR84" s="46"/>
    </row>
    <row r="85" spans="1:91" s="4" customFormat="1" ht="36.950000000000003" customHeight="1" x14ac:dyDescent="0.2">
      <c r="B85" s="47"/>
      <c r="C85" s="48" t="s">
        <v>16</v>
      </c>
      <c r="L85" s="195" t="str">
        <f>K6</f>
        <v>Pardubice, ul. Kolonie, Svítkov - vodovod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7"/>
    </row>
    <row r="86" spans="1:91" s="1" customFormat="1" ht="6.95" customHeight="1" x14ac:dyDescent="0.2">
      <c r="B86" s="30"/>
      <c r="AR86" s="30"/>
    </row>
    <row r="87" spans="1:91" s="1" customFormat="1" ht="12" customHeight="1" x14ac:dyDescent="0.2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197" t="str">
        <f>IF(AN8= "","",AN8)</f>
        <v>18. 1. 2023</v>
      </c>
      <c r="AN87" s="197"/>
      <c r="AR87" s="30"/>
    </row>
    <row r="88" spans="1:91" s="1" customFormat="1" ht="6.95" customHeight="1" x14ac:dyDescent="0.2">
      <c r="B88" s="30"/>
      <c r="AR88" s="30"/>
    </row>
    <row r="89" spans="1:91" s="1" customFormat="1" ht="15.2" customHeight="1" x14ac:dyDescent="0.2">
      <c r="B89" s="30"/>
      <c r="C89" s="25" t="s">
        <v>24</v>
      </c>
      <c r="L89" s="3" t="str">
        <f>IF(E11= "","",E11)</f>
        <v xml:space="preserve"> </v>
      </c>
      <c r="AI89" s="25" t="s">
        <v>29</v>
      </c>
      <c r="AM89" s="198" t="str">
        <f>IF(E17="","",E17)</f>
        <v>MULTIAQUA  s.r.o.</v>
      </c>
      <c r="AN89" s="199"/>
      <c r="AO89" s="199"/>
      <c r="AP89" s="199"/>
      <c r="AR89" s="30"/>
      <c r="AS89" s="200" t="s">
        <v>54</v>
      </c>
      <c r="AT89" s="201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 x14ac:dyDescent="0.2">
      <c r="B90" s="30"/>
      <c r="C90" s="25" t="s">
        <v>27</v>
      </c>
      <c r="L90" s="3" t="str">
        <f>IF(E14= "Vyplň údaj","",E14)</f>
        <v/>
      </c>
      <c r="AI90" s="25" t="s">
        <v>32</v>
      </c>
      <c r="AM90" s="198" t="str">
        <f>IF(E20="","",E20)</f>
        <v xml:space="preserve"> </v>
      </c>
      <c r="AN90" s="199"/>
      <c r="AO90" s="199"/>
      <c r="AP90" s="199"/>
      <c r="AR90" s="30"/>
      <c r="AS90" s="202"/>
      <c r="AT90" s="203"/>
      <c r="BD90" s="54"/>
    </row>
    <row r="91" spans="1:91" s="1" customFormat="1" ht="10.9" customHeight="1" x14ac:dyDescent="0.2">
      <c r="B91" s="30"/>
      <c r="AR91" s="30"/>
      <c r="AS91" s="202"/>
      <c r="AT91" s="203"/>
      <c r="BD91" s="54"/>
    </row>
    <row r="92" spans="1:91" s="1" customFormat="1" ht="29.25" customHeight="1" x14ac:dyDescent="0.2">
      <c r="B92" s="30"/>
      <c r="C92" s="204" t="s">
        <v>55</v>
      </c>
      <c r="D92" s="205"/>
      <c r="E92" s="205"/>
      <c r="F92" s="205"/>
      <c r="G92" s="205"/>
      <c r="H92" s="55"/>
      <c r="I92" s="206" t="s">
        <v>56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7" t="s">
        <v>57</v>
      </c>
      <c r="AH92" s="205"/>
      <c r="AI92" s="205"/>
      <c r="AJ92" s="205"/>
      <c r="AK92" s="205"/>
      <c r="AL92" s="205"/>
      <c r="AM92" s="205"/>
      <c r="AN92" s="206" t="s">
        <v>58</v>
      </c>
      <c r="AO92" s="205"/>
      <c r="AP92" s="208"/>
      <c r="AQ92" s="56" t="s">
        <v>59</v>
      </c>
      <c r="AR92" s="30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</row>
    <row r="93" spans="1:91" s="1" customFormat="1" ht="10.9" customHeight="1" x14ac:dyDescent="0.2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 x14ac:dyDescent="0.2">
      <c r="B94" s="61"/>
      <c r="C94" s="62" t="s">
        <v>72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2">
        <f>ROUND(SUM(AG95:AG96),2)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65" t="s">
        <v>1</v>
      </c>
      <c r="AR94" s="61"/>
      <c r="AS94" s="66">
        <f>ROUND(SUM(AS95:AS96),2)</f>
        <v>0</v>
      </c>
      <c r="AT94" s="67">
        <f>ROUND(SUM(AV94:AW94),2)</f>
        <v>0</v>
      </c>
      <c r="AU94" s="68">
        <f>ROUND(SUM(AU95:AU96),5)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ROUND(SUM(AZ95:AZ96),2)</f>
        <v>0</v>
      </c>
      <c r="BA94" s="67">
        <f>ROUND(SUM(BA95:BA96),2)</f>
        <v>0</v>
      </c>
      <c r="BB94" s="67">
        <f>ROUND(SUM(BB95:BB96),2)</f>
        <v>0</v>
      </c>
      <c r="BC94" s="67">
        <f>ROUND(SUM(BC95:BC96),2)</f>
        <v>0</v>
      </c>
      <c r="BD94" s="69">
        <f>ROUND(SUM(BD95:BD96),2)</f>
        <v>0</v>
      </c>
      <c r="BS94" s="70" t="s">
        <v>73</v>
      </c>
      <c r="BT94" s="70" t="s">
        <v>74</v>
      </c>
      <c r="BU94" s="71" t="s">
        <v>75</v>
      </c>
      <c r="BV94" s="70" t="s">
        <v>76</v>
      </c>
      <c r="BW94" s="70" t="s">
        <v>5</v>
      </c>
      <c r="BX94" s="70" t="s">
        <v>77</v>
      </c>
      <c r="CL94" s="70" t="s">
        <v>1</v>
      </c>
    </row>
    <row r="95" spans="1:91" s="6" customFormat="1" ht="16.5" customHeight="1" x14ac:dyDescent="0.2">
      <c r="A95" s="72" t="s">
        <v>78</v>
      </c>
      <c r="B95" s="73"/>
      <c r="C95" s="74"/>
      <c r="D95" s="211" t="s">
        <v>79</v>
      </c>
      <c r="E95" s="211"/>
      <c r="F95" s="211"/>
      <c r="G95" s="211"/>
      <c r="H95" s="211"/>
      <c r="I95" s="75"/>
      <c r="J95" s="211" t="s">
        <v>80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9">
        <f>'1 - Vodovodní řad'!J30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76" t="s">
        <v>81</v>
      </c>
      <c r="AR95" s="73"/>
      <c r="AS95" s="77">
        <v>0</v>
      </c>
      <c r="AT95" s="78">
        <f>ROUND(SUM(AV95:AW95),2)</f>
        <v>0</v>
      </c>
      <c r="AU95" s="79">
        <f>'1 - Vodovodní řad'!P123</f>
        <v>0</v>
      </c>
      <c r="AV95" s="78">
        <f>'1 - Vodovodní řad'!J33</f>
        <v>0</v>
      </c>
      <c r="AW95" s="78">
        <f>'1 - Vodovodní řad'!J34</f>
        <v>0</v>
      </c>
      <c r="AX95" s="78">
        <f>'1 - Vodovodní řad'!J35</f>
        <v>0</v>
      </c>
      <c r="AY95" s="78">
        <f>'1 - Vodovodní řad'!J36</f>
        <v>0</v>
      </c>
      <c r="AZ95" s="78">
        <f>'1 - Vodovodní řad'!F33</f>
        <v>0</v>
      </c>
      <c r="BA95" s="78">
        <f>'1 - Vodovodní řad'!F34</f>
        <v>0</v>
      </c>
      <c r="BB95" s="78">
        <f>'1 - Vodovodní řad'!F35</f>
        <v>0</v>
      </c>
      <c r="BC95" s="78">
        <f>'1 - Vodovodní řad'!F36</f>
        <v>0</v>
      </c>
      <c r="BD95" s="80">
        <f>'1 - Vodovodní řad'!F37</f>
        <v>0</v>
      </c>
      <c r="BT95" s="81" t="s">
        <v>79</v>
      </c>
      <c r="BV95" s="81" t="s">
        <v>76</v>
      </c>
      <c r="BW95" s="81" t="s">
        <v>82</v>
      </c>
      <c r="BX95" s="81" t="s">
        <v>5</v>
      </c>
      <c r="CL95" s="81" t="s">
        <v>1</v>
      </c>
      <c r="CM95" s="81" t="s">
        <v>83</v>
      </c>
    </row>
    <row r="96" spans="1:91" s="6" customFormat="1" ht="16.5" customHeight="1" x14ac:dyDescent="0.2">
      <c r="A96" s="72" t="s">
        <v>78</v>
      </c>
      <c r="B96" s="73"/>
      <c r="C96" s="74"/>
      <c r="D96" s="211" t="s">
        <v>84</v>
      </c>
      <c r="E96" s="211"/>
      <c r="F96" s="211"/>
      <c r="G96" s="211"/>
      <c r="H96" s="211"/>
      <c r="I96" s="75"/>
      <c r="J96" s="211" t="s">
        <v>85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09">
        <f>'VON - Vedlejší a ostatní ...'!J30</f>
        <v>0</v>
      </c>
      <c r="AH96" s="210"/>
      <c r="AI96" s="210"/>
      <c r="AJ96" s="210"/>
      <c r="AK96" s="210"/>
      <c r="AL96" s="210"/>
      <c r="AM96" s="210"/>
      <c r="AN96" s="209">
        <f>SUM(AG96,AT96)</f>
        <v>0</v>
      </c>
      <c r="AO96" s="210"/>
      <c r="AP96" s="210"/>
      <c r="AQ96" s="76" t="s">
        <v>81</v>
      </c>
      <c r="AR96" s="73"/>
      <c r="AS96" s="82">
        <v>0</v>
      </c>
      <c r="AT96" s="83">
        <f>ROUND(SUM(AV96:AW96),2)</f>
        <v>0</v>
      </c>
      <c r="AU96" s="84">
        <f>'VON - Vedlejší a ostatní ...'!P124</f>
        <v>0</v>
      </c>
      <c r="AV96" s="83">
        <f>'VON - Vedlejší a ostatní ...'!J33</f>
        <v>0</v>
      </c>
      <c r="AW96" s="83">
        <f>'VON - Vedlejší a ostatní ...'!J34</f>
        <v>0</v>
      </c>
      <c r="AX96" s="83">
        <f>'VON - Vedlejší a ostatní ...'!J35</f>
        <v>0</v>
      </c>
      <c r="AY96" s="83">
        <f>'VON - Vedlejší a ostatní ...'!J36</f>
        <v>0</v>
      </c>
      <c r="AZ96" s="83">
        <f>'VON - Vedlejší a ostatní ...'!F33</f>
        <v>0</v>
      </c>
      <c r="BA96" s="83">
        <f>'VON - Vedlejší a ostatní ...'!F34</f>
        <v>0</v>
      </c>
      <c r="BB96" s="83">
        <f>'VON - Vedlejší a ostatní ...'!F35</f>
        <v>0</v>
      </c>
      <c r="BC96" s="83">
        <f>'VON - Vedlejší a ostatní ...'!F36</f>
        <v>0</v>
      </c>
      <c r="BD96" s="85">
        <f>'VON - Vedlejší a ostatní ...'!F37</f>
        <v>0</v>
      </c>
      <c r="BT96" s="81" t="s">
        <v>79</v>
      </c>
      <c r="BV96" s="81" t="s">
        <v>76</v>
      </c>
      <c r="BW96" s="81" t="s">
        <v>86</v>
      </c>
      <c r="BX96" s="81" t="s">
        <v>5</v>
      </c>
      <c r="CL96" s="81" t="s">
        <v>1</v>
      </c>
      <c r="CM96" s="81" t="s">
        <v>83</v>
      </c>
    </row>
    <row r="97" spans="2:44" s="1" customFormat="1" ht="30" customHeight="1" x14ac:dyDescent="0.2">
      <c r="B97" s="30"/>
      <c r="AR97" s="30"/>
    </row>
    <row r="98" spans="2:44" s="1" customFormat="1" ht="6.95" customHeight="1" x14ac:dyDescent="0.2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30"/>
    </row>
  </sheetData>
  <sheetProtection algorithmName="SHA-512" hashValue="JJDHd3iGKb+WSZXGL2r6HFkpsG0+gSNLso4dnRl9/7WTOL04FSDn67cPLP4G1X9IP3jy/aq00Z306AF4sh57Qg==" saltValue="IBEbQ1bi0OGVQHvz5uhgtdXRlyzgfvmmenmG34cuDQkRxjINiWvQsja0BuLZuA1K16XlpBvLU0IqJ9Upc2dsi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Vodovodní řad'!C2" display="/" xr:uid="{00000000-0004-0000-0000-000000000000}"/>
    <hyperlink ref="A96" location="'VO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7"/>
  <sheetViews>
    <sheetView showGridLines="0" topLeftCell="A270" workbookViewId="0">
      <selection activeCell="F300" sqref="F300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5" t="s">
        <v>82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46" ht="24.95" customHeight="1" x14ac:dyDescent="0.2">
      <c r="B4" s="18"/>
      <c r="D4" s="19" t="s">
        <v>87</v>
      </c>
      <c r="L4" s="18"/>
      <c r="M4" s="86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14" t="str">
        <f>'Rekapitulace stavby'!K6</f>
        <v>Pardubice, ul. Kolonie, Svítkov - vodovod</v>
      </c>
      <c r="F7" s="215"/>
      <c r="G7" s="215"/>
      <c r="H7" s="215"/>
      <c r="L7" s="18"/>
    </row>
    <row r="8" spans="2:46" s="1" customFormat="1" ht="12" customHeight="1" x14ac:dyDescent="0.2">
      <c r="B8" s="30"/>
      <c r="D8" s="25" t="s">
        <v>88</v>
      </c>
      <c r="L8" s="30"/>
    </row>
    <row r="9" spans="2:46" s="1" customFormat="1" ht="16.5" customHeight="1" x14ac:dyDescent="0.2">
      <c r="B9" s="30"/>
      <c r="E9" s="195" t="s">
        <v>89</v>
      </c>
      <c r="F9" s="216"/>
      <c r="G9" s="216"/>
      <c r="H9" s="216"/>
      <c r="L9" s="30"/>
    </row>
    <row r="10" spans="2:46" s="1" customFormat="1" ht="11.25" x14ac:dyDescent="0.2">
      <c r="B10" s="30"/>
      <c r="L10" s="30"/>
    </row>
    <row r="11" spans="2:4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18. 1. 2023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 x14ac:dyDescent="0.2">
      <c r="B15" s="30"/>
      <c r="E15" s="23" t="str">
        <f>IF('Rekapitulace stavby'!E11="","",'Rekapitulace stavby'!E11)</f>
        <v xml:space="preserve"> </v>
      </c>
      <c r="I15" s="25" t="s">
        <v>26</v>
      </c>
      <c r="J15" s="23" t="str">
        <f>IF('Rekapitulace stavby'!AN11="","",'Rekapitulace stavby'!AN11)</f>
        <v/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27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17" t="str">
        <f>'Rekapitulace stavby'!E14</f>
        <v>Vyplň údaj</v>
      </c>
      <c r="F18" s="179"/>
      <c r="G18" s="179"/>
      <c r="H18" s="179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29</v>
      </c>
      <c r="I20" s="25" t="s">
        <v>25</v>
      </c>
      <c r="J20" s="23" t="s">
        <v>1</v>
      </c>
      <c r="L20" s="30"/>
    </row>
    <row r="21" spans="2:12" s="1" customFormat="1" ht="18" customHeight="1" x14ac:dyDescent="0.2">
      <c r="B21" s="30"/>
      <c r="E21" s="23" t="s">
        <v>30</v>
      </c>
      <c r="I21" s="25" t="s">
        <v>26</v>
      </c>
      <c r="J21" s="23" t="s">
        <v>1</v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32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33</v>
      </c>
      <c r="L26" s="30"/>
    </row>
    <row r="27" spans="2:12" s="7" customFormat="1" ht="16.5" customHeight="1" x14ac:dyDescent="0.2">
      <c r="B27" s="87"/>
      <c r="E27" s="184" t="s">
        <v>1</v>
      </c>
      <c r="F27" s="184"/>
      <c r="G27" s="184"/>
      <c r="H27" s="184"/>
      <c r="L27" s="87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8" t="s">
        <v>34</v>
      </c>
      <c r="J30" s="64">
        <f>ROUND(J123,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36</v>
      </c>
      <c r="I32" s="33" t="s">
        <v>35</v>
      </c>
      <c r="J32" s="33" t="s">
        <v>37</v>
      </c>
      <c r="L32" s="30"/>
    </row>
    <row r="33" spans="2:12" s="1" customFormat="1" ht="14.45" customHeight="1" x14ac:dyDescent="0.2">
      <c r="B33" s="30"/>
      <c r="D33" s="53" t="s">
        <v>38</v>
      </c>
      <c r="E33" s="25" t="s">
        <v>39</v>
      </c>
      <c r="F33" s="89">
        <f>ROUND((SUM(BE123:BE286)),  2)</f>
        <v>0</v>
      </c>
      <c r="I33" s="90">
        <v>0.21</v>
      </c>
      <c r="J33" s="89">
        <f>ROUND(((SUM(BE123:BE286))*I33),  2)</f>
        <v>0</v>
      </c>
      <c r="L33" s="30"/>
    </row>
    <row r="34" spans="2:12" s="1" customFormat="1" ht="14.45" customHeight="1" x14ac:dyDescent="0.2">
      <c r="B34" s="30"/>
      <c r="E34" s="25" t="s">
        <v>40</v>
      </c>
      <c r="F34" s="89">
        <f>ROUND((SUM(BF123:BF286)),  2)</f>
        <v>0</v>
      </c>
      <c r="I34" s="90">
        <v>0.15</v>
      </c>
      <c r="J34" s="89">
        <f>ROUND(((SUM(BF123:BF286))*I34),  2)</f>
        <v>0</v>
      </c>
      <c r="L34" s="30"/>
    </row>
    <row r="35" spans="2:12" s="1" customFormat="1" ht="14.45" hidden="1" customHeight="1" x14ac:dyDescent="0.2">
      <c r="B35" s="30"/>
      <c r="E35" s="25" t="s">
        <v>41</v>
      </c>
      <c r="F35" s="89">
        <f>ROUND((SUM(BG123:BG286)),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 x14ac:dyDescent="0.2">
      <c r="B36" s="30"/>
      <c r="E36" s="25" t="s">
        <v>42</v>
      </c>
      <c r="F36" s="89">
        <f>ROUND((SUM(BH123:BH286)),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 x14ac:dyDescent="0.2">
      <c r="B37" s="30"/>
      <c r="E37" s="25" t="s">
        <v>43</v>
      </c>
      <c r="F37" s="89">
        <f>ROUND((SUM(BI123:BI286)),  2)</f>
        <v>0</v>
      </c>
      <c r="I37" s="90">
        <v>0</v>
      </c>
      <c r="J37" s="89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1"/>
      <c r="D39" s="92" t="s">
        <v>44</v>
      </c>
      <c r="E39" s="55"/>
      <c r="F39" s="55"/>
      <c r="G39" s="93" t="s">
        <v>45</v>
      </c>
      <c r="H39" s="94" t="s">
        <v>46</v>
      </c>
      <c r="I39" s="55"/>
      <c r="J39" s="95">
        <f>SUM(J30:J37)</f>
        <v>0</v>
      </c>
      <c r="K39" s="96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0"/>
    </row>
    <row r="51" spans="2:12" ht="11.25" x14ac:dyDescent="0.2">
      <c r="B51" s="18"/>
      <c r="L51" s="18"/>
    </row>
    <row r="52" spans="2:12" ht="11.25" x14ac:dyDescent="0.2">
      <c r="B52" s="18"/>
      <c r="L52" s="18"/>
    </row>
    <row r="53" spans="2:12" ht="11.25" x14ac:dyDescent="0.2">
      <c r="B53" s="18"/>
      <c r="L53" s="18"/>
    </row>
    <row r="54" spans="2:12" ht="11.25" x14ac:dyDescent="0.2">
      <c r="B54" s="18"/>
      <c r="L54" s="18"/>
    </row>
    <row r="55" spans="2:12" ht="11.25" x14ac:dyDescent="0.2">
      <c r="B55" s="18"/>
      <c r="L55" s="18"/>
    </row>
    <row r="56" spans="2:12" ht="11.25" x14ac:dyDescent="0.2">
      <c r="B56" s="18"/>
      <c r="L56" s="18"/>
    </row>
    <row r="57" spans="2:12" ht="11.25" x14ac:dyDescent="0.2">
      <c r="B57" s="18"/>
      <c r="L57" s="18"/>
    </row>
    <row r="58" spans="2:12" ht="11.25" x14ac:dyDescent="0.2">
      <c r="B58" s="18"/>
      <c r="L58" s="18"/>
    </row>
    <row r="59" spans="2:12" ht="11.25" x14ac:dyDescent="0.2">
      <c r="B59" s="18"/>
      <c r="L59" s="18"/>
    </row>
    <row r="60" spans="2:12" ht="11.25" x14ac:dyDescent="0.2">
      <c r="B60" s="18"/>
      <c r="L60" s="18"/>
    </row>
    <row r="61" spans="2:12" s="1" customFormat="1" ht="12.75" x14ac:dyDescent="0.2">
      <c r="B61" s="30"/>
      <c r="D61" s="41" t="s">
        <v>49</v>
      </c>
      <c r="E61" s="32"/>
      <c r="F61" s="97" t="s">
        <v>50</v>
      </c>
      <c r="G61" s="41" t="s">
        <v>49</v>
      </c>
      <c r="H61" s="32"/>
      <c r="I61" s="32"/>
      <c r="J61" s="98" t="s">
        <v>50</v>
      </c>
      <c r="K61" s="32"/>
      <c r="L61" s="30"/>
    </row>
    <row r="62" spans="2:12" ht="11.25" x14ac:dyDescent="0.2">
      <c r="B62" s="18"/>
      <c r="L62" s="18"/>
    </row>
    <row r="63" spans="2:12" ht="11.25" x14ac:dyDescent="0.2">
      <c r="B63" s="18"/>
      <c r="L63" s="18"/>
    </row>
    <row r="64" spans="2:12" ht="11.25" x14ac:dyDescent="0.2">
      <c r="B64" s="18"/>
      <c r="L64" s="18"/>
    </row>
    <row r="65" spans="2:12" s="1" customFormat="1" ht="12.75" x14ac:dyDescent="0.2">
      <c r="B65" s="30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30"/>
    </row>
    <row r="66" spans="2:12" ht="11.25" x14ac:dyDescent="0.2">
      <c r="B66" s="18"/>
      <c r="L66" s="18"/>
    </row>
    <row r="67" spans="2:12" ht="11.25" x14ac:dyDescent="0.2">
      <c r="B67" s="18"/>
      <c r="L67" s="18"/>
    </row>
    <row r="68" spans="2:12" ht="11.25" x14ac:dyDescent="0.2">
      <c r="B68" s="18"/>
      <c r="L68" s="18"/>
    </row>
    <row r="69" spans="2:12" ht="11.25" x14ac:dyDescent="0.2">
      <c r="B69" s="18"/>
      <c r="L69" s="18"/>
    </row>
    <row r="70" spans="2:12" ht="11.25" x14ac:dyDescent="0.2">
      <c r="B70" s="18"/>
      <c r="L70" s="18"/>
    </row>
    <row r="71" spans="2:12" ht="11.25" x14ac:dyDescent="0.2">
      <c r="B71" s="18"/>
      <c r="L71" s="18"/>
    </row>
    <row r="72" spans="2:12" ht="11.25" x14ac:dyDescent="0.2">
      <c r="B72" s="18"/>
      <c r="L72" s="18"/>
    </row>
    <row r="73" spans="2:12" ht="11.25" x14ac:dyDescent="0.2">
      <c r="B73" s="18"/>
      <c r="L73" s="18"/>
    </row>
    <row r="74" spans="2:12" ht="11.25" x14ac:dyDescent="0.2">
      <c r="B74" s="18"/>
      <c r="L74" s="18"/>
    </row>
    <row r="75" spans="2:12" ht="11.25" x14ac:dyDescent="0.2">
      <c r="B75" s="18"/>
      <c r="L75" s="18"/>
    </row>
    <row r="76" spans="2:12" s="1" customFormat="1" ht="12.75" x14ac:dyDescent="0.2">
      <c r="B76" s="30"/>
      <c r="D76" s="41" t="s">
        <v>49</v>
      </c>
      <c r="E76" s="32"/>
      <c r="F76" s="97" t="s">
        <v>50</v>
      </c>
      <c r="G76" s="41" t="s">
        <v>49</v>
      </c>
      <c r="H76" s="32"/>
      <c r="I76" s="32"/>
      <c r="J76" s="98" t="s">
        <v>50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90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16.5" customHeight="1" x14ac:dyDescent="0.2">
      <c r="B85" s="30"/>
      <c r="E85" s="214" t="str">
        <f>E7</f>
        <v>Pardubice, ul. Kolonie, Svítkov - vodovod</v>
      </c>
      <c r="F85" s="215"/>
      <c r="G85" s="215"/>
      <c r="H85" s="215"/>
      <c r="L85" s="30"/>
    </row>
    <row r="86" spans="2:47" s="1" customFormat="1" ht="12" customHeight="1" x14ac:dyDescent="0.2">
      <c r="B86" s="30"/>
      <c r="C86" s="25" t="s">
        <v>88</v>
      </c>
      <c r="L86" s="30"/>
    </row>
    <row r="87" spans="2:47" s="1" customFormat="1" ht="16.5" customHeight="1" x14ac:dyDescent="0.2">
      <c r="B87" s="30"/>
      <c r="E87" s="195" t="str">
        <f>E9</f>
        <v>1 - Vodovodní řad</v>
      </c>
      <c r="F87" s="216"/>
      <c r="G87" s="216"/>
      <c r="H87" s="216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18. 1. 2023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24</v>
      </c>
      <c r="F91" s="23" t="str">
        <f>E15</f>
        <v xml:space="preserve"> </v>
      </c>
      <c r="I91" s="25" t="s">
        <v>29</v>
      </c>
      <c r="J91" s="28" t="str">
        <f>E21</f>
        <v>MULTIAQUA  s.r.o.</v>
      </c>
      <c r="L91" s="30"/>
    </row>
    <row r="92" spans="2:47" s="1" customFormat="1" ht="15.2" customHeight="1" x14ac:dyDescent="0.2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 xml:space="preserve"> 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99" t="s">
        <v>91</v>
      </c>
      <c r="D94" s="91"/>
      <c r="E94" s="91"/>
      <c r="F94" s="91"/>
      <c r="G94" s="91"/>
      <c r="H94" s="91"/>
      <c r="I94" s="91"/>
      <c r="J94" s="100" t="s">
        <v>92</v>
      </c>
      <c r="K94" s="91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1" t="s">
        <v>93</v>
      </c>
      <c r="J96" s="64">
        <f>J123</f>
        <v>0</v>
      </c>
      <c r="L96" s="30"/>
      <c r="AU96" s="15" t="s">
        <v>94</v>
      </c>
    </row>
    <row r="97" spans="2:12" s="8" customFormat="1" ht="24.95" customHeight="1" x14ac:dyDescent="0.2">
      <c r="B97" s="102"/>
      <c r="D97" s="103" t="s">
        <v>95</v>
      </c>
      <c r="E97" s="104"/>
      <c r="F97" s="104"/>
      <c r="G97" s="104"/>
      <c r="H97" s="104"/>
      <c r="I97" s="104"/>
      <c r="J97" s="105">
        <f>J124</f>
        <v>0</v>
      </c>
      <c r="L97" s="102"/>
    </row>
    <row r="98" spans="2:12" s="9" customFormat="1" ht="19.899999999999999" customHeight="1" x14ac:dyDescent="0.2">
      <c r="B98" s="106"/>
      <c r="D98" s="107" t="s">
        <v>96</v>
      </c>
      <c r="E98" s="108"/>
      <c r="F98" s="108"/>
      <c r="G98" s="108"/>
      <c r="H98" s="108"/>
      <c r="I98" s="108"/>
      <c r="J98" s="109">
        <f>J125</f>
        <v>0</v>
      </c>
      <c r="L98" s="106"/>
    </row>
    <row r="99" spans="2:12" s="9" customFormat="1" ht="19.899999999999999" customHeight="1" x14ac:dyDescent="0.2">
      <c r="B99" s="106"/>
      <c r="D99" s="107" t="s">
        <v>97</v>
      </c>
      <c r="E99" s="108"/>
      <c r="F99" s="108"/>
      <c r="G99" s="108"/>
      <c r="H99" s="108"/>
      <c r="I99" s="108"/>
      <c r="J99" s="109">
        <f>J191</f>
        <v>0</v>
      </c>
      <c r="L99" s="106"/>
    </row>
    <row r="100" spans="2:12" s="9" customFormat="1" ht="19.899999999999999" customHeight="1" x14ac:dyDescent="0.2">
      <c r="B100" s="106"/>
      <c r="D100" s="107" t="s">
        <v>98</v>
      </c>
      <c r="E100" s="108"/>
      <c r="F100" s="108"/>
      <c r="G100" s="108"/>
      <c r="H100" s="108"/>
      <c r="I100" s="108"/>
      <c r="J100" s="109">
        <f>J198</f>
        <v>0</v>
      </c>
      <c r="L100" s="106"/>
    </row>
    <row r="101" spans="2:12" s="9" customFormat="1" ht="19.899999999999999" customHeight="1" x14ac:dyDescent="0.2">
      <c r="B101" s="106"/>
      <c r="D101" s="107" t="s">
        <v>99</v>
      </c>
      <c r="E101" s="108"/>
      <c r="F101" s="108"/>
      <c r="G101" s="108"/>
      <c r="H101" s="108"/>
      <c r="I101" s="108"/>
      <c r="J101" s="109">
        <f>J209</f>
        <v>0</v>
      </c>
      <c r="L101" s="106"/>
    </row>
    <row r="102" spans="2:12" s="9" customFormat="1" ht="19.899999999999999" customHeight="1" x14ac:dyDescent="0.2">
      <c r="B102" s="106"/>
      <c r="D102" s="107" t="s">
        <v>100</v>
      </c>
      <c r="E102" s="108"/>
      <c r="F102" s="108"/>
      <c r="G102" s="108"/>
      <c r="H102" s="108"/>
      <c r="I102" s="108"/>
      <c r="J102" s="109">
        <f>J273</f>
        <v>0</v>
      </c>
      <c r="L102" s="106"/>
    </row>
    <row r="103" spans="2:12" s="9" customFormat="1" ht="14.85" customHeight="1" x14ac:dyDescent="0.2">
      <c r="B103" s="106"/>
      <c r="D103" s="107" t="s">
        <v>101</v>
      </c>
      <c r="E103" s="108"/>
      <c r="F103" s="108"/>
      <c r="G103" s="108"/>
      <c r="H103" s="108"/>
      <c r="I103" s="108"/>
      <c r="J103" s="109">
        <f>J285</f>
        <v>0</v>
      </c>
      <c r="L103" s="106"/>
    </row>
    <row r="104" spans="2:12" s="1" customFormat="1" ht="21.75" customHeight="1" x14ac:dyDescent="0.2">
      <c r="B104" s="30"/>
      <c r="L104" s="30"/>
    </row>
    <row r="105" spans="2:12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12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12" s="1" customFormat="1" ht="24.95" customHeight="1" x14ac:dyDescent="0.2">
      <c r="B110" s="30"/>
      <c r="C110" s="19" t="s">
        <v>102</v>
      </c>
      <c r="L110" s="30"/>
    </row>
    <row r="111" spans="2:12" s="1" customFormat="1" ht="6.95" customHeight="1" x14ac:dyDescent="0.2">
      <c r="B111" s="30"/>
      <c r="L111" s="30"/>
    </row>
    <row r="112" spans="2:12" s="1" customFormat="1" ht="12" customHeight="1" x14ac:dyDescent="0.2">
      <c r="B112" s="30"/>
      <c r="C112" s="25" t="s">
        <v>16</v>
      </c>
      <c r="L112" s="30"/>
    </row>
    <row r="113" spans="2:65" s="1" customFormat="1" ht="16.5" customHeight="1" x14ac:dyDescent="0.2">
      <c r="B113" s="30"/>
      <c r="E113" s="214" t="str">
        <f>E7</f>
        <v>Pardubice, ul. Kolonie, Svítkov - vodovod</v>
      </c>
      <c r="F113" s="215"/>
      <c r="G113" s="215"/>
      <c r="H113" s="215"/>
      <c r="L113" s="30"/>
    </row>
    <row r="114" spans="2:65" s="1" customFormat="1" ht="12" customHeight="1" x14ac:dyDescent="0.2">
      <c r="B114" s="30"/>
      <c r="C114" s="25" t="s">
        <v>88</v>
      </c>
      <c r="L114" s="30"/>
    </row>
    <row r="115" spans="2:65" s="1" customFormat="1" ht="16.5" customHeight="1" x14ac:dyDescent="0.2">
      <c r="B115" s="30"/>
      <c r="E115" s="195" t="str">
        <f>E9</f>
        <v>1 - Vodovodní řad</v>
      </c>
      <c r="F115" s="216"/>
      <c r="G115" s="216"/>
      <c r="H115" s="216"/>
      <c r="L115" s="30"/>
    </row>
    <row r="116" spans="2:65" s="1" customFormat="1" ht="6.95" customHeight="1" x14ac:dyDescent="0.2">
      <c r="B116" s="30"/>
      <c r="L116" s="30"/>
    </row>
    <row r="117" spans="2:65" s="1" customFormat="1" ht="12" customHeight="1" x14ac:dyDescent="0.2">
      <c r="B117" s="30"/>
      <c r="C117" s="25" t="s">
        <v>20</v>
      </c>
      <c r="F117" s="23" t="str">
        <f>F12</f>
        <v xml:space="preserve"> </v>
      </c>
      <c r="I117" s="25" t="s">
        <v>22</v>
      </c>
      <c r="J117" s="50" t="str">
        <f>IF(J12="","",J12)</f>
        <v>18. 1. 2023</v>
      </c>
      <c r="L117" s="30"/>
    </row>
    <row r="118" spans="2:65" s="1" customFormat="1" ht="6.95" customHeight="1" x14ac:dyDescent="0.2">
      <c r="B118" s="30"/>
      <c r="L118" s="30"/>
    </row>
    <row r="119" spans="2:65" s="1" customFormat="1" ht="15.2" customHeight="1" x14ac:dyDescent="0.2">
      <c r="B119" s="30"/>
      <c r="C119" s="25" t="s">
        <v>24</v>
      </c>
      <c r="F119" s="23" t="str">
        <f>E15</f>
        <v xml:space="preserve"> </v>
      </c>
      <c r="I119" s="25" t="s">
        <v>29</v>
      </c>
      <c r="J119" s="28" t="str">
        <f>E21</f>
        <v>MULTIAQUA  s.r.o.</v>
      </c>
      <c r="L119" s="30"/>
    </row>
    <row r="120" spans="2:65" s="1" customFormat="1" ht="15.2" customHeight="1" x14ac:dyDescent="0.2">
      <c r="B120" s="30"/>
      <c r="C120" s="25" t="s">
        <v>27</v>
      </c>
      <c r="F120" s="23" t="str">
        <f>IF(E18="","",E18)</f>
        <v>Vyplň údaj</v>
      </c>
      <c r="I120" s="25" t="s">
        <v>32</v>
      </c>
      <c r="J120" s="28" t="str">
        <f>E24</f>
        <v xml:space="preserve"> </v>
      </c>
      <c r="L120" s="30"/>
    </row>
    <row r="121" spans="2:65" s="1" customFormat="1" ht="10.35" customHeight="1" x14ac:dyDescent="0.2">
      <c r="B121" s="30"/>
      <c r="L121" s="30"/>
    </row>
    <row r="122" spans="2:65" s="10" customFormat="1" ht="29.25" customHeight="1" x14ac:dyDescent="0.2">
      <c r="B122" s="110"/>
      <c r="C122" s="111" t="s">
        <v>103</v>
      </c>
      <c r="D122" s="112" t="s">
        <v>59</v>
      </c>
      <c r="E122" s="112" t="s">
        <v>55</v>
      </c>
      <c r="F122" s="112" t="s">
        <v>56</v>
      </c>
      <c r="G122" s="112" t="s">
        <v>104</v>
      </c>
      <c r="H122" s="112" t="s">
        <v>105</v>
      </c>
      <c r="I122" s="112" t="s">
        <v>106</v>
      </c>
      <c r="J122" s="112" t="s">
        <v>92</v>
      </c>
      <c r="K122" s="113" t="s">
        <v>107</v>
      </c>
      <c r="L122" s="110"/>
      <c r="M122" s="57" t="s">
        <v>1</v>
      </c>
      <c r="N122" s="58" t="s">
        <v>38</v>
      </c>
      <c r="O122" s="58" t="s">
        <v>108</v>
      </c>
      <c r="P122" s="58" t="s">
        <v>109</v>
      </c>
      <c r="Q122" s="58" t="s">
        <v>110</v>
      </c>
      <c r="R122" s="58" t="s">
        <v>111</v>
      </c>
      <c r="S122" s="58" t="s">
        <v>112</v>
      </c>
      <c r="T122" s="59" t="s">
        <v>113</v>
      </c>
    </row>
    <row r="123" spans="2:65" s="1" customFormat="1" ht="22.9" customHeight="1" x14ac:dyDescent="0.25">
      <c r="B123" s="30"/>
      <c r="C123" s="62" t="s">
        <v>114</v>
      </c>
      <c r="J123" s="114">
        <f>BK123</f>
        <v>0</v>
      </c>
      <c r="L123" s="30"/>
      <c r="M123" s="60"/>
      <c r="N123" s="51"/>
      <c r="O123" s="51"/>
      <c r="P123" s="115">
        <f>P124</f>
        <v>0</v>
      </c>
      <c r="Q123" s="51"/>
      <c r="R123" s="115">
        <f>R124</f>
        <v>800.84647637800003</v>
      </c>
      <c r="S123" s="51"/>
      <c r="T123" s="116">
        <f>T124</f>
        <v>345.72980000000001</v>
      </c>
      <c r="AT123" s="15" t="s">
        <v>73</v>
      </c>
      <c r="AU123" s="15" t="s">
        <v>94</v>
      </c>
      <c r="BK123" s="117">
        <f>BK124</f>
        <v>0</v>
      </c>
    </row>
    <row r="124" spans="2:65" s="11" customFormat="1" ht="25.9" customHeight="1" x14ac:dyDescent="0.2">
      <c r="B124" s="118"/>
      <c r="D124" s="119" t="s">
        <v>73</v>
      </c>
      <c r="E124" s="120" t="s">
        <v>115</v>
      </c>
      <c r="F124" s="120" t="s">
        <v>116</v>
      </c>
      <c r="I124" s="121"/>
      <c r="J124" s="122">
        <f>BK124</f>
        <v>0</v>
      </c>
      <c r="L124" s="118"/>
      <c r="M124" s="123"/>
      <c r="P124" s="124">
        <f>P125+P191+P198+P209+P273</f>
        <v>0</v>
      </c>
      <c r="R124" s="124">
        <f>R125+R191+R198+R209+R273</f>
        <v>800.84647637800003</v>
      </c>
      <c r="T124" s="125">
        <f>T125+T191+T198+T209+T273</f>
        <v>345.72980000000001</v>
      </c>
      <c r="AR124" s="119" t="s">
        <v>79</v>
      </c>
      <c r="AT124" s="126" t="s">
        <v>73</v>
      </c>
      <c r="AU124" s="126" t="s">
        <v>74</v>
      </c>
      <c r="AY124" s="119" t="s">
        <v>117</v>
      </c>
      <c r="BK124" s="127">
        <f>BK125+BK191+BK198+BK209+BK273</f>
        <v>0</v>
      </c>
    </row>
    <row r="125" spans="2:65" s="11" customFormat="1" ht="22.9" customHeight="1" x14ac:dyDescent="0.2">
      <c r="B125" s="118"/>
      <c r="D125" s="119" t="s">
        <v>73</v>
      </c>
      <c r="E125" s="128" t="s">
        <v>79</v>
      </c>
      <c r="F125" s="128" t="s">
        <v>118</v>
      </c>
      <c r="I125" s="121"/>
      <c r="J125" s="129">
        <f>BK125</f>
        <v>0</v>
      </c>
      <c r="L125" s="118"/>
      <c r="M125" s="123"/>
      <c r="P125" s="124">
        <f>SUM(P126:P190)</f>
        <v>0</v>
      </c>
      <c r="R125" s="124">
        <f>SUM(R126:R190)</f>
        <v>728.71501898999998</v>
      </c>
      <c r="T125" s="125">
        <f>SUM(T126:T190)</f>
        <v>345.72980000000001</v>
      </c>
      <c r="AR125" s="119" t="s">
        <v>79</v>
      </c>
      <c r="AT125" s="126" t="s">
        <v>73</v>
      </c>
      <c r="AU125" s="126" t="s">
        <v>79</v>
      </c>
      <c r="AY125" s="119" t="s">
        <v>117</v>
      </c>
      <c r="BK125" s="127">
        <f>SUM(BK126:BK190)</f>
        <v>0</v>
      </c>
    </row>
    <row r="126" spans="2:65" s="1" customFormat="1" ht="66.75" customHeight="1" x14ac:dyDescent="0.2">
      <c r="B126" s="30"/>
      <c r="C126" s="130" t="s">
        <v>79</v>
      </c>
      <c r="D126" s="130" t="s">
        <v>119</v>
      </c>
      <c r="E126" s="131" t="s">
        <v>120</v>
      </c>
      <c r="F126" s="132" t="s">
        <v>121</v>
      </c>
      <c r="G126" s="133" t="s">
        <v>122</v>
      </c>
      <c r="H126" s="134">
        <v>3.3</v>
      </c>
      <c r="I126" s="135"/>
      <c r="J126" s="136">
        <f>ROUND(I126*H126,2)</f>
        <v>0</v>
      </c>
      <c r="K126" s="132" t="s">
        <v>123</v>
      </c>
      <c r="L126" s="30"/>
      <c r="M126" s="137" t="s">
        <v>1</v>
      </c>
      <c r="N126" s="138" t="s">
        <v>39</v>
      </c>
      <c r="P126" s="139">
        <f>O126*H126</f>
        <v>0</v>
      </c>
      <c r="Q126" s="139">
        <v>0</v>
      </c>
      <c r="R126" s="139">
        <f>Q126*H126</f>
        <v>0</v>
      </c>
      <c r="S126" s="139">
        <v>0.26</v>
      </c>
      <c r="T126" s="140">
        <f>S126*H126</f>
        <v>0.85799999999999998</v>
      </c>
      <c r="AR126" s="141" t="s">
        <v>124</v>
      </c>
      <c r="AT126" s="141" t="s">
        <v>119</v>
      </c>
      <c r="AU126" s="141" t="s">
        <v>83</v>
      </c>
      <c r="AY126" s="15" t="s">
        <v>117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5" t="s">
        <v>79</v>
      </c>
      <c r="BK126" s="142">
        <f>ROUND(I126*H126,2)</f>
        <v>0</v>
      </c>
      <c r="BL126" s="15" t="s">
        <v>124</v>
      </c>
      <c r="BM126" s="141" t="s">
        <v>125</v>
      </c>
    </row>
    <row r="127" spans="2:65" s="12" customFormat="1" ht="11.25" x14ac:dyDescent="0.2">
      <c r="B127" s="143"/>
      <c r="D127" s="144" t="s">
        <v>126</v>
      </c>
      <c r="E127" s="145" t="s">
        <v>1</v>
      </c>
      <c r="F127" s="146" t="s">
        <v>127</v>
      </c>
      <c r="H127" s="147">
        <v>3.3</v>
      </c>
      <c r="I127" s="148"/>
      <c r="L127" s="143"/>
      <c r="M127" s="149"/>
      <c r="T127" s="150"/>
      <c r="AT127" s="145" t="s">
        <v>126</v>
      </c>
      <c r="AU127" s="145" t="s">
        <v>83</v>
      </c>
      <c r="AV127" s="12" t="s">
        <v>83</v>
      </c>
      <c r="AW127" s="12" t="s">
        <v>31</v>
      </c>
      <c r="AX127" s="12" t="s">
        <v>79</v>
      </c>
      <c r="AY127" s="145" t="s">
        <v>117</v>
      </c>
    </row>
    <row r="128" spans="2:65" s="1" customFormat="1" ht="66.75" customHeight="1" x14ac:dyDescent="0.2">
      <c r="B128" s="30"/>
      <c r="C128" s="130" t="s">
        <v>83</v>
      </c>
      <c r="D128" s="130" t="s">
        <v>119</v>
      </c>
      <c r="E128" s="131" t="s">
        <v>128</v>
      </c>
      <c r="F128" s="132" t="s">
        <v>129</v>
      </c>
      <c r="G128" s="133" t="s">
        <v>122</v>
      </c>
      <c r="H128" s="134">
        <v>344.96</v>
      </c>
      <c r="I128" s="135"/>
      <c r="J128" s="136">
        <f>ROUND(I128*H128,2)</f>
        <v>0</v>
      </c>
      <c r="K128" s="132" t="s">
        <v>123</v>
      </c>
      <c r="L128" s="30"/>
      <c r="M128" s="137" t="s">
        <v>1</v>
      </c>
      <c r="N128" s="138" t="s">
        <v>39</v>
      </c>
      <c r="P128" s="139">
        <f>O128*H128</f>
        <v>0</v>
      </c>
      <c r="Q128" s="139">
        <v>0</v>
      </c>
      <c r="R128" s="139">
        <f>Q128*H128</f>
        <v>0</v>
      </c>
      <c r="S128" s="139">
        <v>0.28999999999999998</v>
      </c>
      <c r="T128" s="140">
        <f>S128*H128</f>
        <v>100.03839999999998</v>
      </c>
      <c r="AR128" s="141" t="s">
        <v>124</v>
      </c>
      <c r="AT128" s="141" t="s">
        <v>119</v>
      </c>
      <c r="AU128" s="141" t="s">
        <v>83</v>
      </c>
      <c r="AY128" s="15" t="s">
        <v>117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5" t="s">
        <v>79</v>
      </c>
      <c r="BK128" s="142">
        <f>ROUND(I128*H128,2)</f>
        <v>0</v>
      </c>
      <c r="BL128" s="15" t="s">
        <v>124</v>
      </c>
      <c r="BM128" s="141" t="s">
        <v>130</v>
      </c>
    </row>
    <row r="129" spans="2:65" s="12" customFormat="1" ht="11.25" x14ac:dyDescent="0.2">
      <c r="B129" s="143"/>
      <c r="D129" s="144" t="s">
        <v>126</v>
      </c>
      <c r="E129" s="145" t="s">
        <v>1</v>
      </c>
      <c r="F129" s="146" t="s">
        <v>131</v>
      </c>
      <c r="H129" s="147">
        <v>323.39999999999998</v>
      </c>
      <c r="I129" s="148"/>
      <c r="L129" s="143"/>
      <c r="M129" s="149"/>
      <c r="T129" s="150"/>
      <c r="AT129" s="145" t="s">
        <v>126</v>
      </c>
      <c r="AU129" s="145" t="s">
        <v>83</v>
      </c>
      <c r="AV129" s="12" t="s">
        <v>83</v>
      </c>
      <c r="AW129" s="12" t="s">
        <v>31</v>
      </c>
      <c r="AX129" s="12" t="s">
        <v>74</v>
      </c>
      <c r="AY129" s="145" t="s">
        <v>117</v>
      </c>
    </row>
    <row r="130" spans="2:65" s="12" customFormat="1" ht="11.25" x14ac:dyDescent="0.2">
      <c r="B130" s="143"/>
      <c r="D130" s="144" t="s">
        <v>126</v>
      </c>
      <c r="E130" s="145" t="s">
        <v>1</v>
      </c>
      <c r="F130" s="146" t="s">
        <v>132</v>
      </c>
      <c r="H130" s="147">
        <v>21.56</v>
      </c>
      <c r="I130" s="148"/>
      <c r="L130" s="143"/>
      <c r="M130" s="149"/>
      <c r="T130" s="150"/>
      <c r="AT130" s="145" t="s">
        <v>126</v>
      </c>
      <c r="AU130" s="145" t="s">
        <v>83</v>
      </c>
      <c r="AV130" s="12" t="s">
        <v>83</v>
      </c>
      <c r="AW130" s="12" t="s">
        <v>31</v>
      </c>
      <c r="AX130" s="12" t="s">
        <v>74</v>
      </c>
      <c r="AY130" s="145" t="s">
        <v>117</v>
      </c>
    </row>
    <row r="131" spans="2:65" s="13" customFormat="1" ht="11.25" x14ac:dyDescent="0.2">
      <c r="B131" s="151"/>
      <c r="D131" s="144" t="s">
        <v>126</v>
      </c>
      <c r="E131" s="152" t="s">
        <v>1</v>
      </c>
      <c r="F131" s="153" t="s">
        <v>133</v>
      </c>
      <c r="H131" s="154">
        <v>344.96</v>
      </c>
      <c r="I131" s="155"/>
      <c r="L131" s="151"/>
      <c r="M131" s="156"/>
      <c r="T131" s="157"/>
      <c r="AT131" s="152" t="s">
        <v>126</v>
      </c>
      <c r="AU131" s="152" t="s">
        <v>83</v>
      </c>
      <c r="AV131" s="13" t="s">
        <v>124</v>
      </c>
      <c r="AW131" s="13" t="s">
        <v>31</v>
      </c>
      <c r="AX131" s="13" t="s">
        <v>79</v>
      </c>
      <c r="AY131" s="152" t="s">
        <v>117</v>
      </c>
    </row>
    <row r="132" spans="2:65" s="1" customFormat="1" ht="62.65" customHeight="1" x14ac:dyDescent="0.2">
      <c r="B132" s="30"/>
      <c r="C132" s="130" t="s">
        <v>134</v>
      </c>
      <c r="D132" s="130" t="s">
        <v>119</v>
      </c>
      <c r="E132" s="131" t="s">
        <v>135</v>
      </c>
      <c r="F132" s="132" t="s">
        <v>136</v>
      </c>
      <c r="G132" s="133" t="s">
        <v>122</v>
      </c>
      <c r="H132" s="134">
        <v>344.96</v>
      </c>
      <c r="I132" s="135"/>
      <c r="J132" s="136">
        <f>ROUND(I132*H132,2)</f>
        <v>0</v>
      </c>
      <c r="K132" s="132" t="s">
        <v>123</v>
      </c>
      <c r="L132" s="30"/>
      <c r="M132" s="137" t="s">
        <v>1</v>
      </c>
      <c r="N132" s="138" t="s">
        <v>39</v>
      </c>
      <c r="P132" s="139">
        <f>O132*H132</f>
        <v>0</v>
      </c>
      <c r="Q132" s="139">
        <v>0</v>
      </c>
      <c r="R132" s="139">
        <f>Q132*H132</f>
        <v>0</v>
      </c>
      <c r="S132" s="139">
        <v>0.32500000000000001</v>
      </c>
      <c r="T132" s="140">
        <f>S132*H132</f>
        <v>112.11199999999999</v>
      </c>
      <c r="AR132" s="141" t="s">
        <v>124</v>
      </c>
      <c r="AT132" s="141" t="s">
        <v>119</v>
      </c>
      <c r="AU132" s="141" t="s">
        <v>83</v>
      </c>
      <c r="AY132" s="15" t="s">
        <v>117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5" t="s">
        <v>79</v>
      </c>
      <c r="BK132" s="142">
        <f>ROUND(I132*H132,2)</f>
        <v>0</v>
      </c>
      <c r="BL132" s="15" t="s">
        <v>124</v>
      </c>
      <c r="BM132" s="141" t="s">
        <v>137</v>
      </c>
    </row>
    <row r="133" spans="2:65" s="12" customFormat="1" ht="11.25" x14ac:dyDescent="0.2">
      <c r="B133" s="143"/>
      <c r="D133" s="144" t="s">
        <v>126</v>
      </c>
      <c r="E133" s="145" t="s">
        <v>1</v>
      </c>
      <c r="F133" s="146" t="s">
        <v>138</v>
      </c>
      <c r="H133" s="147">
        <v>323.39999999999998</v>
      </c>
      <c r="I133" s="148"/>
      <c r="L133" s="143"/>
      <c r="M133" s="149"/>
      <c r="T133" s="150"/>
      <c r="AT133" s="145" t="s">
        <v>126</v>
      </c>
      <c r="AU133" s="145" t="s">
        <v>83</v>
      </c>
      <c r="AV133" s="12" t="s">
        <v>83</v>
      </c>
      <c r="AW133" s="12" t="s">
        <v>31</v>
      </c>
      <c r="AX133" s="12" t="s">
        <v>74</v>
      </c>
      <c r="AY133" s="145" t="s">
        <v>117</v>
      </c>
    </row>
    <row r="134" spans="2:65" s="12" customFormat="1" ht="11.25" x14ac:dyDescent="0.2">
      <c r="B134" s="143"/>
      <c r="D134" s="144" t="s">
        <v>126</v>
      </c>
      <c r="E134" s="145" t="s">
        <v>1</v>
      </c>
      <c r="F134" s="146" t="s">
        <v>139</v>
      </c>
      <c r="H134" s="147">
        <v>21.56</v>
      </c>
      <c r="I134" s="148"/>
      <c r="L134" s="143"/>
      <c r="M134" s="149"/>
      <c r="T134" s="150"/>
      <c r="AT134" s="145" t="s">
        <v>126</v>
      </c>
      <c r="AU134" s="145" t="s">
        <v>83</v>
      </c>
      <c r="AV134" s="12" t="s">
        <v>83</v>
      </c>
      <c r="AW134" s="12" t="s">
        <v>31</v>
      </c>
      <c r="AX134" s="12" t="s">
        <v>74</v>
      </c>
      <c r="AY134" s="145" t="s">
        <v>117</v>
      </c>
    </row>
    <row r="135" spans="2:65" s="13" customFormat="1" ht="11.25" x14ac:dyDescent="0.2">
      <c r="B135" s="151"/>
      <c r="D135" s="144" t="s">
        <v>126</v>
      </c>
      <c r="E135" s="152" t="s">
        <v>1</v>
      </c>
      <c r="F135" s="153" t="s">
        <v>133</v>
      </c>
      <c r="H135" s="154">
        <v>344.96</v>
      </c>
      <c r="I135" s="155"/>
      <c r="L135" s="151"/>
      <c r="M135" s="156"/>
      <c r="T135" s="157"/>
      <c r="AT135" s="152" t="s">
        <v>126</v>
      </c>
      <c r="AU135" s="152" t="s">
        <v>83</v>
      </c>
      <c r="AV135" s="13" t="s">
        <v>124</v>
      </c>
      <c r="AW135" s="13" t="s">
        <v>31</v>
      </c>
      <c r="AX135" s="13" t="s">
        <v>79</v>
      </c>
      <c r="AY135" s="152" t="s">
        <v>117</v>
      </c>
    </row>
    <row r="136" spans="2:65" s="1" customFormat="1" ht="55.5" customHeight="1" x14ac:dyDescent="0.2">
      <c r="B136" s="30"/>
      <c r="C136" s="130" t="s">
        <v>124</v>
      </c>
      <c r="D136" s="130" t="s">
        <v>119</v>
      </c>
      <c r="E136" s="131" t="s">
        <v>140</v>
      </c>
      <c r="F136" s="132" t="s">
        <v>141</v>
      </c>
      <c r="G136" s="133" t="s">
        <v>122</v>
      </c>
      <c r="H136" s="134">
        <v>29.4</v>
      </c>
      <c r="I136" s="135"/>
      <c r="J136" s="136">
        <f>ROUND(I136*H136,2)</f>
        <v>0</v>
      </c>
      <c r="K136" s="132" t="s">
        <v>123</v>
      </c>
      <c r="L136" s="30"/>
      <c r="M136" s="137" t="s">
        <v>1</v>
      </c>
      <c r="N136" s="138" t="s">
        <v>39</v>
      </c>
      <c r="P136" s="139">
        <f>O136*H136</f>
        <v>0</v>
      </c>
      <c r="Q136" s="139">
        <v>0</v>
      </c>
      <c r="R136" s="139">
        <f>Q136*H136</f>
        <v>0</v>
      </c>
      <c r="S136" s="139">
        <v>9.8000000000000004E-2</v>
      </c>
      <c r="T136" s="140">
        <f>S136*H136</f>
        <v>2.8811999999999998</v>
      </c>
      <c r="AR136" s="141" t="s">
        <v>124</v>
      </c>
      <c r="AT136" s="141" t="s">
        <v>119</v>
      </c>
      <c r="AU136" s="141" t="s">
        <v>83</v>
      </c>
      <c r="AY136" s="15" t="s">
        <v>117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5" t="s">
        <v>79</v>
      </c>
      <c r="BK136" s="142">
        <f>ROUND(I136*H136,2)</f>
        <v>0</v>
      </c>
      <c r="BL136" s="15" t="s">
        <v>124</v>
      </c>
      <c r="BM136" s="141" t="s">
        <v>142</v>
      </c>
    </row>
    <row r="137" spans="2:65" s="12" customFormat="1" ht="11.25" x14ac:dyDescent="0.2">
      <c r="B137" s="143"/>
      <c r="D137" s="144" t="s">
        <v>126</v>
      </c>
      <c r="E137" s="145" t="s">
        <v>1</v>
      </c>
      <c r="F137" s="146" t="s">
        <v>143</v>
      </c>
      <c r="H137" s="147">
        <v>29.4</v>
      </c>
      <c r="I137" s="148"/>
      <c r="L137" s="143"/>
      <c r="M137" s="149"/>
      <c r="T137" s="150"/>
      <c r="AT137" s="145" t="s">
        <v>126</v>
      </c>
      <c r="AU137" s="145" t="s">
        <v>83</v>
      </c>
      <c r="AV137" s="12" t="s">
        <v>83</v>
      </c>
      <c r="AW137" s="12" t="s">
        <v>31</v>
      </c>
      <c r="AX137" s="12" t="s">
        <v>79</v>
      </c>
      <c r="AY137" s="145" t="s">
        <v>117</v>
      </c>
    </row>
    <row r="138" spans="2:65" s="1" customFormat="1" ht="55.5" customHeight="1" x14ac:dyDescent="0.2">
      <c r="B138" s="30"/>
      <c r="C138" s="130" t="s">
        <v>144</v>
      </c>
      <c r="D138" s="130" t="s">
        <v>119</v>
      </c>
      <c r="E138" s="131" t="s">
        <v>145</v>
      </c>
      <c r="F138" s="132" t="s">
        <v>146</v>
      </c>
      <c r="G138" s="133" t="s">
        <v>122</v>
      </c>
      <c r="H138" s="134">
        <v>21.56</v>
      </c>
      <c r="I138" s="135"/>
      <c r="J138" s="136">
        <f>ROUND(I138*H138,2)</f>
        <v>0</v>
      </c>
      <c r="K138" s="132" t="s">
        <v>123</v>
      </c>
      <c r="L138" s="30"/>
      <c r="M138" s="137" t="s">
        <v>1</v>
      </c>
      <c r="N138" s="138" t="s">
        <v>39</v>
      </c>
      <c r="P138" s="139">
        <f>O138*H138</f>
        <v>0</v>
      </c>
      <c r="Q138" s="139">
        <v>0</v>
      </c>
      <c r="R138" s="139">
        <f>Q138*H138</f>
        <v>0</v>
      </c>
      <c r="S138" s="139">
        <v>0.22</v>
      </c>
      <c r="T138" s="140">
        <f>S138*H138</f>
        <v>4.7431999999999999</v>
      </c>
      <c r="AR138" s="141" t="s">
        <v>124</v>
      </c>
      <c r="AT138" s="141" t="s">
        <v>119</v>
      </c>
      <c r="AU138" s="141" t="s">
        <v>83</v>
      </c>
      <c r="AY138" s="15" t="s">
        <v>117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5" t="s">
        <v>79</v>
      </c>
      <c r="BK138" s="142">
        <f>ROUND(I138*H138,2)</f>
        <v>0</v>
      </c>
      <c r="BL138" s="15" t="s">
        <v>124</v>
      </c>
      <c r="BM138" s="141" t="s">
        <v>147</v>
      </c>
    </row>
    <row r="139" spans="2:65" s="12" customFormat="1" ht="11.25" x14ac:dyDescent="0.2">
      <c r="B139" s="143"/>
      <c r="D139" s="144" t="s">
        <v>126</v>
      </c>
      <c r="E139" s="145" t="s">
        <v>1</v>
      </c>
      <c r="F139" s="146" t="s">
        <v>148</v>
      </c>
      <c r="H139" s="147">
        <v>21.56</v>
      </c>
      <c r="I139" s="148"/>
      <c r="L139" s="143"/>
      <c r="M139" s="149"/>
      <c r="T139" s="150"/>
      <c r="AT139" s="145" t="s">
        <v>126</v>
      </c>
      <c r="AU139" s="145" t="s">
        <v>83</v>
      </c>
      <c r="AV139" s="12" t="s">
        <v>83</v>
      </c>
      <c r="AW139" s="12" t="s">
        <v>31</v>
      </c>
      <c r="AX139" s="12" t="s">
        <v>79</v>
      </c>
      <c r="AY139" s="145" t="s">
        <v>117</v>
      </c>
    </row>
    <row r="140" spans="2:65" s="1" customFormat="1" ht="49.15" customHeight="1" x14ac:dyDescent="0.2">
      <c r="B140" s="30"/>
      <c r="C140" s="130" t="s">
        <v>149</v>
      </c>
      <c r="D140" s="130" t="s">
        <v>119</v>
      </c>
      <c r="E140" s="131" t="s">
        <v>150</v>
      </c>
      <c r="F140" s="132" t="s">
        <v>151</v>
      </c>
      <c r="G140" s="133" t="s">
        <v>122</v>
      </c>
      <c r="H140" s="134">
        <v>441</v>
      </c>
      <c r="I140" s="135"/>
      <c r="J140" s="136">
        <f>ROUND(I140*H140,2)</f>
        <v>0</v>
      </c>
      <c r="K140" s="132" t="s">
        <v>123</v>
      </c>
      <c r="L140" s="30"/>
      <c r="M140" s="137" t="s">
        <v>1</v>
      </c>
      <c r="N140" s="138" t="s">
        <v>39</v>
      </c>
      <c r="P140" s="139">
        <f>O140*H140</f>
        <v>0</v>
      </c>
      <c r="Q140" s="139">
        <v>8.7639999999999994E-5</v>
      </c>
      <c r="R140" s="139">
        <f>Q140*H140</f>
        <v>3.8649239999999994E-2</v>
      </c>
      <c r="S140" s="139">
        <v>0.115</v>
      </c>
      <c r="T140" s="140">
        <f>S140*H140</f>
        <v>50.715000000000003</v>
      </c>
      <c r="AR140" s="141" t="s">
        <v>124</v>
      </c>
      <c r="AT140" s="141" t="s">
        <v>119</v>
      </c>
      <c r="AU140" s="141" t="s">
        <v>83</v>
      </c>
      <c r="AY140" s="15" t="s">
        <v>117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5" t="s">
        <v>79</v>
      </c>
      <c r="BK140" s="142">
        <f>ROUND(I140*H140,2)</f>
        <v>0</v>
      </c>
      <c r="BL140" s="15" t="s">
        <v>124</v>
      </c>
      <c r="BM140" s="141" t="s">
        <v>152</v>
      </c>
    </row>
    <row r="141" spans="2:65" s="12" customFormat="1" ht="11.25" x14ac:dyDescent="0.2">
      <c r="B141" s="143"/>
      <c r="D141" s="144" t="s">
        <v>126</v>
      </c>
      <c r="E141" s="145" t="s">
        <v>1</v>
      </c>
      <c r="F141" s="146" t="s">
        <v>153</v>
      </c>
      <c r="H141" s="147">
        <v>441</v>
      </c>
      <c r="I141" s="148"/>
      <c r="L141" s="143"/>
      <c r="M141" s="149"/>
      <c r="T141" s="150"/>
      <c r="AT141" s="145" t="s">
        <v>126</v>
      </c>
      <c r="AU141" s="145" t="s">
        <v>83</v>
      </c>
      <c r="AV141" s="12" t="s">
        <v>83</v>
      </c>
      <c r="AW141" s="12" t="s">
        <v>31</v>
      </c>
      <c r="AX141" s="12" t="s">
        <v>79</v>
      </c>
      <c r="AY141" s="145" t="s">
        <v>117</v>
      </c>
    </row>
    <row r="142" spans="2:65" s="1" customFormat="1" ht="55.5" customHeight="1" x14ac:dyDescent="0.2">
      <c r="B142" s="30"/>
      <c r="C142" s="130" t="s">
        <v>154</v>
      </c>
      <c r="D142" s="130" t="s">
        <v>119</v>
      </c>
      <c r="E142" s="131" t="s">
        <v>155</v>
      </c>
      <c r="F142" s="132" t="s">
        <v>156</v>
      </c>
      <c r="G142" s="133" t="s">
        <v>122</v>
      </c>
      <c r="H142" s="134">
        <v>323.39999999999998</v>
      </c>
      <c r="I142" s="135"/>
      <c r="J142" s="136">
        <f>ROUND(I142*H142,2)</f>
        <v>0</v>
      </c>
      <c r="K142" s="132" t="s">
        <v>123</v>
      </c>
      <c r="L142" s="30"/>
      <c r="M142" s="137" t="s">
        <v>1</v>
      </c>
      <c r="N142" s="138" t="s">
        <v>39</v>
      </c>
      <c r="P142" s="139">
        <f>O142*H142</f>
        <v>0</v>
      </c>
      <c r="Q142" s="139">
        <v>1.5677000000000001E-4</v>
      </c>
      <c r="R142" s="139">
        <f>Q142*H142</f>
        <v>5.0699417999999996E-2</v>
      </c>
      <c r="S142" s="139">
        <v>0.23</v>
      </c>
      <c r="T142" s="140">
        <f>S142*H142</f>
        <v>74.382000000000005</v>
      </c>
      <c r="AR142" s="141" t="s">
        <v>124</v>
      </c>
      <c r="AT142" s="141" t="s">
        <v>119</v>
      </c>
      <c r="AU142" s="141" t="s">
        <v>83</v>
      </c>
      <c r="AY142" s="15" t="s">
        <v>117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5" t="s">
        <v>79</v>
      </c>
      <c r="BK142" s="142">
        <f>ROUND(I142*H142,2)</f>
        <v>0</v>
      </c>
      <c r="BL142" s="15" t="s">
        <v>124</v>
      </c>
      <c r="BM142" s="141" t="s">
        <v>157</v>
      </c>
    </row>
    <row r="143" spans="2:65" s="12" customFormat="1" ht="11.25" x14ac:dyDescent="0.2">
      <c r="B143" s="143"/>
      <c r="D143" s="144" t="s">
        <v>126</v>
      </c>
      <c r="E143" s="145" t="s">
        <v>1</v>
      </c>
      <c r="F143" s="146" t="s">
        <v>158</v>
      </c>
      <c r="H143" s="147">
        <v>323.39999999999998</v>
      </c>
      <c r="I143" s="148"/>
      <c r="L143" s="143"/>
      <c r="M143" s="149"/>
      <c r="T143" s="150"/>
      <c r="AT143" s="145" t="s">
        <v>126</v>
      </c>
      <c r="AU143" s="145" t="s">
        <v>83</v>
      </c>
      <c r="AV143" s="12" t="s">
        <v>83</v>
      </c>
      <c r="AW143" s="12" t="s">
        <v>31</v>
      </c>
      <c r="AX143" s="12" t="s">
        <v>79</v>
      </c>
      <c r="AY143" s="145" t="s">
        <v>117</v>
      </c>
    </row>
    <row r="144" spans="2:65" s="1" customFormat="1" ht="24.2" customHeight="1" x14ac:dyDescent="0.2">
      <c r="B144" s="30"/>
      <c r="C144" s="130" t="s">
        <v>159</v>
      </c>
      <c r="D144" s="130" t="s">
        <v>119</v>
      </c>
      <c r="E144" s="131" t="s">
        <v>160</v>
      </c>
      <c r="F144" s="132" t="s">
        <v>161</v>
      </c>
      <c r="G144" s="133" t="s">
        <v>162</v>
      </c>
      <c r="H144" s="134">
        <v>360</v>
      </c>
      <c r="I144" s="135"/>
      <c r="J144" s="136">
        <f>ROUND(I144*H144,2)</f>
        <v>0</v>
      </c>
      <c r="K144" s="132" t="s">
        <v>123</v>
      </c>
      <c r="L144" s="30"/>
      <c r="M144" s="137" t="s">
        <v>1</v>
      </c>
      <c r="N144" s="138" t="s">
        <v>39</v>
      </c>
      <c r="P144" s="139">
        <f>O144*H144</f>
        <v>0</v>
      </c>
      <c r="Q144" s="139">
        <v>3.2634E-5</v>
      </c>
      <c r="R144" s="139">
        <f>Q144*H144</f>
        <v>1.174824E-2</v>
      </c>
      <c r="S144" s="139">
        <v>0</v>
      </c>
      <c r="T144" s="140">
        <f>S144*H144</f>
        <v>0</v>
      </c>
      <c r="AR144" s="141" t="s">
        <v>124</v>
      </c>
      <c r="AT144" s="141" t="s">
        <v>119</v>
      </c>
      <c r="AU144" s="141" t="s">
        <v>83</v>
      </c>
      <c r="AY144" s="15" t="s">
        <v>117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5" t="s">
        <v>79</v>
      </c>
      <c r="BK144" s="142">
        <f>ROUND(I144*H144,2)</f>
        <v>0</v>
      </c>
      <c r="BL144" s="15" t="s">
        <v>124</v>
      </c>
      <c r="BM144" s="141" t="s">
        <v>163</v>
      </c>
    </row>
    <row r="145" spans="2:65" s="12" customFormat="1" ht="11.25" x14ac:dyDescent="0.2">
      <c r="B145" s="143"/>
      <c r="D145" s="144" t="s">
        <v>126</v>
      </c>
      <c r="E145" s="145" t="s">
        <v>1</v>
      </c>
      <c r="F145" s="146" t="s">
        <v>164</v>
      </c>
      <c r="H145" s="147">
        <v>360</v>
      </c>
      <c r="I145" s="148"/>
      <c r="L145" s="143"/>
      <c r="M145" s="149"/>
      <c r="T145" s="150"/>
      <c r="AT145" s="145" t="s">
        <v>126</v>
      </c>
      <c r="AU145" s="145" t="s">
        <v>83</v>
      </c>
      <c r="AV145" s="12" t="s">
        <v>83</v>
      </c>
      <c r="AW145" s="12" t="s">
        <v>31</v>
      </c>
      <c r="AX145" s="12" t="s">
        <v>79</v>
      </c>
      <c r="AY145" s="145" t="s">
        <v>117</v>
      </c>
    </row>
    <row r="146" spans="2:65" s="1" customFormat="1" ht="37.9" customHeight="1" x14ac:dyDescent="0.2">
      <c r="B146" s="30"/>
      <c r="C146" s="130" t="s">
        <v>165</v>
      </c>
      <c r="D146" s="130" t="s">
        <v>119</v>
      </c>
      <c r="E146" s="131" t="s">
        <v>166</v>
      </c>
      <c r="F146" s="132" t="s">
        <v>167</v>
      </c>
      <c r="G146" s="133" t="s">
        <v>168</v>
      </c>
      <c r="H146" s="134">
        <v>90</v>
      </c>
      <c r="I146" s="135"/>
      <c r="J146" s="136">
        <f>ROUND(I146*H146,2)</f>
        <v>0</v>
      </c>
      <c r="K146" s="132" t="s">
        <v>123</v>
      </c>
      <c r="L146" s="30"/>
      <c r="M146" s="137" t="s">
        <v>1</v>
      </c>
      <c r="N146" s="138" t="s">
        <v>39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124</v>
      </c>
      <c r="AT146" s="141" t="s">
        <v>119</v>
      </c>
      <c r="AU146" s="141" t="s">
        <v>83</v>
      </c>
      <c r="AY146" s="15" t="s">
        <v>117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5" t="s">
        <v>79</v>
      </c>
      <c r="BK146" s="142">
        <f>ROUND(I146*H146,2)</f>
        <v>0</v>
      </c>
      <c r="BL146" s="15" t="s">
        <v>124</v>
      </c>
      <c r="BM146" s="141" t="s">
        <v>169</v>
      </c>
    </row>
    <row r="147" spans="2:65" s="12" customFormat="1" ht="11.25" x14ac:dyDescent="0.2">
      <c r="B147" s="143"/>
      <c r="D147" s="144" t="s">
        <v>126</v>
      </c>
      <c r="E147" s="145" t="s">
        <v>1</v>
      </c>
      <c r="F147" s="146" t="s">
        <v>170</v>
      </c>
      <c r="H147" s="147">
        <v>90</v>
      </c>
      <c r="I147" s="148"/>
      <c r="L147" s="143"/>
      <c r="M147" s="149"/>
      <c r="T147" s="150"/>
      <c r="AT147" s="145" t="s">
        <v>126</v>
      </c>
      <c r="AU147" s="145" t="s">
        <v>83</v>
      </c>
      <c r="AV147" s="12" t="s">
        <v>83</v>
      </c>
      <c r="AW147" s="12" t="s">
        <v>31</v>
      </c>
      <c r="AX147" s="12" t="s">
        <v>79</v>
      </c>
      <c r="AY147" s="145" t="s">
        <v>117</v>
      </c>
    </row>
    <row r="148" spans="2:65" s="1" customFormat="1" ht="90" customHeight="1" x14ac:dyDescent="0.2">
      <c r="B148" s="30"/>
      <c r="C148" s="130" t="s">
        <v>171</v>
      </c>
      <c r="D148" s="130" t="s">
        <v>119</v>
      </c>
      <c r="E148" s="131" t="s">
        <v>172</v>
      </c>
      <c r="F148" s="132" t="s">
        <v>173</v>
      </c>
      <c r="G148" s="133" t="s">
        <v>174</v>
      </c>
      <c r="H148" s="134">
        <v>51</v>
      </c>
      <c r="I148" s="135"/>
      <c r="J148" s="136">
        <f>ROUND(I148*H148,2)</f>
        <v>0</v>
      </c>
      <c r="K148" s="132" t="s">
        <v>123</v>
      </c>
      <c r="L148" s="30"/>
      <c r="M148" s="137" t="s">
        <v>1</v>
      </c>
      <c r="N148" s="138" t="s">
        <v>39</v>
      </c>
      <c r="P148" s="139">
        <f>O148*H148</f>
        <v>0</v>
      </c>
      <c r="Q148" s="139">
        <v>3.6904300000000001E-2</v>
      </c>
      <c r="R148" s="139">
        <f>Q148*H148</f>
        <v>1.8821193000000001</v>
      </c>
      <c r="S148" s="139">
        <v>0</v>
      </c>
      <c r="T148" s="140">
        <f>S148*H148</f>
        <v>0</v>
      </c>
      <c r="AR148" s="141" t="s">
        <v>124</v>
      </c>
      <c r="AT148" s="141" t="s">
        <v>119</v>
      </c>
      <c r="AU148" s="141" t="s">
        <v>83</v>
      </c>
      <c r="AY148" s="15" t="s">
        <v>117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5" t="s">
        <v>79</v>
      </c>
      <c r="BK148" s="142">
        <f>ROUND(I148*H148,2)</f>
        <v>0</v>
      </c>
      <c r="BL148" s="15" t="s">
        <v>124</v>
      </c>
      <c r="BM148" s="141" t="s">
        <v>175</v>
      </c>
    </row>
    <row r="149" spans="2:65" s="12" customFormat="1" ht="11.25" x14ac:dyDescent="0.2">
      <c r="B149" s="143"/>
      <c r="D149" s="144" t="s">
        <v>126</v>
      </c>
      <c r="E149" s="145" t="s">
        <v>1</v>
      </c>
      <c r="F149" s="146" t="s">
        <v>176</v>
      </c>
      <c r="H149" s="147">
        <v>15</v>
      </c>
      <c r="I149" s="148"/>
      <c r="L149" s="143"/>
      <c r="M149" s="149"/>
      <c r="T149" s="150"/>
      <c r="AT149" s="145" t="s">
        <v>126</v>
      </c>
      <c r="AU149" s="145" t="s">
        <v>83</v>
      </c>
      <c r="AV149" s="12" t="s">
        <v>83</v>
      </c>
      <c r="AW149" s="12" t="s">
        <v>31</v>
      </c>
      <c r="AX149" s="12" t="s">
        <v>74</v>
      </c>
      <c r="AY149" s="145" t="s">
        <v>117</v>
      </c>
    </row>
    <row r="150" spans="2:65" s="12" customFormat="1" ht="11.25" x14ac:dyDescent="0.2">
      <c r="B150" s="143"/>
      <c r="D150" s="144" t="s">
        <v>126</v>
      </c>
      <c r="E150" s="145" t="s">
        <v>1</v>
      </c>
      <c r="F150" s="146" t="s">
        <v>177</v>
      </c>
      <c r="H150" s="147">
        <v>36</v>
      </c>
      <c r="I150" s="148"/>
      <c r="L150" s="143"/>
      <c r="M150" s="149"/>
      <c r="T150" s="150"/>
      <c r="AT150" s="145" t="s">
        <v>126</v>
      </c>
      <c r="AU150" s="145" t="s">
        <v>83</v>
      </c>
      <c r="AV150" s="12" t="s">
        <v>83</v>
      </c>
      <c r="AW150" s="12" t="s">
        <v>31</v>
      </c>
      <c r="AX150" s="12" t="s">
        <v>74</v>
      </c>
      <c r="AY150" s="145" t="s">
        <v>117</v>
      </c>
    </row>
    <row r="151" spans="2:65" s="13" customFormat="1" ht="11.25" x14ac:dyDescent="0.2">
      <c r="B151" s="151"/>
      <c r="D151" s="144" t="s">
        <v>126</v>
      </c>
      <c r="E151" s="152" t="s">
        <v>1</v>
      </c>
      <c r="F151" s="153" t="s">
        <v>133</v>
      </c>
      <c r="H151" s="154">
        <v>51</v>
      </c>
      <c r="I151" s="155"/>
      <c r="L151" s="151"/>
      <c r="M151" s="156"/>
      <c r="T151" s="157"/>
      <c r="AT151" s="152" t="s">
        <v>126</v>
      </c>
      <c r="AU151" s="152" t="s">
        <v>83</v>
      </c>
      <c r="AV151" s="13" t="s">
        <v>124</v>
      </c>
      <c r="AW151" s="13" t="s">
        <v>31</v>
      </c>
      <c r="AX151" s="13" t="s">
        <v>79</v>
      </c>
      <c r="AY151" s="152" t="s">
        <v>117</v>
      </c>
    </row>
    <row r="152" spans="2:65" s="1" customFormat="1" ht="101.25" customHeight="1" x14ac:dyDescent="0.2">
      <c r="B152" s="30"/>
      <c r="C152" s="130" t="s">
        <v>178</v>
      </c>
      <c r="D152" s="130" t="s">
        <v>119</v>
      </c>
      <c r="E152" s="131" t="s">
        <v>179</v>
      </c>
      <c r="F152" s="132" t="s">
        <v>180</v>
      </c>
      <c r="G152" s="133" t="s">
        <v>174</v>
      </c>
      <c r="H152" s="134">
        <v>1.5</v>
      </c>
      <c r="I152" s="135"/>
      <c r="J152" s="136">
        <f>ROUND(I152*H152,2)</f>
        <v>0</v>
      </c>
      <c r="K152" s="132" t="s">
        <v>123</v>
      </c>
      <c r="L152" s="30"/>
      <c r="M152" s="137" t="s">
        <v>1</v>
      </c>
      <c r="N152" s="138" t="s">
        <v>39</v>
      </c>
      <c r="P152" s="139">
        <f>O152*H152</f>
        <v>0</v>
      </c>
      <c r="Q152" s="139">
        <v>1.26885E-2</v>
      </c>
      <c r="R152" s="139">
        <f>Q152*H152</f>
        <v>1.9032750000000001E-2</v>
      </c>
      <c r="S152" s="139">
        <v>0</v>
      </c>
      <c r="T152" s="140">
        <f>S152*H152</f>
        <v>0</v>
      </c>
      <c r="AR152" s="141" t="s">
        <v>124</v>
      </c>
      <c r="AT152" s="141" t="s">
        <v>119</v>
      </c>
      <c r="AU152" s="141" t="s">
        <v>83</v>
      </c>
      <c r="AY152" s="15" t="s">
        <v>117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5" t="s">
        <v>79</v>
      </c>
      <c r="BK152" s="142">
        <f>ROUND(I152*H152,2)</f>
        <v>0</v>
      </c>
      <c r="BL152" s="15" t="s">
        <v>124</v>
      </c>
      <c r="BM152" s="141" t="s">
        <v>181</v>
      </c>
    </row>
    <row r="153" spans="2:65" s="12" customFormat="1" ht="11.25" x14ac:dyDescent="0.2">
      <c r="B153" s="143"/>
      <c r="D153" s="144" t="s">
        <v>126</v>
      </c>
      <c r="E153" s="145" t="s">
        <v>1</v>
      </c>
      <c r="F153" s="146" t="s">
        <v>182</v>
      </c>
      <c r="H153" s="147">
        <v>1.5</v>
      </c>
      <c r="I153" s="148"/>
      <c r="L153" s="143"/>
      <c r="M153" s="149"/>
      <c r="T153" s="150"/>
      <c r="AT153" s="145" t="s">
        <v>126</v>
      </c>
      <c r="AU153" s="145" t="s">
        <v>83</v>
      </c>
      <c r="AV153" s="12" t="s">
        <v>83</v>
      </c>
      <c r="AW153" s="12" t="s">
        <v>31</v>
      </c>
      <c r="AX153" s="12" t="s">
        <v>79</v>
      </c>
      <c r="AY153" s="145" t="s">
        <v>117</v>
      </c>
    </row>
    <row r="154" spans="2:65" s="1" customFormat="1" ht="90" customHeight="1" x14ac:dyDescent="0.2">
      <c r="B154" s="30"/>
      <c r="C154" s="130" t="s">
        <v>183</v>
      </c>
      <c r="D154" s="130" t="s">
        <v>119</v>
      </c>
      <c r="E154" s="131" t="s">
        <v>184</v>
      </c>
      <c r="F154" s="132" t="s">
        <v>185</v>
      </c>
      <c r="G154" s="133" t="s">
        <v>174</v>
      </c>
      <c r="H154" s="134">
        <v>19.5</v>
      </c>
      <c r="I154" s="135"/>
      <c r="J154" s="136">
        <f>ROUND(I154*H154,2)</f>
        <v>0</v>
      </c>
      <c r="K154" s="132" t="s">
        <v>123</v>
      </c>
      <c r="L154" s="30"/>
      <c r="M154" s="137" t="s">
        <v>1</v>
      </c>
      <c r="N154" s="138" t="s">
        <v>39</v>
      </c>
      <c r="P154" s="139">
        <f>O154*H154</f>
        <v>0</v>
      </c>
      <c r="Q154" s="139">
        <v>3.6904300000000001E-2</v>
      </c>
      <c r="R154" s="139">
        <f>Q154*H154</f>
        <v>0.71963385000000002</v>
      </c>
      <c r="S154" s="139">
        <v>0</v>
      </c>
      <c r="T154" s="140">
        <f>S154*H154</f>
        <v>0</v>
      </c>
      <c r="AR154" s="141" t="s">
        <v>124</v>
      </c>
      <c r="AT154" s="141" t="s">
        <v>119</v>
      </c>
      <c r="AU154" s="141" t="s">
        <v>83</v>
      </c>
      <c r="AY154" s="15" t="s">
        <v>117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5" t="s">
        <v>79</v>
      </c>
      <c r="BK154" s="142">
        <f>ROUND(I154*H154,2)</f>
        <v>0</v>
      </c>
      <c r="BL154" s="15" t="s">
        <v>124</v>
      </c>
      <c r="BM154" s="141" t="s">
        <v>186</v>
      </c>
    </row>
    <row r="155" spans="2:65" s="12" customFormat="1" ht="11.25" x14ac:dyDescent="0.2">
      <c r="B155" s="143"/>
      <c r="D155" s="144" t="s">
        <v>126</v>
      </c>
      <c r="E155" s="145" t="s">
        <v>1</v>
      </c>
      <c r="F155" s="146" t="s">
        <v>187</v>
      </c>
      <c r="H155" s="147">
        <v>13.5</v>
      </c>
      <c r="I155" s="148"/>
      <c r="L155" s="143"/>
      <c r="M155" s="149"/>
      <c r="T155" s="150"/>
      <c r="AT155" s="145" t="s">
        <v>126</v>
      </c>
      <c r="AU155" s="145" t="s">
        <v>83</v>
      </c>
      <c r="AV155" s="12" t="s">
        <v>83</v>
      </c>
      <c r="AW155" s="12" t="s">
        <v>31</v>
      </c>
      <c r="AX155" s="12" t="s">
        <v>74</v>
      </c>
      <c r="AY155" s="145" t="s">
        <v>117</v>
      </c>
    </row>
    <row r="156" spans="2:65" s="12" customFormat="1" ht="11.25" x14ac:dyDescent="0.2">
      <c r="B156" s="143"/>
      <c r="D156" s="144" t="s">
        <v>126</v>
      </c>
      <c r="E156" s="145" t="s">
        <v>1</v>
      </c>
      <c r="F156" s="146" t="s">
        <v>188</v>
      </c>
      <c r="H156" s="147">
        <v>6</v>
      </c>
      <c r="I156" s="148"/>
      <c r="L156" s="143"/>
      <c r="M156" s="149"/>
      <c r="T156" s="150"/>
      <c r="AT156" s="145" t="s">
        <v>126</v>
      </c>
      <c r="AU156" s="145" t="s">
        <v>83</v>
      </c>
      <c r="AV156" s="12" t="s">
        <v>83</v>
      </c>
      <c r="AW156" s="12" t="s">
        <v>31</v>
      </c>
      <c r="AX156" s="12" t="s">
        <v>74</v>
      </c>
      <c r="AY156" s="145" t="s">
        <v>117</v>
      </c>
    </row>
    <row r="157" spans="2:65" s="13" customFormat="1" ht="11.25" x14ac:dyDescent="0.2">
      <c r="B157" s="151"/>
      <c r="D157" s="144" t="s">
        <v>126</v>
      </c>
      <c r="E157" s="152" t="s">
        <v>1</v>
      </c>
      <c r="F157" s="153" t="s">
        <v>133</v>
      </c>
      <c r="H157" s="154">
        <v>19.5</v>
      </c>
      <c r="I157" s="155"/>
      <c r="L157" s="151"/>
      <c r="M157" s="156"/>
      <c r="T157" s="157"/>
      <c r="AT157" s="152" t="s">
        <v>126</v>
      </c>
      <c r="AU157" s="152" t="s">
        <v>83</v>
      </c>
      <c r="AV157" s="13" t="s">
        <v>124</v>
      </c>
      <c r="AW157" s="13" t="s">
        <v>31</v>
      </c>
      <c r="AX157" s="13" t="s">
        <v>79</v>
      </c>
      <c r="AY157" s="152" t="s">
        <v>117</v>
      </c>
    </row>
    <row r="158" spans="2:65" s="1" customFormat="1" ht="37.9" customHeight="1" x14ac:dyDescent="0.2">
      <c r="B158" s="30"/>
      <c r="C158" s="130" t="s">
        <v>189</v>
      </c>
      <c r="D158" s="130" t="s">
        <v>119</v>
      </c>
      <c r="E158" s="131" t="s">
        <v>190</v>
      </c>
      <c r="F158" s="132" t="s">
        <v>191</v>
      </c>
      <c r="G158" s="133" t="s">
        <v>192</v>
      </c>
      <c r="H158" s="134">
        <v>126.72</v>
      </c>
      <c r="I158" s="135"/>
      <c r="J158" s="136">
        <f>ROUND(I158*H158,2)</f>
        <v>0</v>
      </c>
      <c r="K158" s="132" t="s">
        <v>123</v>
      </c>
      <c r="L158" s="30"/>
      <c r="M158" s="137" t="s">
        <v>1</v>
      </c>
      <c r="N158" s="138" t="s">
        <v>39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124</v>
      </c>
      <c r="AT158" s="141" t="s">
        <v>119</v>
      </c>
      <c r="AU158" s="141" t="s">
        <v>83</v>
      </c>
      <c r="AY158" s="15" t="s">
        <v>117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5" t="s">
        <v>79</v>
      </c>
      <c r="BK158" s="142">
        <f>ROUND(I158*H158,2)</f>
        <v>0</v>
      </c>
      <c r="BL158" s="15" t="s">
        <v>124</v>
      </c>
      <c r="BM158" s="141" t="s">
        <v>193</v>
      </c>
    </row>
    <row r="159" spans="2:65" s="12" customFormat="1" ht="11.25" x14ac:dyDescent="0.2">
      <c r="B159" s="143"/>
      <c r="D159" s="144" t="s">
        <v>126</v>
      </c>
      <c r="E159" s="145" t="s">
        <v>1</v>
      </c>
      <c r="F159" s="146" t="s">
        <v>194</v>
      </c>
      <c r="H159" s="147">
        <v>126.72</v>
      </c>
      <c r="I159" s="148"/>
      <c r="L159" s="143"/>
      <c r="M159" s="149"/>
      <c r="T159" s="150"/>
      <c r="AT159" s="145" t="s">
        <v>126</v>
      </c>
      <c r="AU159" s="145" t="s">
        <v>83</v>
      </c>
      <c r="AV159" s="12" t="s">
        <v>83</v>
      </c>
      <c r="AW159" s="12" t="s">
        <v>31</v>
      </c>
      <c r="AX159" s="12" t="s">
        <v>79</v>
      </c>
      <c r="AY159" s="145" t="s">
        <v>117</v>
      </c>
    </row>
    <row r="160" spans="2:65" s="1" customFormat="1" ht="44.25" customHeight="1" x14ac:dyDescent="0.2">
      <c r="B160" s="30"/>
      <c r="C160" s="130" t="s">
        <v>195</v>
      </c>
      <c r="D160" s="130" t="s">
        <v>119</v>
      </c>
      <c r="E160" s="131" t="s">
        <v>196</v>
      </c>
      <c r="F160" s="132" t="s">
        <v>197</v>
      </c>
      <c r="G160" s="133" t="s">
        <v>192</v>
      </c>
      <c r="H160" s="134">
        <v>31.32</v>
      </c>
      <c r="I160" s="135"/>
      <c r="J160" s="136">
        <f>ROUND(I160*H160,2)</f>
        <v>0</v>
      </c>
      <c r="K160" s="132" t="s">
        <v>123</v>
      </c>
      <c r="L160" s="30"/>
      <c r="M160" s="137" t="s">
        <v>1</v>
      </c>
      <c r="N160" s="138" t="s">
        <v>39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AR160" s="141" t="s">
        <v>124</v>
      </c>
      <c r="AT160" s="141" t="s">
        <v>119</v>
      </c>
      <c r="AU160" s="141" t="s">
        <v>83</v>
      </c>
      <c r="AY160" s="15" t="s">
        <v>117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5" t="s">
        <v>79</v>
      </c>
      <c r="BK160" s="142">
        <f>ROUND(I160*H160,2)</f>
        <v>0</v>
      </c>
      <c r="BL160" s="15" t="s">
        <v>124</v>
      </c>
      <c r="BM160" s="141" t="s">
        <v>198</v>
      </c>
    </row>
    <row r="161" spans="2:65" s="12" customFormat="1" ht="11.25" x14ac:dyDescent="0.2">
      <c r="B161" s="143"/>
      <c r="D161" s="144" t="s">
        <v>126</v>
      </c>
      <c r="E161" s="145" t="s">
        <v>1</v>
      </c>
      <c r="F161" s="146" t="s">
        <v>199</v>
      </c>
      <c r="H161" s="147">
        <v>62.64</v>
      </c>
      <c r="I161" s="148"/>
      <c r="L161" s="143"/>
      <c r="M161" s="149"/>
      <c r="T161" s="150"/>
      <c r="AT161" s="145" t="s">
        <v>126</v>
      </c>
      <c r="AU161" s="145" t="s">
        <v>83</v>
      </c>
      <c r="AV161" s="12" t="s">
        <v>83</v>
      </c>
      <c r="AW161" s="12" t="s">
        <v>31</v>
      </c>
      <c r="AX161" s="12" t="s">
        <v>74</v>
      </c>
      <c r="AY161" s="145" t="s">
        <v>117</v>
      </c>
    </row>
    <row r="162" spans="2:65" s="12" customFormat="1" ht="11.25" x14ac:dyDescent="0.2">
      <c r="B162" s="143"/>
      <c r="D162" s="144" t="s">
        <v>126</v>
      </c>
      <c r="E162" s="145" t="s">
        <v>1</v>
      </c>
      <c r="F162" s="146" t="s">
        <v>200</v>
      </c>
      <c r="H162" s="147">
        <v>31.32</v>
      </c>
      <c r="I162" s="148"/>
      <c r="L162" s="143"/>
      <c r="M162" s="149"/>
      <c r="T162" s="150"/>
      <c r="AT162" s="145" t="s">
        <v>126</v>
      </c>
      <c r="AU162" s="145" t="s">
        <v>83</v>
      </c>
      <c r="AV162" s="12" t="s">
        <v>83</v>
      </c>
      <c r="AW162" s="12" t="s">
        <v>31</v>
      </c>
      <c r="AX162" s="12" t="s">
        <v>79</v>
      </c>
      <c r="AY162" s="145" t="s">
        <v>117</v>
      </c>
    </row>
    <row r="163" spans="2:65" s="1" customFormat="1" ht="44.25" customHeight="1" x14ac:dyDescent="0.2">
      <c r="B163" s="30"/>
      <c r="C163" s="130" t="s">
        <v>8</v>
      </c>
      <c r="D163" s="130" t="s">
        <v>119</v>
      </c>
      <c r="E163" s="131" t="s">
        <v>201</v>
      </c>
      <c r="F163" s="132" t="s">
        <v>202</v>
      </c>
      <c r="G163" s="133" t="s">
        <v>192</v>
      </c>
      <c r="H163" s="134">
        <v>31.3</v>
      </c>
      <c r="I163" s="135"/>
      <c r="J163" s="136">
        <f>ROUND(I163*H163,2)</f>
        <v>0</v>
      </c>
      <c r="K163" s="132" t="s">
        <v>123</v>
      </c>
      <c r="L163" s="30"/>
      <c r="M163" s="137" t="s">
        <v>1</v>
      </c>
      <c r="N163" s="138" t="s">
        <v>39</v>
      </c>
      <c r="P163" s="139">
        <f>O163*H163</f>
        <v>0</v>
      </c>
      <c r="Q163" s="139">
        <v>0</v>
      </c>
      <c r="R163" s="139">
        <f>Q163*H163</f>
        <v>0</v>
      </c>
      <c r="S163" s="139">
        <v>0</v>
      </c>
      <c r="T163" s="140">
        <f>S163*H163</f>
        <v>0</v>
      </c>
      <c r="AR163" s="141" t="s">
        <v>124</v>
      </c>
      <c r="AT163" s="141" t="s">
        <v>119</v>
      </c>
      <c r="AU163" s="141" t="s">
        <v>83</v>
      </c>
      <c r="AY163" s="15" t="s">
        <v>117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5" t="s">
        <v>79</v>
      </c>
      <c r="BK163" s="142">
        <f>ROUND(I163*H163,2)</f>
        <v>0</v>
      </c>
      <c r="BL163" s="15" t="s">
        <v>124</v>
      </c>
      <c r="BM163" s="141" t="s">
        <v>203</v>
      </c>
    </row>
    <row r="164" spans="2:65" s="1" customFormat="1" ht="49.15" customHeight="1" x14ac:dyDescent="0.2">
      <c r="B164" s="30"/>
      <c r="C164" s="130" t="s">
        <v>204</v>
      </c>
      <c r="D164" s="130" t="s">
        <v>119</v>
      </c>
      <c r="E164" s="131" t="s">
        <v>205</v>
      </c>
      <c r="F164" s="132" t="s">
        <v>206</v>
      </c>
      <c r="G164" s="133" t="s">
        <v>192</v>
      </c>
      <c r="H164" s="134">
        <v>187.572</v>
      </c>
      <c r="I164" s="135"/>
      <c r="J164" s="136">
        <f>ROUND(I164*H164,2)</f>
        <v>0</v>
      </c>
      <c r="K164" s="132" t="s">
        <v>123</v>
      </c>
      <c r="L164" s="30"/>
      <c r="M164" s="137" t="s">
        <v>1</v>
      </c>
      <c r="N164" s="138" t="s">
        <v>39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124</v>
      </c>
      <c r="AT164" s="141" t="s">
        <v>119</v>
      </c>
      <c r="AU164" s="141" t="s">
        <v>83</v>
      </c>
      <c r="AY164" s="15" t="s">
        <v>117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5" t="s">
        <v>79</v>
      </c>
      <c r="BK164" s="142">
        <f>ROUND(I164*H164,2)</f>
        <v>0</v>
      </c>
      <c r="BL164" s="15" t="s">
        <v>124</v>
      </c>
      <c r="BM164" s="141" t="s">
        <v>207</v>
      </c>
    </row>
    <row r="165" spans="2:65" s="12" customFormat="1" ht="11.25" x14ac:dyDescent="0.2">
      <c r="B165" s="143"/>
      <c r="D165" s="144" t="s">
        <v>126</v>
      </c>
      <c r="E165" s="145" t="s">
        <v>1</v>
      </c>
      <c r="F165" s="146" t="s">
        <v>208</v>
      </c>
      <c r="H165" s="147">
        <v>375.14400000000001</v>
      </c>
      <c r="I165" s="148"/>
      <c r="L165" s="143"/>
      <c r="M165" s="149"/>
      <c r="T165" s="150"/>
      <c r="AT165" s="145" t="s">
        <v>126</v>
      </c>
      <c r="AU165" s="145" t="s">
        <v>83</v>
      </c>
      <c r="AV165" s="12" t="s">
        <v>83</v>
      </c>
      <c r="AW165" s="12" t="s">
        <v>31</v>
      </c>
      <c r="AX165" s="12" t="s">
        <v>74</v>
      </c>
      <c r="AY165" s="145" t="s">
        <v>117</v>
      </c>
    </row>
    <row r="166" spans="2:65" s="12" customFormat="1" ht="11.25" x14ac:dyDescent="0.2">
      <c r="B166" s="143"/>
      <c r="D166" s="144" t="s">
        <v>126</v>
      </c>
      <c r="E166" s="145" t="s">
        <v>1</v>
      </c>
      <c r="F166" s="146" t="s">
        <v>209</v>
      </c>
      <c r="H166" s="147">
        <v>187.572</v>
      </c>
      <c r="I166" s="148"/>
      <c r="L166" s="143"/>
      <c r="M166" s="149"/>
      <c r="T166" s="150"/>
      <c r="AT166" s="145" t="s">
        <v>126</v>
      </c>
      <c r="AU166" s="145" t="s">
        <v>83</v>
      </c>
      <c r="AV166" s="12" t="s">
        <v>83</v>
      </c>
      <c r="AW166" s="12" t="s">
        <v>31</v>
      </c>
      <c r="AX166" s="12" t="s">
        <v>79</v>
      </c>
      <c r="AY166" s="145" t="s">
        <v>117</v>
      </c>
    </row>
    <row r="167" spans="2:65" s="1" customFormat="1" ht="49.15" customHeight="1" x14ac:dyDescent="0.2">
      <c r="B167" s="30"/>
      <c r="C167" s="130" t="s">
        <v>210</v>
      </c>
      <c r="D167" s="130" t="s">
        <v>119</v>
      </c>
      <c r="E167" s="131" t="s">
        <v>211</v>
      </c>
      <c r="F167" s="132" t="s">
        <v>212</v>
      </c>
      <c r="G167" s="133" t="s">
        <v>192</v>
      </c>
      <c r="H167" s="134">
        <v>187.572</v>
      </c>
      <c r="I167" s="135"/>
      <c r="J167" s="136">
        <f>ROUND(I167*H167,2)</f>
        <v>0</v>
      </c>
      <c r="K167" s="132" t="s">
        <v>123</v>
      </c>
      <c r="L167" s="30"/>
      <c r="M167" s="137" t="s">
        <v>1</v>
      </c>
      <c r="N167" s="138" t="s">
        <v>39</v>
      </c>
      <c r="P167" s="139">
        <f>O167*H167</f>
        <v>0</v>
      </c>
      <c r="Q167" s="139">
        <v>0</v>
      </c>
      <c r="R167" s="139">
        <f>Q167*H167</f>
        <v>0</v>
      </c>
      <c r="S167" s="139">
        <v>0</v>
      </c>
      <c r="T167" s="140">
        <f>S167*H167</f>
        <v>0</v>
      </c>
      <c r="AR167" s="141" t="s">
        <v>124</v>
      </c>
      <c r="AT167" s="141" t="s">
        <v>119</v>
      </c>
      <c r="AU167" s="141" t="s">
        <v>83</v>
      </c>
      <c r="AY167" s="15" t="s">
        <v>117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5" t="s">
        <v>79</v>
      </c>
      <c r="BK167" s="142">
        <f>ROUND(I167*H167,2)</f>
        <v>0</v>
      </c>
      <c r="BL167" s="15" t="s">
        <v>124</v>
      </c>
      <c r="BM167" s="141" t="s">
        <v>213</v>
      </c>
    </row>
    <row r="168" spans="2:65" s="1" customFormat="1" ht="37.9" customHeight="1" x14ac:dyDescent="0.2">
      <c r="B168" s="30"/>
      <c r="C168" s="130" t="s">
        <v>214</v>
      </c>
      <c r="D168" s="130" t="s">
        <v>119</v>
      </c>
      <c r="E168" s="131" t="s">
        <v>215</v>
      </c>
      <c r="F168" s="132" t="s">
        <v>216</v>
      </c>
      <c r="G168" s="133" t="s">
        <v>122</v>
      </c>
      <c r="H168" s="134">
        <v>230.4</v>
      </c>
      <c r="I168" s="135"/>
      <c r="J168" s="136">
        <f>ROUND(I168*H168,2)</f>
        <v>0</v>
      </c>
      <c r="K168" s="132" t="s">
        <v>123</v>
      </c>
      <c r="L168" s="30"/>
      <c r="M168" s="137" t="s">
        <v>1</v>
      </c>
      <c r="N168" s="138" t="s">
        <v>39</v>
      </c>
      <c r="P168" s="139">
        <f>O168*H168</f>
        <v>0</v>
      </c>
      <c r="Q168" s="139">
        <v>8.3850999999999999E-4</v>
      </c>
      <c r="R168" s="139">
        <f>Q168*H168</f>
        <v>0.19319270399999999</v>
      </c>
      <c r="S168" s="139">
        <v>0</v>
      </c>
      <c r="T168" s="140">
        <f>S168*H168</f>
        <v>0</v>
      </c>
      <c r="AR168" s="141" t="s">
        <v>124</v>
      </c>
      <c r="AT168" s="141" t="s">
        <v>119</v>
      </c>
      <c r="AU168" s="141" t="s">
        <v>83</v>
      </c>
      <c r="AY168" s="15" t="s">
        <v>117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5" t="s">
        <v>79</v>
      </c>
      <c r="BK168" s="142">
        <f>ROUND(I168*H168,2)</f>
        <v>0</v>
      </c>
      <c r="BL168" s="15" t="s">
        <v>124</v>
      </c>
      <c r="BM168" s="141" t="s">
        <v>217</v>
      </c>
    </row>
    <row r="169" spans="2:65" s="12" customFormat="1" ht="11.25" x14ac:dyDescent="0.2">
      <c r="B169" s="143"/>
      <c r="D169" s="144" t="s">
        <v>126</v>
      </c>
      <c r="E169" s="145" t="s">
        <v>1</v>
      </c>
      <c r="F169" s="146" t="s">
        <v>218</v>
      </c>
      <c r="H169" s="147">
        <v>230.4</v>
      </c>
      <c r="I169" s="148"/>
      <c r="L169" s="143"/>
      <c r="M169" s="149"/>
      <c r="T169" s="150"/>
      <c r="AT169" s="145" t="s">
        <v>126</v>
      </c>
      <c r="AU169" s="145" t="s">
        <v>83</v>
      </c>
      <c r="AV169" s="12" t="s">
        <v>83</v>
      </c>
      <c r="AW169" s="12" t="s">
        <v>31</v>
      </c>
      <c r="AX169" s="12" t="s">
        <v>79</v>
      </c>
      <c r="AY169" s="145" t="s">
        <v>117</v>
      </c>
    </row>
    <row r="170" spans="2:65" s="1" customFormat="1" ht="44.25" customHeight="1" x14ac:dyDescent="0.2">
      <c r="B170" s="30"/>
      <c r="C170" s="130" t="s">
        <v>219</v>
      </c>
      <c r="D170" s="130" t="s">
        <v>119</v>
      </c>
      <c r="E170" s="131" t="s">
        <v>220</v>
      </c>
      <c r="F170" s="132" t="s">
        <v>221</v>
      </c>
      <c r="G170" s="133" t="s">
        <v>122</v>
      </c>
      <c r="H170" s="134">
        <v>230.4</v>
      </c>
      <c r="I170" s="135"/>
      <c r="J170" s="136">
        <f>ROUND(I170*H170,2)</f>
        <v>0</v>
      </c>
      <c r="K170" s="132" t="s">
        <v>123</v>
      </c>
      <c r="L170" s="30"/>
      <c r="M170" s="137" t="s">
        <v>1</v>
      </c>
      <c r="N170" s="138" t="s">
        <v>39</v>
      </c>
      <c r="P170" s="139">
        <f>O170*H170</f>
        <v>0</v>
      </c>
      <c r="Q170" s="139">
        <v>0</v>
      </c>
      <c r="R170" s="139">
        <f>Q170*H170</f>
        <v>0</v>
      </c>
      <c r="S170" s="139">
        <v>0</v>
      </c>
      <c r="T170" s="140">
        <f>S170*H170</f>
        <v>0</v>
      </c>
      <c r="AR170" s="141" t="s">
        <v>124</v>
      </c>
      <c r="AT170" s="141" t="s">
        <v>119</v>
      </c>
      <c r="AU170" s="141" t="s">
        <v>83</v>
      </c>
      <c r="AY170" s="15" t="s">
        <v>117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5" t="s">
        <v>79</v>
      </c>
      <c r="BK170" s="142">
        <f>ROUND(I170*H170,2)</f>
        <v>0</v>
      </c>
      <c r="BL170" s="15" t="s">
        <v>124</v>
      </c>
      <c r="BM170" s="141" t="s">
        <v>222</v>
      </c>
    </row>
    <row r="171" spans="2:65" s="1" customFormat="1" ht="37.9" customHeight="1" x14ac:dyDescent="0.2">
      <c r="B171" s="30"/>
      <c r="C171" s="130" t="s">
        <v>223</v>
      </c>
      <c r="D171" s="130" t="s">
        <v>119</v>
      </c>
      <c r="E171" s="131" t="s">
        <v>224</v>
      </c>
      <c r="F171" s="132" t="s">
        <v>225</v>
      </c>
      <c r="G171" s="133" t="s">
        <v>122</v>
      </c>
      <c r="H171" s="134">
        <v>940.8</v>
      </c>
      <c r="I171" s="135"/>
      <c r="J171" s="136">
        <f>ROUND(I171*H171,2)</f>
        <v>0</v>
      </c>
      <c r="K171" s="132" t="s">
        <v>123</v>
      </c>
      <c r="L171" s="30"/>
      <c r="M171" s="137" t="s">
        <v>1</v>
      </c>
      <c r="N171" s="138" t="s">
        <v>39</v>
      </c>
      <c r="P171" s="139">
        <f>O171*H171</f>
        <v>0</v>
      </c>
      <c r="Q171" s="139">
        <v>5.8135999999999995E-4</v>
      </c>
      <c r="R171" s="139">
        <f>Q171*H171</f>
        <v>0.54694348799999992</v>
      </c>
      <c r="S171" s="139">
        <v>0</v>
      </c>
      <c r="T171" s="140">
        <f>S171*H171</f>
        <v>0</v>
      </c>
      <c r="AR171" s="141" t="s">
        <v>124</v>
      </c>
      <c r="AT171" s="141" t="s">
        <v>119</v>
      </c>
      <c r="AU171" s="141" t="s">
        <v>83</v>
      </c>
      <c r="AY171" s="15" t="s">
        <v>117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5" t="s">
        <v>79</v>
      </c>
      <c r="BK171" s="142">
        <f>ROUND(I171*H171,2)</f>
        <v>0</v>
      </c>
      <c r="BL171" s="15" t="s">
        <v>124</v>
      </c>
      <c r="BM171" s="141" t="s">
        <v>226</v>
      </c>
    </row>
    <row r="172" spans="2:65" s="12" customFormat="1" ht="11.25" x14ac:dyDescent="0.2">
      <c r="B172" s="143"/>
      <c r="D172" s="144" t="s">
        <v>126</v>
      </c>
      <c r="E172" s="145" t="s">
        <v>1</v>
      </c>
      <c r="F172" s="146" t="s">
        <v>227</v>
      </c>
      <c r="H172" s="147">
        <v>940.8</v>
      </c>
      <c r="I172" s="148"/>
      <c r="L172" s="143"/>
      <c r="M172" s="149"/>
      <c r="T172" s="150"/>
      <c r="AT172" s="145" t="s">
        <v>126</v>
      </c>
      <c r="AU172" s="145" t="s">
        <v>83</v>
      </c>
      <c r="AV172" s="12" t="s">
        <v>83</v>
      </c>
      <c r="AW172" s="12" t="s">
        <v>31</v>
      </c>
      <c r="AX172" s="12" t="s">
        <v>79</v>
      </c>
      <c r="AY172" s="145" t="s">
        <v>117</v>
      </c>
    </row>
    <row r="173" spans="2:65" s="1" customFormat="1" ht="37.9" customHeight="1" x14ac:dyDescent="0.2">
      <c r="B173" s="30"/>
      <c r="C173" s="130" t="s">
        <v>7</v>
      </c>
      <c r="D173" s="130" t="s">
        <v>119</v>
      </c>
      <c r="E173" s="131" t="s">
        <v>228</v>
      </c>
      <c r="F173" s="132" t="s">
        <v>229</v>
      </c>
      <c r="G173" s="133" t="s">
        <v>122</v>
      </c>
      <c r="H173" s="134">
        <v>940.8</v>
      </c>
      <c r="I173" s="135"/>
      <c r="J173" s="136">
        <f>ROUND(I173*H173,2)</f>
        <v>0</v>
      </c>
      <c r="K173" s="132" t="s">
        <v>123</v>
      </c>
      <c r="L173" s="30"/>
      <c r="M173" s="137" t="s">
        <v>1</v>
      </c>
      <c r="N173" s="138" t="s">
        <v>39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124</v>
      </c>
      <c r="AT173" s="141" t="s">
        <v>119</v>
      </c>
      <c r="AU173" s="141" t="s">
        <v>83</v>
      </c>
      <c r="AY173" s="15" t="s">
        <v>117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5" t="s">
        <v>79</v>
      </c>
      <c r="BK173" s="142">
        <f>ROUND(I173*H173,2)</f>
        <v>0</v>
      </c>
      <c r="BL173" s="15" t="s">
        <v>124</v>
      </c>
      <c r="BM173" s="141" t="s">
        <v>230</v>
      </c>
    </row>
    <row r="174" spans="2:65" s="1" customFormat="1" ht="62.65" customHeight="1" x14ac:dyDescent="0.2">
      <c r="B174" s="30"/>
      <c r="C174" s="130" t="s">
        <v>231</v>
      </c>
      <c r="D174" s="130" t="s">
        <v>119</v>
      </c>
      <c r="E174" s="131" t="s">
        <v>232</v>
      </c>
      <c r="F174" s="132" t="s">
        <v>233</v>
      </c>
      <c r="G174" s="133" t="s">
        <v>192</v>
      </c>
      <c r="H174" s="134">
        <v>218.87200000000001</v>
      </c>
      <c r="I174" s="135"/>
      <c r="J174" s="136">
        <f>ROUND(I174*H174,2)</f>
        <v>0</v>
      </c>
      <c r="K174" s="132" t="s">
        <v>123</v>
      </c>
      <c r="L174" s="30"/>
      <c r="M174" s="137" t="s">
        <v>1</v>
      </c>
      <c r="N174" s="138" t="s">
        <v>39</v>
      </c>
      <c r="P174" s="139">
        <f>O174*H174</f>
        <v>0</v>
      </c>
      <c r="Q174" s="139">
        <v>0</v>
      </c>
      <c r="R174" s="139">
        <f>Q174*H174</f>
        <v>0</v>
      </c>
      <c r="S174" s="139">
        <v>0</v>
      </c>
      <c r="T174" s="140">
        <f>S174*H174</f>
        <v>0</v>
      </c>
      <c r="AR174" s="141" t="s">
        <v>124</v>
      </c>
      <c r="AT174" s="141" t="s">
        <v>119</v>
      </c>
      <c r="AU174" s="141" t="s">
        <v>83</v>
      </c>
      <c r="AY174" s="15" t="s">
        <v>117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5" t="s">
        <v>79</v>
      </c>
      <c r="BK174" s="142">
        <f>ROUND(I174*H174,2)</f>
        <v>0</v>
      </c>
      <c r="BL174" s="15" t="s">
        <v>124</v>
      </c>
      <c r="BM174" s="141" t="s">
        <v>234</v>
      </c>
    </row>
    <row r="175" spans="2:65" s="12" customFormat="1" ht="11.25" x14ac:dyDescent="0.2">
      <c r="B175" s="143"/>
      <c r="D175" s="144" t="s">
        <v>126</v>
      </c>
      <c r="E175" s="145" t="s">
        <v>1</v>
      </c>
      <c r="F175" s="146" t="s">
        <v>235</v>
      </c>
      <c r="H175" s="147">
        <v>218.87200000000001</v>
      </c>
      <c r="I175" s="148"/>
      <c r="L175" s="143"/>
      <c r="M175" s="149"/>
      <c r="T175" s="150"/>
      <c r="AT175" s="145" t="s">
        <v>126</v>
      </c>
      <c r="AU175" s="145" t="s">
        <v>83</v>
      </c>
      <c r="AV175" s="12" t="s">
        <v>83</v>
      </c>
      <c r="AW175" s="12" t="s">
        <v>31</v>
      </c>
      <c r="AX175" s="12" t="s">
        <v>79</v>
      </c>
      <c r="AY175" s="145" t="s">
        <v>117</v>
      </c>
    </row>
    <row r="176" spans="2:65" s="1" customFormat="1" ht="62.65" customHeight="1" x14ac:dyDescent="0.2">
      <c r="B176" s="30"/>
      <c r="C176" s="130" t="s">
        <v>236</v>
      </c>
      <c r="D176" s="130" t="s">
        <v>119</v>
      </c>
      <c r="E176" s="131" t="s">
        <v>237</v>
      </c>
      <c r="F176" s="132" t="s">
        <v>238</v>
      </c>
      <c r="G176" s="133" t="s">
        <v>192</v>
      </c>
      <c r="H176" s="134">
        <v>218.87200000000001</v>
      </c>
      <c r="I176" s="135"/>
      <c r="J176" s="136">
        <f>ROUND(I176*H176,2)</f>
        <v>0</v>
      </c>
      <c r="K176" s="132" t="s">
        <v>123</v>
      </c>
      <c r="L176" s="30"/>
      <c r="M176" s="137" t="s">
        <v>1</v>
      </c>
      <c r="N176" s="138" t="s">
        <v>39</v>
      </c>
      <c r="P176" s="139">
        <f>O176*H176</f>
        <v>0</v>
      </c>
      <c r="Q176" s="139">
        <v>0</v>
      </c>
      <c r="R176" s="139">
        <f>Q176*H176</f>
        <v>0</v>
      </c>
      <c r="S176" s="139">
        <v>0</v>
      </c>
      <c r="T176" s="140">
        <f>S176*H176</f>
        <v>0</v>
      </c>
      <c r="AR176" s="141" t="s">
        <v>124</v>
      </c>
      <c r="AT176" s="141" t="s">
        <v>119</v>
      </c>
      <c r="AU176" s="141" t="s">
        <v>83</v>
      </c>
      <c r="AY176" s="15" t="s">
        <v>117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5" t="s">
        <v>79</v>
      </c>
      <c r="BK176" s="142">
        <f>ROUND(I176*H176,2)</f>
        <v>0</v>
      </c>
      <c r="BL176" s="15" t="s">
        <v>124</v>
      </c>
      <c r="BM176" s="141" t="s">
        <v>239</v>
      </c>
    </row>
    <row r="177" spans="2:65" s="1" customFormat="1" ht="44.25" customHeight="1" x14ac:dyDescent="0.2">
      <c r="B177" s="30"/>
      <c r="C177" s="130" t="s">
        <v>240</v>
      </c>
      <c r="D177" s="130" t="s">
        <v>119</v>
      </c>
      <c r="E177" s="131" t="s">
        <v>241</v>
      </c>
      <c r="F177" s="132" t="s">
        <v>242</v>
      </c>
      <c r="G177" s="133" t="s">
        <v>243</v>
      </c>
      <c r="H177" s="134">
        <v>787.93899999999996</v>
      </c>
      <c r="I177" s="135"/>
      <c r="J177" s="136">
        <f>ROUND(I177*H177,2)</f>
        <v>0</v>
      </c>
      <c r="K177" s="132" t="s">
        <v>1</v>
      </c>
      <c r="L177" s="30"/>
      <c r="M177" s="137" t="s">
        <v>1</v>
      </c>
      <c r="N177" s="138" t="s">
        <v>39</v>
      </c>
      <c r="P177" s="139">
        <f>O177*H177</f>
        <v>0</v>
      </c>
      <c r="Q177" s="139">
        <v>0</v>
      </c>
      <c r="R177" s="139">
        <f>Q177*H177</f>
        <v>0</v>
      </c>
      <c r="S177" s="139">
        <v>0</v>
      </c>
      <c r="T177" s="140">
        <f>S177*H177</f>
        <v>0</v>
      </c>
      <c r="AR177" s="141" t="s">
        <v>124</v>
      </c>
      <c r="AT177" s="141" t="s">
        <v>119</v>
      </c>
      <c r="AU177" s="141" t="s">
        <v>83</v>
      </c>
      <c r="AY177" s="15" t="s">
        <v>117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5" t="s">
        <v>79</v>
      </c>
      <c r="BK177" s="142">
        <f>ROUND(I177*H177,2)</f>
        <v>0</v>
      </c>
      <c r="BL177" s="15" t="s">
        <v>124</v>
      </c>
      <c r="BM177" s="141" t="s">
        <v>244</v>
      </c>
    </row>
    <row r="178" spans="2:65" s="12" customFormat="1" ht="11.25" x14ac:dyDescent="0.2">
      <c r="B178" s="143"/>
      <c r="D178" s="144" t="s">
        <v>126</v>
      </c>
      <c r="E178" s="145" t="s">
        <v>1</v>
      </c>
      <c r="F178" s="146" t="s">
        <v>245</v>
      </c>
      <c r="H178" s="147">
        <v>787.93899999999996</v>
      </c>
      <c r="I178" s="148"/>
      <c r="L178" s="143"/>
      <c r="M178" s="149"/>
      <c r="T178" s="150"/>
      <c r="AT178" s="145" t="s">
        <v>126</v>
      </c>
      <c r="AU178" s="145" t="s">
        <v>83</v>
      </c>
      <c r="AV178" s="12" t="s">
        <v>83</v>
      </c>
      <c r="AW178" s="12" t="s">
        <v>31</v>
      </c>
      <c r="AX178" s="12" t="s">
        <v>79</v>
      </c>
      <c r="AY178" s="145" t="s">
        <v>117</v>
      </c>
    </row>
    <row r="179" spans="2:65" s="1" customFormat="1" ht="37.9" customHeight="1" x14ac:dyDescent="0.2">
      <c r="B179" s="30"/>
      <c r="C179" s="130" t="s">
        <v>246</v>
      </c>
      <c r="D179" s="130" t="s">
        <v>119</v>
      </c>
      <c r="E179" s="131" t="s">
        <v>247</v>
      </c>
      <c r="F179" s="132" t="s">
        <v>248</v>
      </c>
      <c r="G179" s="133" t="s">
        <v>192</v>
      </c>
      <c r="H179" s="134">
        <v>437.74400000000003</v>
      </c>
      <c r="I179" s="135"/>
      <c r="J179" s="136">
        <f>ROUND(I179*H179,2)</f>
        <v>0</v>
      </c>
      <c r="K179" s="132" t="s">
        <v>123</v>
      </c>
      <c r="L179" s="30"/>
      <c r="M179" s="137" t="s">
        <v>1</v>
      </c>
      <c r="N179" s="138" t="s">
        <v>39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124</v>
      </c>
      <c r="AT179" s="141" t="s">
        <v>119</v>
      </c>
      <c r="AU179" s="141" t="s">
        <v>83</v>
      </c>
      <c r="AY179" s="15" t="s">
        <v>117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5" t="s">
        <v>79</v>
      </c>
      <c r="BK179" s="142">
        <f>ROUND(I179*H179,2)</f>
        <v>0</v>
      </c>
      <c r="BL179" s="15" t="s">
        <v>124</v>
      </c>
      <c r="BM179" s="141" t="s">
        <v>249</v>
      </c>
    </row>
    <row r="180" spans="2:65" s="12" customFormat="1" ht="11.25" x14ac:dyDescent="0.2">
      <c r="B180" s="143"/>
      <c r="D180" s="144" t="s">
        <v>126</v>
      </c>
      <c r="E180" s="145" t="s">
        <v>1</v>
      </c>
      <c r="F180" s="146" t="s">
        <v>250</v>
      </c>
      <c r="H180" s="147">
        <v>437.74400000000003</v>
      </c>
      <c r="I180" s="148"/>
      <c r="L180" s="143"/>
      <c r="M180" s="149"/>
      <c r="T180" s="150"/>
      <c r="AT180" s="145" t="s">
        <v>126</v>
      </c>
      <c r="AU180" s="145" t="s">
        <v>83</v>
      </c>
      <c r="AV180" s="12" t="s">
        <v>83</v>
      </c>
      <c r="AW180" s="12" t="s">
        <v>31</v>
      </c>
      <c r="AX180" s="12" t="s">
        <v>79</v>
      </c>
      <c r="AY180" s="145" t="s">
        <v>117</v>
      </c>
    </row>
    <row r="181" spans="2:65" s="1" customFormat="1" ht="44.25" customHeight="1" x14ac:dyDescent="0.2">
      <c r="B181" s="30"/>
      <c r="C181" s="130" t="s">
        <v>251</v>
      </c>
      <c r="D181" s="130" t="s">
        <v>119</v>
      </c>
      <c r="E181" s="131" t="s">
        <v>252</v>
      </c>
      <c r="F181" s="132" t="s">
        <v>253</v>
      </c>
      <c r="G181" s="133" t="s">
        <v>192</v>
      </c>
      <c r="H181" s="134">
        <v>264.85700000000003</v>
      </c>
      <c r="I181" s="135"/>
      <c r="J181" s="136">
        <f>ROUND(I181*H181,2)</f>
        <v>0</v>
      </c>
      <c r="K181" s="132" t="s">
        <v>123</v>
      </c>
      <c r="L181" s="30"/>
      <c r="M181" s="137" t="s">
        <v>1</v>
      </c>
      <c r="N181" s="138" t="s">
        <v>39</v>
      </c>
      <c r="P181" s="139">
        <f>O181*H181</f>
        <v>0</v>
      </c>
      <c r="Q181" s="139">
        <v>0</v>
      </c>
      <c r="R181" s="139">
        <f>Q181*H181</f>
        <v>0</v>
      </c>
      <c r="S181" s="139">
        <v>0</v>
      </c>
      <c r="T181" s="140">
        <f>S181*H181</f>
        <v>0</v>
      </c>
      <c r="AR181" s="141" t="s">
        <v>124</v>
      </c>
      <c r="AT181" s="141" t="s">
        <v>119</v>
      </c>
      <c r="AU181" s="141" t="s">
        <v>83</v>
      </c>
      <c r="AY181" s="15" t="s">
        <v>117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5" t="s">
        <v>79</v>
      </c>
      <c r="BK181" s="142">
        <f>ROUND(I181*H181,2)</f>
        <v>0</v>
      </c>
      <c r="BL181" s="15" t="s">
        <v>124</v>
      </c>
      <c r="BM181" s="141" t="s">
        <v>254</v>
      </c>
    </row>
    <row r="182" spans="2:65" s="12" customFormat="1" ht="11.25" x14ac:dyDescent="0.2">
      <c r="B182" s="143"/>
      <c r="D182" s="144" t="s">
        <v>126</v>
      </c>
      <c r="E182" s="145" t="s">
        <v>1</v>
      </c>
      <c r="F182" s="146" t="s">
        <v>255</v>
      </c>
      <c r="H182" s="147">
        <v>264.85700000000003</v>
      </c>
      <c r="I182" s="148"/>
      <c r="L182" s="143"/>
      <c r="M182" s="149"/>
      <c r="T182" s="150"/>
      <c r="AT182" s="145" t="s">
        <v>126</v>
      </c>
      <c r="AU182" s="145" t="s">
        <v>83</v>
      </c>
      <c r="AV182" s="12" t="s">
        <v>83</v>
      </c>
      <c r="AW182" s="12" t="s">
        <v>31</v>
      </c>
      <c r="AX182" s="12" t="s">
        <v>79</v>
      </c>
      <c r="AY182" s="145" t="s">
        <v>117</v>
      </c>
    </row>
    <row r="183" spans="2:65" s="1" customFormat="1" ht="16.5" customHeight="1" x14ac:dyDescent="0.2">
      <c r="B183" s="30"/>
      <c r="C183" s="158" t="s">
        <v>256</v>
      </c>
      <c r="D183" s="158" t="s">
        <v>257</v>
      </c>
      <c r="E183" s="159" t="s">
        <v>258</v>
      </c>
      <c r="F183" s="160" t="s">
        <v>259</v>
      </c>
      <c r="G183" s="161" t="s">
        <v>243</v>
      </c>
      <c r="H183" s="162">
        <v>476.74299999999999</v>
      </c>
      <c r="I183" s="163"/>
      <c r="J183" s="164">
        <f>ROUND(I183*H183,2)</f>
        <v>0</v>
      </c>
      <c r="K183" s="160" t="s">
        <v>123</v>
      </c>
      <c r="L183" s="165"/>
      <c r="M183" s="166" t="s">
        <v>1</v>
      </c>
      <c r="N183" s="167" t="s">
        <v>39</v>
      </c>
      <c r="P183" s="139">
        <f>O183*H183</f>
        <v>0</v>
      </c>
      <c r="Q183" s="139">
        <v>1</v>
      </c>
      <c r="R183" s="139">
        <f>Q183*H183</f>
        <v>476.74299999999999</v>
      </c>
      <c r="S183" s="139">
        <v>0</v>
      </c>
      <c r="T183" s="140">
        <f>S183*H183</f>
        <v>0</v>
      </c>
      <c r="AR183" s="141" t="s">
        <v>159</v>
      </c>
      <c r="AT183" s="141" t="s">
        <v>257</v>
      </c>
      <c r="AU183" s="141" t="s">
        <v>83</v>
      </c>
      <c r="AY183" s="15" t="s">
        <v>117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5" t="s">
        <v>79</v>
      </c>
      <c r="BK183" s="142">
        <f>ROUND(I183*H183,2)</f>
        <v>0</v>
      </c>
      <c r="BL183" s="15" t="s">
        <v>124</v>
      </c>
      <c r="BM183" s="141" t="s">
        <v>260</v>
      </c>
    </row>
    <row r="184" spans="2:65" s="12" customFormat="1" ht="11.25" x14ac:dyDescent="0.2">
      <c r="B184" s="143"/>
      <c r="D184" s="144" t="s">
        <v>126</v>
      </c>
      <c r="E184" s="145" t="s">
        <v>1</v>
      </c>
      <c r="F184" s="146" t="s">
        <v>261</v>
      </c>
      <c r="H184" s="147">
        <v>476.74299999999999</v>
      </c>
      <c r="I184" s="148"/>
      <c r="L184" s="143"/>
      <c r="M184" s="149"/>
      <c r="T184" s="150"/>
      <c r="AT184" s="145" t="s">
        <v>126</v>
      </c>
      <c r="AU184" s="145" t="s">
        <v>83</v>
      </c>
      <c r="AV184" s="12" t="s">
        <v>83</v>
      </c>
      <c r="AW184" s="12" t="s">
        <v>31</v>
      </c>
      <c r="AX184" s="12" t="s">
        <v>79</v>
      </c>
      <c r="AY184" s="145" t="s">
        <v>117</v>
      </c>
    </row>
    <row r="185" spans="2:65" s="1" customFormat="1" ht="66.75" customHeight="1" x14ac:dyDescent="0.2">
      <c r="B185" s="30"/>
      <c r="C185" s="130" t="s">
        <v>262</v>
      </c>
      <c r="D185" s="130" t="s">
        <v>119</v>
      </c>
      <c r="E185" s="131" t="s">
        <v>263</v>
      </c>
      <c r="F185" s="132" t="s">
        <v>264</v>
      </c>
      <c r="G185" s="133" t="s">
        <v>192</v>
      </c>
      <c r="H185" s="134">
        <v>138.06100000000001</v>
      </c>
      <c r="I185" s="135"/>
      <c r="J185" s="136">
        <f>ROUND(I185*H185,2)</f>
        <v>0</v>
      </c>
      <c r="K185" s="132" t="s">
        <v>123</v>
      </c>
      <c r="L185" s="30"/>
      <c r="M185" s="137" t="s">
        <v>1</v>
      </c>
      <c r="N185" s="138" t="s">
        <v>39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124</v>
      </c>
      <c r="AT185" s="141" t="s">
        <v>119</v>
      </c>
      <c r="AU185" s="141" t="s">
        <v>83</v>
      </c>
      <c r="AY185" s="15" t="s">
        <v>117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5" t="s">
        <v>79</v>
      </c>
      <c r="BK185" s="142">
        <f>ROUND(I185*H185,2)</f>
        <v>0</v>
      </c>
      <c r="BL185" s="15" t="s">
        <v>124</v>
      </c>
      <c r="BM185" s="141" t="s">
        <v>265</v>
      </c>
    </row>
    <row r="186" spans="2:65" s="12" customFormat="1" ht="11.25" x14ac:dyDescent="0.2">
      <c r="B186" s="143"/>
      <c r="D186" s="144" t="s">
        <v>126</v>
      </c>
      <c r="E186" s="145" t="s">
        <v>1</v>
      </c>
      <c r="F186" s="146" t="s">
        <v>266</v>
      </c>
      <c r="H186" s="147">
        <v>129.36000000000001</v>
      </c>
      <c r="I186" s="148"/>
      <c r="L186" s="143"/>
      <c r="M186" s="149"/>
      <c r="T186" s="150"/>
      <c r="AT186" s="145" t="s">
        <v>126</v>
      </c>
      <c r="AU186" s="145" t="s">
        <v>83</v>
      </c>
      <c r="AV186" s="12" t="s">
        <v>83</v>
      </c>
      <c r="AW186" s="12" t="s">
        <v>31</v>
      </c>
      <c r="AX186" s="12" t="s">
        <v>74</v>
      </c>
      <c r="AY186" s="145" t="s">
        <v>117</v>
      </c>
    </row>
    <row r="187" spans="2:65" s="12" customFormat="1" ht="11.25" x14ac:dyDescent="0.2">
      <c r="B187" s="143"/>
      <c r="D187" s="144" t="s">
        <v>126</v>
      </c>
      <c r="E187" s="145" t="s">
        <v>1</v>
      </c>
      <c r="F187" s="146" t="s">
        <v>267</v>
      </c>
      <c r="H187" s="147">
        <v>8.7010000000000005</v>
      </c>
      <c r="I187" s="148"/>
      <c r="L187" s="143"/>
      <c r="M187" s="149"/>
      <c r="T187" s="150"/>
      <c r="AT187" s="145" t="s">
        <v>126</v>
      </c>
      <c r="AU187" s="145" t="s">
        <v>83</v>
      </c>
      <c r="AV187" s="12" t="s">
        <v>83</v>
      </c>
      <c r="AW187" s="12" t="s">
        <v>31</v>
      </c>
      <c r="AX187" s="12" t="s">
        <v>74</v>
      </c>
      <c r="AY187" s="145" t="s">
        <v>117</v>
      </c>
    </row>
    <row r="188" spans="2:65" s="13" customFormat="1" ht="11.25" x14ac:dyDescent="0.2">
      <c r="B188" s="151"/>
      <c r="D188" s="144" t="s">
        <v>126</v>
      </c>
      <c r="E188" s="152" t="s">
        <v>1</v>
      </c>
      <c r="F188" s="153" t="s">
        <v>133</v>
      </c>
      <c r="H188" s="154">
        <v>138.06100000000001</v>
      </c>
      <c r="I188" s="155"/>
      <c r="L188" s="151"/>
      <c r="M188" s="156"/>
      <c r="T188" s="157"/>
      <c r="AT188" s="152" t="s">
        <v>126</v>
      </c>
      <c r="AU188" s="152" t="s">
        <v>83</v>
      </c>
      <c r="AV188" s="13" t="s">
        <v>124</v>
      </c>
      <c r="AW188" s="13" t="s">
        <v>31</v>
      </c>
      <c r="AX188" s="13" t="s">
        <v>79</v>
      </c>
      <c r="AY188" s="152" t="s">
        <v>117</v>
      </c>
    </row>
    <row r="189" spans="2:65" s="1" customFormat="1" ht="16.5" customHeight="1" x14ac:dyDescent="0.2">
      <c r="B189" s="30"/>
      <c r="C189" s="158" t="s">
        <v>268</v>
      </c>
      <c r="D189" s="158" t="s">
        <v>257</v>
      </c>
      <c r="E189" s="159" t="s">
        <v>269</v>
      </c>
      <c r="F189" s="160" t="s">
        <v>270</v>
      </c>
      <c r="G189" s="161" t="s">
        <v>243</v>
      </c>
      <c r="H189" s="162">
        <v>248.51</v>
      </c>
      <c r="I189" s="163"/>
      <c r="J189" s="164">
        <f>ROUND(I189*H189,2)</f>
        <v>0</v>
      </c>
      <c r="K189" s="160" t="s">
        <v>271</v>
      </c>
      <c r="L189" s="165"/>
      <c r="M189" s="166" t="s">
        <v>1</v>
      </c>
      <c r="N189" s="167" t="s">
        <v>39</v>
      </c>
      <c r="P189" s="139">
        <f>O189*H189</f>
        <v>0</v>
      </c>
      <c r="Q189" s="139">
        <v>1</v>
      </c>
      <c r="R189" s="139">
        <f>Q189*H189</f>
        <v>248.51</v>
      </c>
      <c r="S189" s="139">
        <v>0</v>
      </c>
      <c r="T189" s="140">
        <f>S189*H189</f>
        <v>0</v>
      </c>
      <c r="AR189" s="141" t="s">
        <v>159</v>
      </c>
      <c r="AT189" s="141" t="s">
        <v>257</v>
      </c>
      <c r="AU189" s="141" t="s">
        <v>83</v>
      </c>
      <c r="AY189" s="15" t="s">
        <v>117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5" t="s">
        <v>79</v>
      </c>
      <c r="BK189" s="142">
        <f>ROUND(I189*H189,2)</f>
        <v>0</v>
      </c>
      <c r="BL189" s="15" t="s">
        <v>124</v>
      </c>
      <c r="BM189" s="141" t="s">
        <v>272</v>
      </c>
    </row>
    <row r="190" spans="2:65" s="12" customFormat="1" ht="11.25" x14ac:dyDescent="0.2">
      <c r="B190" s="143"/>
      <c r="D190" s="144" t="s">
        <v>126</v>
      </c>
      <c r="E190" s="145" t="s">
        <v>1</v>
      </c>
      <c r="F190" s="146" t="s">
        <v>273</v>
      </c>
      <c r="H190" s="147">
        <v>248.51</v>
      </c>
      <c r="I190" s="148"/>
      <c r="L190" s="143"/>
      <c r="M190" s="149"/>
      <c r="T190" s="150"/>
      <c r="AT190" s="145" t="s">
        <v>126</v>
      </c>
      <c r="AU190" s="145" t="s">
        <v>83</v>
      </c>
      <c r="AV190" s="12" t="s">
        <v>83</v>
      </c>
      <c r="AW190" s="12" t="s">
        <v>31</v>
      </c>
      <c r="AX190" s="12" t="s">
        <v>79</v>
      </c>
      <c r="AY190" s="145" t="s">
        <v>117</v>
      </c>
    </row>
    <row r="191" spans="2:65" s="11" customFormat="1" ht="22.9" customHeight="1" x14ac:dyDescent="0.2">
      <c r="B191" s="118"/>
      <c r="D191" s="119" t="s">
        <v>73</v>
      </c>
      <c r="E191" s="128" t="s">
        <v>124</v>
      </c>
      <c r="F191" s="128" t="s">
        <v>274</v>
      </c>
      <c r="I191" s="121"/>
      <c r="J191" s="129">
        <f>BK191</f>
        <v>0</v>
      </c>
      <c r="L191" s="118"/>
      <c r="M191" s="123"/>
      <c r="P191" s="124">
        <f>SUM(P192:P197)</f>
        <v>0</v>
      </c>
      <c r="R191" s="124">
        <f>SUM(R192:R197)</f>
        <v>66.710838519999996</v>
      </c>
      <c r="T191" s="125">
        <f>SUM(T192:T197)</f>
        <v>0</v>
      </c>
      <c r="AR191" s="119" t="s">
        <v>79</v>
      </c>
      <c r="AT191" s="126" t="s">
        <v>73</v>
      </c>
      <c r="AU191" s="126" t="s">
        <v>79</v>
      </c>
      <c r="AY191" s="119" t="s">
        <v>117</v>
      </c>
      <c r="BK191" s="127">
        <f>SUM(BK192:BK197)</f>
        <v>0</v>
      </c>
    </row>
    <row r="192" spans="2:65" s="1" customFormat="1" ht="33" customHeight="1" x14ac:dyDescent="0.2">
      <c r="B192" s="30"/>
      <c r="C192" s="130" t="s">
        <v>275</v>
      </c>
      <c r="D192" s="130" t="s">
        <v>119</v>
      </c>
      <c r="E192" s="131" t="s">
        <v>276</v>
      </c>
      <c r="F192" s="132" t="s">
        <v>277</v>
      </c>
      <c r="G192" s="133" t="s">
        <v>192</v>
      </c>
      <c r="H192" s="134">
        <v>34.826000000000001</v>
      </c>
      <c r="I192" s="135"/>
      <c r="J192" s="136">
        <f>ROUND(I192*H192,2)</f>
        <v>0</v>
      </c>
      <c r="K192" s="132" t="s">
        <v>123</v>
      </c>
      <c r="L192" s="30"/>
      <c r="M192" s="137" t="s">
        <v>1</v>
      </c>
      <c r="N192" s="138" t="s">
        <v>39</v>
      </c>
      <c r="P192" s="139">
        <f>O192*H192</f>
        <v>0</v>
      </c>
      <c r="Q192" s="139">
        <v>1.8907700000000001</v>
      </c>
      <c r="R192" s="139">
        <f>Q192*H192</f>
        <v>65.847956019999998</v>
      </c>
      <c r="S192" s="139">
        <v>0</v>
      </c>
      <c r="T192" s="140">
        <f>S192*H192</f>
        <v>0</v>
      </c>
      <c r="AR192" s="141" t="s">
        <v>124</v>
      </c>
      <c r="AT192" s="141" t="s">
        <v>119</v>
      </c>
      <c r="AU192" s="141" t="s">
        <v>83</v>
      </c>
      <c r="AY192" s="15" t="s">
        <v>117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5" t="s">
        <v>79</v>
      </c>
      <c r="BK192" s="142">
        <f>ROUND(I192*H192,2)</f>
        <v>0</v>
      </c>
      <c r="BL192" s="15" t="s">
        <v>124</v>
      </c>
      <c r="BM192" s="141" t="s">
        <v>278</v>
      </c>
    </row>
    <row r="193" spans="2:65" s="12" customFormat="1" ht="11.25" x14ac:dyDescent="0.2">
      <c r="B193" s="143"/>
      <c r="D193" s="144" t="s">
        <v>126</v>
      </c>
      <c r="E193" s="145" t="s">
        <v>1</v>
      </c>
      <c r="F193" s="146" t="s">
        <v>279</v>
      </c>
      <c r="H193" s="147">
        <v>2.4860000000000002</v>
      </c>
      <c r="I193" s="148"/>
      <c r="L193" s="143"/>
      <c r="M193" s="149"/>
      <c r="T193" s="150"/>
      <c r="AT193" s="145" t="s">
        <v>126</v>
      </c>
      <c r="AU193" s="145" t="s">
        <v>83</v>
      </c>
      <c r="AV193" s="12" t="s">
        <v>83</v>
      </c>
      <c r="AW193" s="12" t="s">
        <v>31</v>
      </c>
      <c r="AX193" s="12" t="s">
        <v>74</v>
      </c>
      <c r="AY193" s="145" t="s">
        <v>117</v>
      </c>
    </row>
    <row r="194" spans="2:65" s="12" customFormat="1" ht="11.25" x14ac:dyDescent="0.2">
      <c r="B194" s="143"/>
      <c r="D194" s="144" t="s">
        <v>126</v>
      </c>
      <c r="E194" s="145" t="s">
        <v>1</v>
      </c>
      <c r="F194" s="146" t="s">
        <v>280</v>
      </c>
      <c r="H194" s="147">
        <v>32.340000000000003</v>
      </c>
      <c r="I194" s="148"/>
      <c r="L194" s="143"/>
      <c r="M194" s="149"/>
      <c r="T194" s="150"/>
      <c r="AT194" s="145" t="s">
        <v>126</v>
      </c>
      <c r="AU194" s="145" t="s">
        <v>83</v>
      </c>
      <c r="AV194" s="12" t="s">
        <v>83</v>
      </c>
      <c r="AW194" s="12" t="s">
        <v>31</v>
      </c>
      <c r="AX194" s="12" t="s">
        <v>74</v>
      </c>
      <c r="AY194" s="145" t="s">
        <v>117</v>
      </c>
    </row>
    <row r="195" spans="2:65" s="13" customFormat="1" ht="11.25" x14ac:dyDescent="0.2">
      <c r="B195" s="151"/>
      <c r="D195" s="144" t="s">
        <v>126</v>
      </c>
      <c r="E195" s="152" t="s">
        <v>1</v>
      </c>
      <c r="F195" s="153" t="s">
        <v>133</v>
      </c>
      <c r="H195" s="154">
        <v>34.826000000000001</v>
      </c>
      <c r="I195" s="155"/>
      <c r="L195" s="151"/>
      <c r="M195" s="156"/>
      <c r="T195" s="157"/>
      <c r="AT195" s="152" t="s">
        <v>126</v>
      </c>
      <c r="AU195" s="152" t="s">
        <v>83</v>
      </c>
      <c r="AV195" s="13" t="s">
        <v>124</v>
      </c>
      <c r="AW195" s="13" t="s">
        <v>31</v>
      </c>
      <c r="AX195" s="13" t="s">
        <v>79</v>
      </c>
      <c r="AY195" s="152" t="s">
        <v>117</v>
      </c>
    </row>
    <row r="196" spans="2:65" s="1" customFormat="1" ht="44.25" customHeight="1" x14ac:dyDescent="0.2">
      <c r="B196" s="30"/>
      <c r="C196" s="130" t="s">
        <v>281</v>
      </c>
      <c r="D196" s="130" t="s">
        <v>119</v>
      </c>
      <c r="E196" s="131" t="s">
        <v>282</v>
      </c>
      <c r="F196" s="132" t="s">
        <v>283</v>
      </c>
      <c r="G196" s="133" t="s">
        <v>192</v>
      </c>
      <c r="H196" s="134">
        <v>0.375</v>
      </c>
      <c r="I196" s="135"/>
      <c r="J196" s="136">
        <f>ROUND(I196*H196,2)</f>
        <v>0</v>
      </c>
      <c r="K196" s="132" t="s">
        <v>123</v>
      </c>
      <c r="L196" s="30"/>
      <c r="M196" s="137" t="s">
        <v>1</v>
      </c>
      <c r="N196" s="138" t="s">
        <v>39</v>
      </c>
      <c r="P196" s="139">
        <f>O196*H196</f>
        <v>0</v>
      </c>
      <c r="Q196" s="139">
        <v>2.3010199999999998</v>
      </c>
      <c r="R196" s="139">
        <f>Q196*H196</f>
        <v>0.8628825</v>
      </c>
      <c r="S196" s="139">
        <v>0</v>
      </c>
      <c r="T196" s="140">
        <f>S196*H196</f>
        <v>0</v>
      </c>
      <c r="AR196" s="141" t="s">
        <v>124</v>
      </c>
      <c r="AT196" s="141" t="s">
        <v>119</v>
      </c>
      <c r="AU196" s="141" t="s">
        <v>83</v>
      </c>
      <c r="AY196" s="15" t="s">
        <v>117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5" t="s">
        <v>79</v>
      </c>
      <c r="BK196" s="142">
        <f>ROUND(I196*H196,2)</f>
        <v>0</v>
      </c>
      <c r="BL196" s="15" t="s">
        <v>124</v>
      </c>
      <c r="BM196" s="141" t="s">
        <v>284</v>
      </c>
    </row>
    <row r="197" spans="2:65" s="12" customFormat="1" ht="11.25" x14ac:dyDescent="0.2">
      <c r="B197" s="143"/>
      <c r="D197" s="144" t="s">
        <v>126</v>
      </c>
      <c r="E197" s="145" t="s">
        <v>1</v>
      </c>
      <c r="F197" s="146" t="s">
        <v>285</v>
      </c>
      <c r="H197" s="147">
        <v>0.375</v>
      </c>
      <c r="I197" s="148"/>
      <c r="L197" s="143"/>
      <c r="M197" s="149"/>
      <c r="T197" s="150"/>
      <c r="AT197" s="145" t="s">
        <v>126</v>
      </c>
      <c r="AU197" s="145" t="s">
        <v>83</v>
      </c>
      <c r="AV197" s="12" t="s">
        <v>83</v>
      </c>
      <c r="AW197" s="12" t="s">
        <v>31</v>
      </c>
      <c r="AX197" s="12" t="s">
        <v>79</v>
      </c>
      <c r="AY197" s="145" t="s">
        <v>117</v>
      </c>
    </row>
    <row r="198" spans="2:65" s="11" customFormat="1" ht="22.9" customHeight="1" x14ac:dyDescent="0.2">
      <c r="B198" s="118"/>
      <c r="D198" s="119" t="s">
        <v>73</v>
      </c>
      <c r="E198" s="128" t="s">
        <v>144</v>
      </c>
      <c r="F198" s="128" t="s">
        <v>286</v>
      </c>
      <c r="I198" s="121"/>
      <c r="J198" s="129">
        <f>BK198</f>
        <v>0</v>
      </c>
      <c r="L198" s="118"/>
      <c r="M198" s="123"/>
      <c r="P198" s="124">
        <f>SUM(P199:P208)</f>
        <v>0</v>
      </c>
      <c r="R198" s="124">
        <f>SUM(R199:R208)</f>
        <v>0</v>
      </c>
      <c r="T198" s="125">
        <f>SUM(T199:T208)</f>
        <v>0</v>
      </c>
      <c r="AR198" s="119" t="s">
        <v>79</v>
      </c>
      <c r="AT198" s="126" t="s">
        <v>73</v>
      </c>
      <c r="AU198" s="126" t="s">
        <v>79</v>
      </c>
      <c r="AY198" s="119" t="s">
        <v>117</v>
      </c>
      <c r="BK198" s="127">
        <f>SUM(BK199:BK208)</f>
        <v>0</v>
      </c>
    </row>
    <row r="199" spans="2:65" s="1" customFormat="1" ht="33" customHeight="1" x14ac:dyDescent="0.2">
      <c r="B199" s="30"/>
      <c r="C199" s="130" t="s">
        <v>287</v>
      </c>
      <c r="D199" s="130" t="s">
        <v>119</v>
      </c>
      <c r="E199" s="131" t="s">
        <v>288</v>
      </c>
      <c r="F199" s="132" t="s">
        <v>289</v>
      </c>
      <c r="G199" s="133" t="s">
        <v>122</v>
      </c>
      <c r="H199" s="134">
        <v>3.3</v>
      </c>
      <c r="I199" s="135"/>
      <c r="J199" s="136">
        <f>ROUND(I199*H199,2)</f>
        <v>0</v>
      </c>
      <c r="K199" s="132" t="s">
        <v>123</v>
      </c>
      <c r="L199" s="30"/>
      <c r="M199" s="137" t="s">
        <v>1</v>
      </c>
      <c r="N199" s="138" t="s">
        <v>39</v>
      </c>
      <c r="P199" s="139">
        <f>O199*H199</f>
        <v>0</v>
      </c>
      <c r="Q199" s="139">
        <v>0</v>
      </c>
      <c r="R199" s="139">
        <f>Q199*H199</f>
        <v>0</v>
      </c>
      <c r="S199" s="139">
        <v>0</v>
      </c>
      <c r="T199" s="140">
        <f>S199*H199</f>
        <v>0</v>
      </c>
      <c r="AR199" s="141" t="s">
        <v>124</v>
      </c>
      <c r="AT199" s="141" t="s">
        <v>119</v>
      </c>
      <c r="AU199" s="141" t="s">
        <v>83</v>
      </c>
      <c r="AY199" s="15" t="s">
        <v>117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5" t="s">
        <v>79</v>
      </c>
      <c r="BK199" s="142">
        <f>ROUND(I199*H199,2)</f>
        <v>0</v>
      </c>
      <c r="BL199" s="15" t="s">
        <v>124</v>
      </c>
      <c r="BM199" s="141" t="s">
        <v>290</v>
      </c>
    </row>
    <row r="200" spans="2:65" s="12" customFormat="1" ht="11.25" x14ac:dyDescent="0.2">
      <c r="B200" s="143"/>
      <c r="D200" s="144" t="s">
        <v>126</v>
      </c>
      <c r="E200" s="145" t="s">
        <v>1</v>
      </c>
      <c r="F200" s="146" t="s">
        <v>291</v>
      </c>
      <c r="H200" s="147">
        <v>3.3</v>
      </c>
      <c r="I200" s="148"/>
      <c r="L200" s="143"/>
      <c r="M200" s="149"/>
      <c r="T200" s="150"/>
      <c r="AT200" s="145" t="s">
        <v>126</v>
      </c>
      <c r="AU200" s="145" t="s">
        <v>83</v>
      </c>
      <c r="AV200" s="12" t="s">
        <v>83</v>
      </c>
      <c r="AW200" s="12" t="s">
        <v>31</v>
      </c>
      <c r="AX200" s="12" t="s">
        <v>79</v>
      </c>
      <c r="AY200" s="145" t="s">
        <v>117</v>
      </c>
    </row>
    <row r="201" spans="2:65" s="1" customFormat="1" ht="33" customHeight="1" x14ac:dyDescent="0.2">
      <c r="B201" s="30"/>
      <c r="C201" s="130" t="s">
        <v>292</v>
      </c>
      <c r="D201" s="130" t="s">
        <v>119</v>
      </c>
      <c r="E201" s="131" t="s">
        <v>293</v>
      </c>
      <c r="F201" s="132" t="s">
        <v>294</v>
      </c>
      <c r="G201" s="133" t="s">
        <v>122</v>
      </c>
      <c r="H201" s="134">
        <v>344.96</v>
      </c>
      <c r="I201" s="135"/>
      <c r="J201" s="136">
        <f>ROUND(I201*H201,2)</f>
        <v>0</v>
      </c>
      <c r="K201" s="132" t="s">
        <v>123</v>
      </c>
      <c r="L201" s="30"/>
      <c r="M201" s="137" t="s">
        <v>1</v>
      </c>
      <c r="N201" s="138" t="s">
        <v>39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124</v>
      </c>
      <c r="AT201" s="141" t="s">
        <v>119</v>
      </c>
      <c r="AU201" s="141" t="s">
        <v>83</v>
      </c>
      <c r="AY201" s="15" t="s">
        <v>117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5" t="s">
        <v>79</v>
      </c>
      <c r="BK201" s="142">
        <f>ROUND(I201*H201,2)</f>
        <v>0</v>
      </c>
      <c r="BL201" s="15" t="s">
        <v>124</v>
      </c>
      <c r="BM201" s="141" t="s">
        <v>295</v>
      </c>
    </row>
    <row r="202" spans="2:65" s="12" customFormat="1" ht="11.25" x14ac:dyDescent="0.2">
      <c r="B202" s="143"/>
      <c r="D202" s="144" t="s">
        <v>126</v>
      </c>
      <c r="E202" s="145" t="s">
        <v>1</v>
      </c>
      <c r="F202" s="146" t="s">
        <v>138</v>
      </c>
      <c r="H202" s="147">
        <v>323.39999999999998</v>
      </c>
      <c r="I202" s="148"/>
      <c r="L202" s="143"/>
      <c r="M202" s="149"/>
      <c r="T202" s="150"/>
      <c r="AT202" s="145" t="s">
        <v>126</v>
      </c>
      <c r="AU202" s="145" t="s">
        <v>83</v>
      </c>
      <c r="AV202" s="12" t="s">
        <v>83</v>
      </c>
      <c r="AW202" s="12" t="s">
        <v>31</v>
      </c>
      <c r="AX202" s="12" t="s">
        <v>74</v>
      </c>
      <c r="AY202" s="145" t="s">
        <v>117</v>
      </c>
    </row>
    <row r="203" spans="2:65" s="12" customFormat="1" ht="11.25" x14ac:dyDescent="0.2">
      <c r="B203" s="143"/>
      <c r="D203" s="144" t="s">
        <v>126</v>
      </c>
      <c r="E203" s="145" t="s">
        <v>1</v>
      </c>
      <c r="F203" s="146" t="s">
        <v>139</v>
      </c>
      <c r="H203" s="147">
        <v>21.56</v>
      </c>
      <c r="I203" s="148"/>
      <c r="L203" s="143"/>
      <c r="M203" s="149"/>
      <c r="T203" s="150"/>
      <c r="AT203" s="145" t="s">
        <v>126</v>
      </c>
      <c r="AU203" s="145" t="s">
        <v>83</v>
      </c>
      <c r="AV203" s="12" t="s">
        <v>83</v>
      </c>
      <c r="AW203" s="12" t="s">
        <v>31</v>
      </c>
      <c r="AX203" s="12" t="s">
        <v>74</v>
      </c>
      <c r="AY203" s="145" t="s">
        <v>117</v>
      </c>
    </row>
    <row r="204" spans="2:65" s="13" customFormat="1" ht="11.25" x14ac:dyDescent="0.2">
      <c r="B204" s="151"/>
      <c r="D204" s="144" t="s">
        <v>126</v>
      </c>
      <c r="E204" s="152" t="s">
        <v>1</v>
      </c>
      <c r="F204" s="153" t="s">
        <v>133</v>
      </c>
      <c r="H204" s="154">
        <v>344.96</v>
      </c>
      <c r="I204" s="155"/>
      <c r="L204" s="151"/>
      <c r="M204" s="156"/>
      <c r="T204" s="157"/>
      <c r="AT204" s="152" t="s">
        <v>126</v>
      </c>
      <c r="AU204" s="152" t="s">
        <v>83</v>
      </c>
      <c r="AV204" s="13" t="s">
        <v>124</v>
      </c>
      <c r="AW204" s="13" t="s">
        <v>31</v>
      </c>
      <c r="AX204" s="13" t="s">
        <v>79</v>
      </c>
      <c r="AY204" s="152" t="s">
        <v>117</v>
      </c>
    </row>
    <row r="205" spans="2:65" s="1" customFormat="1" ht="37.9" customHeight="1" x14ac:dyDescent="0.2">
      <c r="B205" s="30"/>
      <c r="C205" s="130" t="s">
        <v>296</v>
      </c>
      <c r="D205" s="130" t="s">
        <v>119</v>
      </c>
      <c r="E205" s="131" t="s">
        <v>297</v>
      </c>
      <c r="F205" s="132" t="s">
        <v>298</v>
      </c>
      <c r="G205" s="133" t="s">
        <v>122</v>
      </c>
      <c r="H205" s="134">
        <v>344.96</v>
      </c>
      <c r="I205" s="135"/>
      <c r="J205" s="136">
        <f>ROUND(I205*H205,2)</f>
        <v>0</v>
      </c>
      <c r="K205" s="132" t="s">
        <v>123</v>
      </c>
      <c r="L205" s="30"/>
      <c r="M205" s="137" t="s">
        <v>1</v>
      </c>
      <c r="N205" s="138" t="s">
        <v>39</v>
      </c>
      <c r="P205" s="139">
        <f>O205*H205</f>
        <v>0</v>
      </c>
      <c r="Q205" s="139">
        <v>0</v>
      </c>
      <c r="R205" s="139">
        <f>Q205*H205</f>
        <v>0</v>
      </c>
      <c r="S205" s="139">
        <v>0</v>
      </c>
      <c r="T205" s="140">
        <f>S205*H205</f>
        <v>0</v>
      </c>
      <c r="AR205" s="141" t="s">
        <v>124</v>
      </c>
      <c r="AT205" s="141" t="s">
        <v>119</v>
      </c>
      <c r="AU205" s="141" t="s">
        <v>83</v>
      </c>
      <c r="AY205" s="15" t="s">
        <v>117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5" t="s">
        <v>79</v>
      </c>
      <c r="BK205" s="142">
        <f>ROUND(I205*H205,2)</f>
        <v>0</v>
      </c>
      <c r="BL205" s="15" t="s">
        <v>124</v>
      </c>
      <c r="BM205" s="141" t="s">
        <v>299</v>
      </c>
    </row>
    <row r="206" spans="2:65" s="12" customFormat="1" ht="11.25" x14ac:dyDescent="0.2">
      <c r="B206" s="143"/>
      <c r="D206" s="144" t="s">
        <v>126</v>
      </c>
      <c r="E206" s="145" t="s">
        <v>1</v>
      </c>
      <c r="F206" s="146" t="s">
        <v>138</v>
      </c>
      <c r="H206" s="147">
        <v>323.39999999999998</v>
      </c>
      <c r="I206" s="148"/>
      <c r="L206" s="143"/>
      <c r="M206" s="149"/>
      <c r="T206" s="150"/>
      <c r="AT206" s="145" t="s">
        <v>126</v>
      </c>
      <c r="AU206" s="145" t="s">
        <v>83</v>
      </c>
      <c r="AV206" s="12" t="s">
        <v>83</v>
      </c>
      <c r="AW206" s="12" t="s">
        <v>31</v>
      </c>
      <c r="AX206" s="12" t="s">
        <v>74</v>
      </c>
      <c r="AY206" s="145" t="s">
        <v>117</v>
      </c>
    </row>
    <row r="207" spans="2:65" s="12" customFormat="1" ht="11.25" x14ac:dyDescent="0.2">
      <c r="B207" s="143"/>
      <c r="D207" s="144" t="s">
        <v>126</v>
      </c>
      <c r="E207" s="145" t="s">
        <v>1</v>
      </c>
      <c r="F207" s="146" t="s">
        <v>139</v>
      </c>
      <c r="H207" s="147">
        <v>21.56</v>
      </c>
      <c r="I207" s="148"/>
      <c r="L207" s="143"/>
      <c r="M207" s="149"/>
      <c r="T207" s="150"/>
      <c r="AT207" s="145" t="s">
        <v>126</v>
      </c>
      <c r="AU207" s="145" t="s">
        <v>83</v>
      </c>
      <c r="AV207" s="12" t="s">
        <v>83</v>
      </c>
      <c r="AW207" s="12" t="s">
        <v>31</v>
      </c>
      <c r="AX207" s="12" t="s">
        <v>74</v>
      </c>
      <c r="AY207" s="145" t="s">
        <v>117</v>
      </c>
    </row>
    <row r="208" spans="2:65" s="13" customFormat="1" ht="11.25" x14ac:dyDescent="0.2">
      <c r="B208" s="151"/>
      <c r="D208" s="144" t="s">
        <v>126</v>
      </c>
      <c r="E208" s="152" t="s">
        <v>1</v>
      </c>
      <c r="F208" s="153" t="s">
        <v>133</v>
      </c>
      <c r="H208" s="154">
        <v>344.96</v>
      </c>
      <c r="I208" s="155"/>
      <c r="L208" s="151"/>
      <c r="M208" s="156"/>
      <c r="T208" s="157"/>
      <c r="AT208" s="152" t="s">
        <v>126</v>
      </c>
      <c r="AU208" s="152" t="s">
        <v>83</v>
      </c>
      <c r="AV208" s="13" t="s">
        <v>124</v>
      </c>
      <c r="AW208" s="13" t="s">
        <v>31</v>
      </c>
      <c r="AX208" s="13" t="s">
        <v>79</v>
      </c>
      <c r="AY208" s="152" t="s">
        <v>117</v>
      </c>
    </row>
    <row r="209" spans="2:65" s="11" customFormat="1" ht="22.9" customHeight="1" x14ac:dyDescent="0.2">
      <c r="B209" s="118"/>
      <c r="D209" s="119" t="s">
        <v>73</v>
      </c>
      <c r="E209" s="128" t="s">
        <v>159</v>
      </c>
      <c r="F209" s="128" t="s">
        <v>300</v>
      </c>
      <c r="I209" s="121"/>
      <c r="J209" s="129">
        <f>BK209</f>
        <v>0</v>
      </c>
      <c r="L209" s="118"/>
      <c r="M209" s="123"/>
      <c r="P209" s="124">
        <f>SUM(P210:P272)</f>
        <v>0</v>
      </c>
      <c r="R209" s="124">
        <f>SUM(R210:R272)</f>
        <v>5.420618868</v>
      </c>
      <c r="T209" s="125">
        <f>SUM(T210:T272)</f>
        <v>0</v>
      </c>
      <c r="AR209" s="119" t="s">
        <v>79</v>
      </c>
      <c r="AT209" s="126" t="s">
        <v>73</v>
      </c>
      <c r="AU209" s="126" t="s">
        <v>79</v>
      </c>
      <c r="AY209" s="119" t="s">
        <v>117</v>
      </c>
      <c r="BK209" s="127">
        <f>SUM(BK210:BK272)</f>
        <v>0</v>
      </c>
    </row>
    <row r="210" spans="2:65" s="1" customFormat="1" ht="24.2" customHeight="1" x14ac:dyDescent="0.2">
      <c r="B210" s="30"/>
      <c r="C210" s="130" t="s">
        <v>301</v>
      </c>
      <c r="D210" s="130" t="s">
        <v>119</v>
      </c>
      <c r="E210" s="131" t="s">
        <v>302</v>
      </c>
      <c r="F210" s="132" t="s">
        <v>303</v>
      </c>
      <c r="G210" s="133" t="s">
        <v>304</v>
      </c>
      <c r="H210" s="134">
        <v>3</v>
      </c>
      <c r="I210" s="135">
        <v>0</v>
      </c>
      <c r="J210" s="136">
        <f t="shared" ref="J210:J218" si="0">ROUND(I210*H210,2)</f>
        <v>0</v>
      </c>
      <c r="K210" s="132" t="s">
        <v>123</v>
      </c>
      <c r="L210" s="30"/>
      <c r="M210" s="137" t="s">
        <v>1</v>
      </c>
      <c r="N210" s="138" t="s">
        <v>39</v>
      </c>
      <c r="P210" s="139">
        <f t="shared" ref="P210:P218" si="1">O210*H210</f>
        <v>0</v>
      </c>
      <c r="Q210" s="139">
        <v>0</v>
      </c>
      <c r="R210" s="139">
        <f t="shared" ref="R210:R218" si="2">Q210*H210</f>
        <v>0</v>
      </c>
      <c r="S210" s="139">
        <v>0</v>
      </c>
      <c r="T210" s="140">
        <f t="shared" ref="T210:T218" si="3">S210*H210</f>
        <v>0</v>
      </c>
      <c r="AR210" s="141" t="s">
        <v>124</v>
      </c>
      <c r="AT210" s="141" t="s">
        <v>119</v>
      </c>
      <c r="AU210" s="141" t="s">
        <v>83</v>
      </c>
      <c r="AY210" s="15" t="s">
        <v>117</v>
      </c>
      <c r="BE210" s="142">
        <f t="shared" ref="BE210:BE218" si="4">IF(N210="základní",J210,0)</f>
        <v>0</v>
      </c>
      <c r="BF210" s="142">
        <f t="shared" ref="BF210:BF218" si="5">IF(N210="snížená",J210,0)</f>
        <v>0</v>
      </c>
      <c r="BG210" s="142">
        <f t="shared" ref="BG210:BG218" si="6">IF(N210="zákl. přenesená",J210,0)</f>
        <v>0</v>
      </c>
      <c r="BH210" s="142">
        <f t="shared" ref="BH210:BH218" si="7">IF(N210="sníž. přenesená",J210,0)</f>
        <v>0</v>
      </c>
      <c r="BI210" s="142">
        <f t="shared" ref="BI210:BI218" si="8">IF(N210="nulová",J210,0)</f>
        <v>0</v>
      </c>
      <c r="BJ210" s="15" t="s">
        <v>79</v>
      </c>
      <c r="BK210" s="142">
        <f t="shared" ref="BK210:BK218" si="9">ROUND(I210*H210,2)</f>
        <v>0</v>
      </c>
      <c r="BL210" s="15" t="s">
        <v>124</v>
      </c>
      <c r="BM210" s="141" t="s">
        <v>305</v>
      </c>
    </row>
    <row r="211" spans="2:65" s="1" customFormat="1" ht="16.5" customHeight="1" x14ac:dyDescent="0.2">
      <c r="B211" s="30"/>
      <c r="C211" s="130" t="s">
        <v>306</v>
      </c>
      <c r="D211" s="130" t="s">
        <v>119</v>
      </c>
      <c r="E211" s="131" t="s">
        <v>307</v>
      </c>
      <c r="F211" s="132" t="s">
        <v>308</v>
      </c>
      <c r="G211" s="133" t="s">
        <v>309</v>
      </c>
      <c r="H211" s="134">
        <v>1</v>
      </c>
      <c r="I211" s="135">
        <v>0</v>
      </c>
      <c r="J211" s="136">
        <f t="shared" si="0"/>
        <v>0</v>
      </c>
      <c r="K211" s="132" t="s">
        <v>1</v>
      </c>
      <c r="L211" s="30"/>
      <c r="M211" s="137" t="s">
        <v>1</v>
      </c>
      <c r="N211" s="138" t="s">
        <v>39</v>
      </c>
      <c r="P211" s="139">
        <f t="shared" si="1"/>
        <v>0</v>
      </c>
      <c r="Q211" s="139">
        <v>0</v>
      </c>
      <c r="R211" s="139">
        <f t="shared" si="2"/>
        <v>0</v>
      </c>
      <c r="S211" s="139">
        <v>0</v>
      </c>
      <c r="T211" s="140">
        <f t="shared" si="3"/>
        <v>0</v>
      </c>
      <c r="AR211" s="141" t="s">
        <v>124</v>
      </c>
      <c r="AT211" s="141" t="s">
        <v>119</v>
      </c>
      <c r="AU211" s="141" t="s">
        <v>83</v>
      </c>
      <c r="AY211" s="15" t="s">
        <v>117</v>
      </c>
      <c r="BE211" s="142">
        <f t="shared" si="4"/>
        <v>0</v>
      </c>
      <c r="BF211" s="142">
        <f t="shared" si="5"/>
        <v>0</v>
      </c>
      <c r="BG211" s="142">
        <f t="shared" si="6"/>
        <v>0</v>
      </c>
      <c r="BH211" s="142">
        <f t="shared" si="7"/>
        <v>0</v>
      </c>
      <c r="BI211" s="142">
        <f t="shared" si="8"/>
        <v>0</v>
      </c>
      <c r="BJ211" s="15" t="s">
        <v>79</v>
      </c>
      <c r="BK211" s="142">
        <f t="shared" si="9"/>
        <v>0</v>
      </c>
      <c r="BL211" s="15" t="s">
        <v>124</v>
      </c>
      <c r="BM211" s="141" t="s">
        <v>310</v>
      </c>
    </row>
    <row r="212" spans="2:65" s="1" customFormat="1" ht="44.25" customHeight="1" x14ac:dyDescent="0.2">
      <c r="B212" s="30"/>
      <c r="C212" s="130" t="s">
        <v>311</v>
      </c>
      <c r="D212" s="130" t="s">
        <v>119</v>
      </c>
      <c r="E212" s="131" t="s">
        <v>312</v>
      </c>
      <c r="F212" s="132" t="s">
        <v>313</v>
      </c>
      <c r="G212" s="133" t="s">
        <v>304</v>
      </c>
      <c r="H212" s="134">
        <v>1</v>
      </c>
      <c r="I212" s="135">
        <v>0</v>
      </c>
      <c r="J212" s="136">
        <f t="shared" si="0"/>
        <v>0</v>
      </c>
      <c r="K212" s="132" t="s">
        <v>123</v>
      </c>
      <c r="L212" s="30"/>
      <c r="M212" s="137" t="s">
        <v>1</v>
      </c>
      <c r="N212" s="138" t="s">
        <v>39</v>
      </c>
      <c r="P212" s="139">
        <f t="shared" si="1"/>
        <v>0</v>
      </c>
      <c r="Q212" s="139">
        <v>1.6692E-3</v>
      </c>
      <c r="R212" s="139">
        <f t="shared" si="2"/>
        <v>1.6692E-3</v>
      </c>
      <c r="S212" s="139">
        <v>0</v>
      </c>
      <c r="T212" s="140">
        <f t="shared" si="3"/>
        <v>0</v>
      </c>
      <c r="AR212" s="141" t="s">
        <v>124</v>
      </c>
      <c r="AT212" s="141" t="s">
        <v>119</v>
      </c>
      <c r="AU212" s="141" t="s">
        <v>83</v>
      </c>
      <c r="AY212" s="15" t="s">
        <v>117</v>
      </c>
      <c r="BE212" s="142">
        <f t="shared" si="4"/>
        <v>0</v>
      </c>
      <c r="BF212" s="142">
        <f t="shared" si="5"/>
        <v>0</v>
      </c>
      <c r="BG212" s="142">
        <f t="shared" si="6"/>
        <v>0</v>
      </c>
      <c r="BH212" s="142">
        <f t="shared" si="7"/>
        <v>0</v>
      </c>
      <c r="BI212" s="142">
        <f t="shared" si="8"/>
        <v>0</v>
      </c>
      <c r="BJ212" s="15" t="s">
        <v>79</v>
      </c>
      <c r="BK212" s="142">
        <f t="shared" si="9"/>
        <v>0</v>
      </c>
      <c r="BL212" s="15" t="s">
        <v>124</v>
      </c>
      <c r="BM212" s="141" t="s">
        <v>314</v>
      </c>
    </row>
    <row r="213" spans="2:65" s="1" customFormat="1" ht="24.2" customHeight="1" x14ac:dyDescent="0.2">
      <c r="B213" s="30"/>
      <c r="C213" s="158" t="s">
        <v>315</v>
      </c>
      <c r="D213" s="158" t="s">
        <v>257</v>
      </c>
      <c r="E213" s="159" t="s">
        <v>316</v>
      </c>
      <c r="F213" s="160" t="s">
        <v>317</v>
      </c>
      <c r="G213" s="161" t="s">
        <v>304</v>
      </c>
      <c r="H213" s="162">
        <v>1</v>
      </c>
      <c r="I213" s="163">
        <v>0</v>
      </c>
      <c r="J213" s="164">
        <f t="shared" si="0"/>
        <v>0</v>
      </c>
      <c r="K213" s="160" t="s">
        <v>123</v>
      </c>
      <c r="L213" s="165"/>
      <c r="M213" s="166" t="s">
        <v>1</v>
      </c>
      <c r="N213" s="167" t="s">
        <v>39</v>
      </c>
      <c r="P213" s="139">
        <f t="shared" si="1"/>
        <v>0</v>
      </c>
      <c r="Q213" s="139">
        <v>1.2200000000000001E-2</v>
      </c>
      <c r="R213" s="139">
        <f t="shared" si="2"/>
        <v>1.2200000000000001E-2</v>
      </c>
      <c r="S213" s="139">
        <v>0</v>
      </c>
      <c r="T213" s="140">
        <f t="shared" si="3"/>
        <v>0</v>
      </c>
      <c r="AR213" s="141" t="s">
        <v>159</v>
      </c>
      <c r="AT213" s="141" t="s">
        <v>257</v>
      </c>
      <c r="AU213" s="141" t="s">
        <v>83</v>
      </c>
      <c r="AY213" s="15" t="s">
        <v>117</v>
      </c>
      <c r="BE213" s="142">
        <f t="shared" si="4"/>
        <v>0</v>
      </c>
      <c r="BF213" s="142">
        <f t="shared" si="5"/>
        <v>0</v>
      </c>
      <c r="BG213" s="142">
        <f t="shared" si="6"/>
        <v>0</v>
      </c>
      <c r="BH213" s="142">
        <f t="shared" si="7"/>
        <v>0</v>
      </c>
      <c r="BI213" s="142">
        <f t="shared" si="8"/>
        <v>0</v>
      </c>
      <c r="BJ213" s="15" t="s">
        <v>79</v>
      </c>
      <c r="BK213" s="142">
        <f t="shared" si="9"/>
        <v>0</v>
      </c>
      <c r="BL213" s="15" t="s">
        <v>124</v>
      </c>
      <c r="BM213" s="141" t="s">
        <v>318</v>
      </c>
    </row>
    <row r="214" spans="2:65" s="1" customFormat="1" ht="44.25" customHeight="1" x14ac:dyDescent="0.2">
      <c r="B214" s="30"/>
      <c r="C214" s="130" t="s">
        <v>319</v>
      </c>
      <c r="D214" s="130" t="s">
        <v>119</v>
      </c>
      <c r="E214" s="131" t="s">
        <v>320</v>
      </c>
      <c r="F214" s="132" t="s">
        <v>321</v>
      </c>
      <c r="G214" s="133" t="s">
        <v>304</v>
      </c>
      <c r="H214" s="134">
        <v>3</v>
      </c>
      <c r="I214" s="135">
        <v>0</v>
      </c>
      <c r="J214" s="136">
        <f t="shared" si="0"/>
        <v>0</v>
      </c>
      <c r="K214" s="132" t="s">
        <v>123</v>
      </c>
      <c r="L214" s="30"/>
      <c r="M214" s="137" t="s">
        <v>1</v>
      </c>
      <c r="N214" s="138" t="s">
        <v>39</v>
      </c>
      <c r="P214" s="139">
        <f t="shared" si="1"/>
        <v>0</v>
      </c>
      <c r="Q214" s="139">
        <v>1.6692E-3</v>
      </c>
      <c r="R214" s="139">
        <f t="shared" si="2"/>
        <v>5.0076000000000001E-3</v>
      </c>
      <c r="S214" s="139">
        <v>0</v>
      </c>
      <c r="T214" s="140">
        <f t="shared" si="3"/>
        <v>0</v>
      </c>
      <c r="AR214" s="141" t="s">
        <v>124</v>
      </c>
      <c r="AT214" s="141" t="s">
        <v>119</v>
      </c>
      <c r="AU214" s="141" t="s">
        <v>83</v>
      </c>
      <c r="AY214" s="15" t="s">
        <v>117</v>
      </c>
      <c r="BE214" s="142">
        <f t="shared" si="4"/>
        <v>0</v>
      </c>
      <c r="BF214" s="142">
        <f t="shared" si="5"/>
        <v>0</v>
      </c>
      <c r="BG214" s="142">
        <f t="shared" si="6"/>
        <v>0</v>
      </c>
      <c r="BH214" s="142">
        <f t="shared" si="7"/>
        <v>0</v>
      </c>
      <c r="BI214" s="142">
        <f t="shared" si="8"/>
        <v>0</v>
      </c>
      <c r="BJ214" s="15" t="s">
        <v>79</v>
      </c>
      <c r="BK214" s="142">
        <f t="shared" si="9"/>
        <v>0</v>
      </c>
      <c r="BL214" s="15" t="s">
        <v>124</v>
      </c>
      <c r="BM214" s="141" t="s">
        <v>322</v>
      </c>
    </row>
    <row r="215" spans="2:65" s="1" customFormat="1" ht="16.5" customHeight="1" x14ac:dyDescent="0.2">
      <c r="B215" s="30"/>
      <c r="C215" s="158" t="s">
        <v>323</v>
      </c>
      <c r="D215" s="158" t="s">
        <v>257</v>
      </c>
      <c r="E215" s="159" t="s">
        <v>324</v>
      </c>
      <c r="F215" s="160" t="s">
        <v>325</v>
      </c>
      <c r="G215" s="161" t="s">
        <v>304</v>
      </c>
      <c r="H215" s="162">
        <v>3</v>
      </c>
      <c r="I215" s="163">
        <v>0</v>
      </c>
      <c r="J215" s="164">
        <f t="shared" si="0"/>
        <v>0</v>
      </c>
      <c r="K215" s="160" t="s">
        <v>1</v>
      </c>
      <c r="L215" s="165"/>
      <c r="M215" s="166" t="s">
        <v>1</v>
      </c>
      <c r="N215" s="167" t="s">
        <v>39</v>
      </c>
      <c r="P215" s="139">
        <f t="shared" si="1"/>
        <v>0</v>
      </c>
      <c r="Q215" s="139">
        <v>1.0800000000000001E-2</v>
      </c>
      <c r="R215" s="139">
        <f t="shared" si="2"/>
        <v>3.2399999999999998E-2</v>
      </c>
      <c r="S215" s="139">
        <v>0</v>
      </c>
      <c r="T215" s="140">
        <f t="shared" si="3"/>
        <v>0</v>
      </c>
      <c r="AR215" s="141" t="s">
        <v>159</v>
      </c>
      <c r="AT215" s="141" t="s">
        <v>257</v>
      </c>
      <c r="AU215" s="141" t="s">
        <v>83</v>
      </c>
      <c r="AY215" s="15" t="s">
        <v>117</v>
      </c>
      <c r="BE215" s="142">
        <f t="shared" si="4"/>
        <v>0</v>
      </c>
      <c r="BF215" s="142">
        <f t="shared" si="5"/>
        <v>0</v>
      </c>
      <c r="BG215" s="142">
        <f t="shared" si="6"/>
        <v>0</v>
      </c>
      <c r="BH215" s="142">
        <f t="shared" si="7"/>
        <v>0</v>
      </c>
      <c r="BI215" s="142">
        <f t="shared" si="8"/>
        <v>0</v>
      </c>
      <c r="BJ215" s="15" t="s">
        <v>79</v>
      </c>
      <c r="BK215" s="142">
        <f t="shared" si="9"/>
        <v>0</v>
      </c>
      <c r="BL215" s="15" t="s">
        <v>124</v>
      </c>
      <c r="BM215" s="141" t="s">
        <v>326</v>
      </c>
    </row>
    <row r="216" spans="2:65" s="1" customFormat="1" ht="44.25" customHeight="1" x14ac:dyDescent="0.2">
      <c r="B216" s="30"/>
      <c r="C216" s="130" t="s">
        <v>327</v>
      </c>
      <c r="D216" s="130" t="s">
        <v>119</v>
      </c>
      <c r="E216" s="131" t="s">
        <v>328</v>
      </c>
      <c r="F216" s="132" t="s">
        <v>329</v>
      </c>
      <c r="G216" s="133" t="s">
        <v>304</v>
      </c>
      <c r="H216" s="134">
        <v>2</v>
      </c>
      <c r="I216" s="135">
        <v>0</v>
      </c>
      <c r="J216" s="136">
        <f t="shared" si="0"/>
        <v>0</v>
      </c>
      <c r="K216" s="132" t="s">
        <v>123</v>
      </c>
      <c r="L216" s="30"/>
      <c r="M216" s="137" t="s">
        <v>1</v>
      </c>
      <c r="N216" s="138" t="s">
        <v>39</v>
      </c>
      <c r="P216" s="139">
        <f t="shared" si="1"/>
        <v>0</v>
      </c>
      <c r="Q216" s="139">
        <v>1.7147E-3</v>
      </c>
      <c r="R216" s="139">
        <f t="shared" si="2"/>
        <v>3.4294E-3</v>
      </c>
      <c r="S216" s="139">
        <v>0</v>
      </c>
      <c r="T216" s="140">
        <f t="shared" si="3"/>
        <v>0</v>
      </c>
      <c r="AR216" s="141" t="s">
        <v>124</v>
      </c>
      <c r="AT216" s="141" t="s">
        <v>119</v>
      </c>
      <c r="AU216" s="141" t="s">
        <v>83</v>
      </c>
      <c r="AY216" s="15" t="s">
        <v>117</v>
      </c>
      <c r="BE216" s="142">
        <f t="shared" si="4"/>
        <v>0</v>
      </c>
      <c r="BF216" s="142">
        <f t="shared" si="5"/>
        <v>0</v>
      </c>
      <c r="BG216" s="142">
        <f t="shared" si="6"/>
        <v>0</v>
      </c>
      <c r="BH216" s="142">
        <f t="shared" si="7"/>
        <v>0</v>
      </c>
      <c r="BI216" s="142">
        <f t="shared" si="8"/>
        <v>0</v>
      </c>
      <c r="BJ216" s="15" t="s">
        <v>79</v>
      </c>
      <c r="BK216" s="142">
        <f t="shared" si="9"/>
        <v>0</v>
      </c>
      <c r="BL216" s="15" t="s">
        <v>124</v>
      </c>
      <c r="BM216" s="141" t="s">
        <v>330</v>
      </c>
    </row>
    <row r="217" spans="2:65" s="1" customFormat="1" ht="24.2" customHeight="1" x14ac:dyDescent="0.2">
      <c r="B217" s="30"/>
      <c r="C217" s="158" t="s">
        <v>331</v>
      </c>
      <c r="D217" s="158" t="s">
        <v>257</v>
      </c>
      <c r="E217" s="159" t="s">
        <v>332</v>
      </c>
      <c r="F217" s="160" t="s">
        <v>333</v>
      </c>
      <c r="G217" s="161" t="s">
        <v>304</v>
      </c>
      <c r="H217" s="162">
        <v>2</v>
      </c>
      <c r="I217" s="163">
        <v>0</v>
      </c>
      <c r="J217" s="164">
        <f t="shared" si="0"/>
        <v>0</v>
      </c>
      <c r="K217" s="160" t="s">
        <v>123</v>
      </c>
      <c r="L217" s="165"/>
      <c r="M217" s="166" t="s">
        <v>1</v>
      </c>
      <c r="N217" s="167" t="s">
        <v>39</v>
      </c>
      <c r="P217" s="139">
        <f t="shared" si="1"/>
        <v>0</v>
      </c>
      <c r="Q217" s="139">
        <v>1.9699999999999999E-2</v>
      </c>
      <c r="R217" s="139">
        <f t="shared" si="2"/>
        <v>3.9399999999999998E-2</v>
      </c>
      <c r="S217" s="139">
        <v>0</v>
      </c>
      <c r="T217" s="140">
        <f t="shared" si="3"/>
        <v>0</v>
      </c>
      <c r="AR217" s="141" t="s">
        <v>159</v>
      </c>
      <c r="AT217" s="141" t="s">
        <v>257</v>
      </c>
      <c r="AU217" s="141" t="s">
        <v>83</v>
      </c>
      <c r="AY217" s="15" t="s">
        <v>117</v>
      </c>
      <c r="BE217" s="142">
        <f t="shared" si="4"/>
        <v>0</v>
      </c>
      <c r="BF217" s="142">
        <f t="shared" si="5"/>
        <v>0</v>
      </c>
      <c r="BG217" s="142">
        <f t="shared" si="6"/>
        <v>0</v>
      </c>
      <c r="BH217" s="142">
        <f t="shared" si="7"/>
        <v>0</v>
      </c>
      <c r="BI217" s="142">
        <f t="shared" si="8"/>
        <v>0</v>
      </c>
      <c r="BJ217" s="15" t="s">
        <v>79</v>
      </c>
      <c r="BK217" s="142">
        <f t="shared" si="9"/>
        <v>0</v>
      </c>
      <c r="BL217" s="15" t="s">
        <v>124</v>
      </c>
      <c r="BM217" s="141" t="s">
        <v>334</v>
      </c>
    </row>
    <row r="218" spans="2:65" s="1" customFormat="1" ht="37.9" customHeight="1" x14ac:dyDescent="0.2">
      <c r="B218" s="30"/>
      <c r="C218" s="130" t="s">
        <v>335</v>
      </c>
      <c r="D218" s="130" t="s">
        <v>119</v>
      </c>
      <c r="E218" s="131" t="s">
        <v>336</v>
      </c>
      <c r="F218" s="132" t="s">
        <v>337</v>
      </c>
      <c r="G218" s="133" t="s">
        <v>174</v>
      </c>
      <c r="H218" s="134">
        <v>22.6</v>
      </c>
      <c r="I218" s="135">
        <v>0</v>
      </c>
      <c r="J218" s="136">
        <f t="shared" si="0"/>
        <v>0</v>
      </c>
      <c r="K218" s="132" t="s">
        <v>123</v>
      </c>
      <c r="L218" s="30"/>
      <c r="M218" s="137" t="s">
        <v>1</v>
      </c>
      <c r="N218" s="138" t="s">
        <v>39</v>
      </c>
      <c r="P218" s="139">
        <f t="shared" si="1"/>
        <v>0</v>
      </c>
      <c r="Q218" s="139">
        <v>0</v>
      </c>
      <c r="R218" s="139">
        <f t="shared" si="2"/>
        <v>0</v>
      </c>
      <c r="S218" s="139">
        <v>0</v>
      </c>
      <c r="T218" s="140">
        <f t="shared" si="3"/>
        <v>0</v>
      </c>
      <c r="AR218" s="141" t="s">
        <v>124</v>
      </c>
      <c r="AT218" s="141" t="s">
        <v>119</v>
      </c>
      <c r="AU218" s="141" t="s">
        <v>83</v>
      </c>
      <c r="AY218" s="15" t="s">
        <v>117</v>
      </c>
      <c r="BE218" s="142">
        <f t="shared" si="4"/>
        <v>0</v>
      </c>
      <c r="BF218" s="142">
        <f t="shared" si="5"/>
        <v>0</v>
      </c>
      <c r="BG218" s="142">
        <f t="shared" si="6"/>
        <v>0</v>
      </c>
      <c r="BH218" s="142">
        <f t="shared" si="7"/>
        <v>0</v>
      </c>
      <c r="BI218" s="142">
        <f t="shared" si="8"/>
        <v>0</v>
      </c>
      <c r="BJ218" s="15" t="s">
        <v>79</v>
      </c>
      <c r="BK218" s="142">
        <f t="shared" si="9"/>
        <v>0</v>
      </c>
      <c r="BL218" s="15" t="s">
        <v>124</v>
      </c>
      <c r="BM218" s="141" t="s">
        <v>338</v>
      </c>
    </row>
    <row r="219" spans="2:65" s="12" customFormat="1" ht="11.25" x14ac:dyDescent="0.2">
      <c r="B219" s="143"/>
      <c r="D219" s="144" t="s">
        <v>126</v>
      </c>
      <c r="E219" s="145" t="s">
        <v>1</v>
      </c>
      <c r="F219" s="146" t="s">
        <v>339</v>
      </c>
      <c r="H219" s="147">
        <v>22.6</v>
      </c>
      <c r="I219" s="148"/>
      <c r="L219" s="143"/>
      <c r="M219" s="149"/>
      <c r="T219" s="150"/>
      <c r="AT219" s="145" t="s">
        <v>126</v>
      </c>
      <c r="AU219" s="145" t="s">
        <v>83</v>
      </c>
      <c r="AV219" s="12" t="s">
        <v>83</v>
      </c>
      <c r="AW219" s="12" t="s">
        <v>31</v>
      </c>
      <c r="AX219" s="12" t="s">
        <v>79</v>
      </c>
      <c r="AY219" s="145" t="s">
        <v>117</v>
      </c>
    </row>
    <row r="220" spans="2:65" s="1" customFormat="1" ht="24.2" customHeight="1" x14ac:dyDescent="0.2">
      <c r="B220" s="30"/>
      <c r="C220" s="158" t="s">
        <v>340</v>
      </c>
      <c r="D220" s="158" t="s">
        <v>257</v>
      </c>
      <c r="E220" s="159" t="s">
        <v>341</v>
      </c>
      <c r="F220" s="160" t="s">
        <v>342</v>
      </c>
      <c r="G220" s="161" t="s">
        <v>174</v>
      </c>
      <c r="H220" s="162">
        <v>23.277999999999999</v>
      </c>
      <c r="I220" s="163">
        <v>0</v>
      </c>
      <c r="J220" s="164">
        <f>ROUND(I220*H220,2)</f>
        <v>0</v>
      </c>
      <c r="K220" s="160" t="s">
        <v>1</v>
      </c>
      <c r="L220" s="165"/>
      <c r="M220" s="166" t="s">
        <v>1</v>
      </c>
      <c r="N220" s="167" t="s">
        <v>39</v>
      </c>
      <c r="P220" s="139">
        <f>O220*H220</f>
        <v>0</v>
      </c>
      <c r="Q220" s="139">
        <v>2.7E-4</v>
      </c>
      <c r="R220" s="139">
        <f>Q220*H220</f>
        <v>6.2850599999999994E-3</v>
      </c>
      <c r="S220" s="139">
        <v>0</v>
      </c>
      <c r="T220" s="140">
        <f>S220*H220</f>
        <v>0</v>
      </c>
      <c r="AR220" s="141" t="s">
        <v>159</v>
      </c>
      <c r="AT220" s="141" t="s">
        <v>257</v>
      </c>
      <c r="AU220" s="141" t="s">
        <v>83</v>
      </c>
      <c r="AY220" s="15" t="s">
        <v>117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5" t="s">
        <v>79</v>
      </c>
      <c r="BK220" s="142">
        <f>ROUND(I220*H220,2)</f>
        <v>0</v>
      </c>
      <c r="BL220" s="15" t="s">
        <v>124</v>
      </c>
      <c r="BM220" s="141" t="s">
        <v>343</v>
      </c>
    </row>
    <row r="221" spans="2:65" s="12" customFormat="1" ht="11.25" x14ac:dyDescent="0.2">
      <c r="B221" s="143"/>
      <c r="D221" s="144" t="s">
        <v>126</v>
      </c>
      <c r="E221" s="145" t="s">
        <v>1</v>
      </c>
      <c r="F221" s="146" t="s">
        <v>344</v>
      </c>
      <c r="H221" s="147">
        <v>23.277999999999999</v>
      </c>
      <c r="I221" s="148"/>
      <c r="L221" s="143"/>
      <c r="M221" s="149"/>
      <c r="T221" s="150"/>
      <c r="AT221" s="145" t="s">
        <v>126</v>
      </c>
      <c r="AU221" s="145" t="s">
        <v>83</v>
      </c>
      <c r="AV221" s="12" t="s">
        <v>83</v>
      </c>
      <c r="AW221" s="12" t="s">
        <v>31</v>
      </c>
      <c r="AX221" s="12" t="s">
        <v>79</v>
      </c>
      <c r="AY221" s="145" t="s">
        <v>117</v>
      </c>
    </row>
    <row r="222" spans="2:65" s="1" customFormat="1" ht="16.5" customHeight="1" x14ac:dyDescent="0.2">
      <c r="B222" s="30"/>
      <c r="C222" s="158" t="s">
        <v>345</v>
      </c>
      <c r="D222" s="158" t="s">
        <v>257</v>
      </c>
      <c r="E222" s="159" t="s">
        <v>346</v>
      </c>
      <c r="F222" s="160" t="s">
        <v>347</v>
      </c>
      <c r="G222" s="161" t="s">
        <v>304</v>
      </c>
      <c r="H222" s="162">
        <v>24</v>
      </c>
      <c r="I222" s="163">
        <v>0</v>
      </c>
      <c r="J222" s="164">
        <f>ROUND(I222*H222,2)</f>
        <v>0</v>
      </c>
      <c r="K222" s="160" t="s">
        <v>1</v>
      </c>
      <c r="L222" s="165"/>
      <c r="M222" s="166" t="s">
        <v>1</v>
      </c>
      <c r="N222" s="167" t="s">
        <v>39</v>
      </c>
      <c r="P222" s="139">
        <f>O222*H222</f>
        <v>0</v>
      </c>
      <c r="Q222" s="139">
        <v>1.6000000000000001E-4</v>
      </c>
      <c r="R222" s="139">
        <f>Q222*H222</f>
        <v>3.8400000000000005E-3</v>
      </c>
      <c r="S222" s="139">
        <v>0</v>
      </c>
      <c r="T222" s="140">
        <f>S222*H222</f>
        <v>0</v>
      </c>
      <c r="AR222" s="141" t="s">
        <v>159</v>
      </c>
      <c r="AT222" s="141" t="s">
        <v>257</v>
      </c>
      <c r="AU222" s="141" t="s">
        <v>83</v>
      </c>
      <c r="AY222" s="15" t="s">
        <v>117</v>
      </c>
      <c r="BE222" s="142">
        <f>IF(N222="základní",J222,0)</f>
        <v>0</v>
      </c>
      <c r="BF222" s="142">
        <f>IF(N222="snížená",J222,0)</f>
        <v>0</v>
      </c>
      <c r="BG222" s="142">
        <f>IF(N222="zákl. přenesená",J222,0)</f>
        <v>0</v>
      </c>
      <c r="BH222" s="142">
        <f>IF(N222="sníž. přenesená",J222,0)</f>
        <v>0</v>
      </c>
      <c r="BI222" s="142">
        <f>IF(N222="nulová",J222,0)</f>
        <v>0</v>
      </c>
      <c r="BJ222" s="15" t="s">
        <v>79</v>
      </c>
      <c r="BK222" s="142">
        <f>ROUND(I222*H222,2)</f>
        <v>0</v>
      </c>
      <c r="BL222" s="15" t="s">
        <v>124</v>
      </c>
      <c r="BM222" s="141" t="s">
        <v>348</v>
      </c>
    </row>
    <row r="223" spans="2:65" s="1" customFormat="1" ht="44.25" customHeight="1" x14ac:dyDescent="0.2">
      <c r="B223" s="30"/>
      <c r="C223" s="130" t="s">
        <v>349</v>
      </c>
      <c r="D223" s="130" t="s">
        <v>119</v>
      </c>
      <c r="E223" s="131" t="s">
        <v>350</v>
      </c>
      <c r="F223" s="132" t="s">
        <v>351</v>
      </c>
      <c r="G223" s="133" t="s">
        <v>174</v>
      </c>
      <c r="H223" s="134">
        <v>294</v>
      </c>
      <c r="I223" s="135">
        <v>0</v>
      </c>
      <c r="J223" s="136">
        <f>ROUND(I223*H223,2)</f>
        <v>0</v>
      </c>
      <c r="K223" s="132" t="s">
        <v>123</v>
      </c>
      <c r="L223" s="30"/>
      <c r="M223" s="137" t="s">
        <v>1</v>
      </c>
      <c r="N223" s="138" t="s">
        <v>39</v>
      </c>
      <c r="P223" s="139">
        <f>O223*H223</f>
        <v>0</v>
      </c>
      <c r="Q223" s="139">
        <v>0</v>
      </c>
      <c r="R223" s="139">
        <f>Q223*H223</f>
        <v>0</v>
      </c>
      <c r="S223" s="139">
        <v>0</v>
      </c>
      <c r="T223" s="140">
        <f>S223*H223</f>
        <v>0</v>
      </c>
      <c r="AR223" s="141" t="s">
        <v>124</v>
      </c>
      <c r="AT223" s="141" t="s">
        <v>119</v>
      </c>
      <c r="AU223" s="141" t="s">
        <v>83</v>
      </c>
      <c r="AY223" s="15" t="s">
        <v>117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5" t="s">
        <v>79</v>
      </c>
      <c r="BK223" s="142">
        <f>ROUND(I223*H223,2)</f>
        <v>0</v>
      </c>
      <c r="BL223" s="15" t="s">
        <v>124</v>
      </c>
      <c r="BM223" s="141" t="s">
        <v>352</v>
      </c>
    </row>
    <row r="224" spans="2:65" s="12" customFormat="1" ht="11.25" x14ac:dyDescent="0.2">
      <c r="B224" s="143"/>
      <c r="D224" s="144" t="s">
        <v>126</v>
      </c>
      <c r="E224" s="145" t="s">
        <v>1</v>
      </c>
      <c r="F224" s="146" t="s">
        <v>353</v>
      </c>
      <c r="H224" s="147">
        <v>294</v>
      </c>
      <c r="I224" s="148"/>
      <c r="L224" s="143"/>
      <c r="M224" s="149"/>
      <c r="T224" s="150"/>
      <c r="AT224" s="145" t="s">
        <v>126</v>
      </c>
      <c r="AU224" s="145" t="s">
        <v>83</v>
      </c>
      <c r="AV224" s="12" t="s">
        <v>83</v>
      </c>
      <c r="AW224" s="12" t="s">
        <v>31</v>
      </c>
      <c r="AX224" s="12" t="s">
        <v>79</v>
      </c>
      <c r="AY224" s="145" t="s">
        <v>117</v>
      </c>
    </row>
    <row r="225" spans="2:65" s="1" customFormat="1" ht="21.75" customHeight="1" x14ac:dyDescent="0.2">
      <c r="B225" s="30"/>
      <c r="C225" s="158" t="s">
        <v>354</v>
      </c>
      <c r="D225" s="158" t="s">
        <v>257</v>
      </c>
      <c r="E225" s="159" t="s">
        <v>355</v>
      </c>
      <c r="F225" s="160" t="s">
        <v>356</v>
      </c>
      <c r="G225" s="161" t="s">
        <v>174</v>
      </c>
      <c r="H225" s="162">
        <v>307.36200000000002</v>
      </c>
      <c r="I225" s="163">
        <v>0</v>
      </c>
      <c r="J225" s="164">
        <f>ROUND(I225*H225,2)</f>
        <v>0</v>
      </c>
      <c r="K225" s="160" t="s">
        <v>123</v>
      </c>
      <c r="L225" s="165"/>
      <c r="M225" s="166" t="s">
        <v>1</v>
      </c>
      <c r="N225" s="167" t="s">
        <v>39</v>
      </c>
      <c r="P225" s="139">
        <f>O225*H225</f>
        <v>0</v>
      </c>
      <c r="Q225" s="139">
        <v>3.1800000000000001E-3</v>
      </c>
      <c r="R225" s="139">
        <f>Q225*H225</f>
        <v>0.97741116000000006</v>
      </c>
      <c r="S225" s="139">
        <v>0</v>
      </c>
      <c r="T225" s="140">
        <f>S225*H225</f>
        <v>0</v>
      </c>
      <c r="AR225" s="141" t="s">
        <v>159</v>
      </c>
      <c r="AT225" s="141" t="s">
        <v>257</v>
      </c>
      <c r="AU225" s="141" t="s">
        <v>83</v>
      </c>
      <c r="AY225" s="15" t="s">
        <v>117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5" t="s">
        <v>79</v>
      </c>
      <c r="BK225" s="142">
        <f>ROUND(I225*H225,2)</f>
        <v>0</v>
      </c>
      <c r="BL225" s="15" t="s">
        <v>124</v>
      </c>
      <c r="BM225" s="141" t="s">
        <v>357</v>
      </c>
    </row>
    <row r="226" spans="2:65" s="12" customFormat="1" ht="11.25" x14ac:dyDescent="0.2">
      <c r="B226" s="143"/>
      <c r="D226" s="144" t="s">
        <v>126</v>
      </c>
      <c r="E226" s="145" t="s">
        <v>1</v>
      </c>
      <c r="F226" s="146" t="s">
        <v>358</v>
      </c>
      <c r="H226" s="147">
        <v>302.82</v>
      </c>
      <c r="I226" s="148"/>
      <c r="L226" s="143"/>
      <c r="M226" s="149"/>
      <c r="T226" s="150"/>
      <c r="AT226" s="145" t="s">
        <v>126</v>
      </c>
      <c r="AU226" s="145" t="s">
        <v>83</v>
      </c>
      <c r="AV226" s="12" t="s">
        <v>83</v>
      </c>
      <c r="AW226" s="12" t="s">
        <v>31</v>
      </c>
      <c r="AX226" s="12" t="s">
        <v>79</v>
      </c>
      <c r="AY226" s="145" t="s">
        <v>117</v>
      </c>
    </row>
    <row r="227" spans="2:65" s="12" customFormat="1" ht="11.25" x14ac:dyDescent="0.2">
      <c r="B227" s="143"/>
      <c r="D227" s="144" t="s">
        <v>126</v>
      </c>
      <c r="F227" s="146" t="s">
        <v>359</v>
      </c>
      <c r="H227" s="147">
        <v>307.36200000000002</v>
      </c>
      <c r="I227" s="148"/>
      <c r="L227" s="143"/>
      <c r="M227" s="149"/>
      <c r="T227" s="150"/>
      <c r="AT227" s="145" t="s">
        <v>126</v>
      </c>
      <c r="AU227" s="145" t="s">
        <v>83</v>
      </c>
      <c r="AV227" s="12" t="s">
        <v>83</v>
      </c>
      <c r="AW227" s="12" t="s">
        <v>4</v>
      </c>
      <c r="AX227" s="12" t="s">
        <v>79</v>
      </c>
      <c r="AY227" s="145" t="s">
        <v>117</v>
      </c>
    </row>
    <row r="228" spans="2:65" s="1" customFormat="1" ht="44.25" customHeight="1" x14ac:dyDescent="0.2">
      <c r="B228" s="30"/>
      <c r="C228" s="130" t="s">
        <v>360</v>
      </c>
      <c r="D228" s="130" t="s">
        <v>119</v>
      </c>
      <c r="E228" s="131" t="s">
        <v>361</v>
      </c>
      <c r="F228" s="132" t="s">
        <v>362</v>
      </c>
      <c r="G228" s="133" t="s">
        <v>304</v>
      </c>
      <c r="H228" s="134">
        <v>1</v>
      </c>
      <c r="I228" s="135">
        <v>0</v>
      </c>
      <c r="J228" s="136">
        <f>ROUND(I228*H228,2)</f>
        <v>0</v>
      </c>
      <c r="K228" s="132" t="s">
        <v>123</v>
      </c>
      <c r="L228" s="30"/>
      <c r="M228" s="137" t="s">
        <v>1</v>
      </c>
      <c r="N228" s="138" t="s">
        <v>39</v>
      </c>
      <c r="P228" s="139">
        <f>O228*H228</f>
        <v>0</v>
      </c>
      <c r="Q228" s="139">
        <v>0</v>
      </c>
      <c r="R228" s="139">
        <f>Q228*H228</f>
        <v>0</v>
      </c>
      <c r="S228" s="139">
        <v>0</v>
      </c>
      <c r="T228" s="140">
        <f>S228*H228</f>
        <v>0</v>
      </c>
      <c r="AR228" s="141" t="s">
        <v>124</v>
      </c>
      <c r="AT228" s="141" t="s">
        <v>119</v>
      </c>
      <c r="AU228" s="141" t="s">
        <v>83</v>
      </c>
      <c r="AY228" s="15" t="s">
        <v>117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5" t="s">
        <v>79</v>
      </c>
      <c r="BK228" s="142">
        <f>ROUND(I228*H228,2)</f>
        <v>0</v>
      </c>
      <c r="BL228" s="15" t="s">
        <v>124</v>
      </c>
      <c r="BM228" s="141" t="s">
        <v>363</v>
      </c>
    </row>
    <row r="229" spans="2:65" s="1" customFormat="1" ht="24.2" customHeight="1" x14ac:dyDescent="0.2">
      <c r="B229" s="30"/>
      <c r="C229" s="158" t="s">
        <v>364</v>
      </c>
      <c r="D229" s="158" t="s">
        <v>257</v>
      </c>
      <c r="E229" s="159" t="s">
        <v>365</v>
      </c>
      <c r="F229" s="160" t="s">
        <v>366</v>
      </c>
      <c r="G229" s="161" t="s">
        <v>304</v>
      </c>
      <c r="H229" s="162">
        <v>1</v>
      </c>
      <c r="I229" s="163">
        <v>0</v>
      </c>
      <c r="J229" s="164">
        <f>ROUND(I229*H229,2)</f>
        <v>0</v>
      </c>
      <c r="K229" s="160" t="s">
        <v>1</v>
      </c>
      <c r="L229" s="165"/>
      <c r="M229" s="166" t="s">
        <v>1</v>
      </c>
      <c r="N229" s="167" t="s">
        <v>39</v>
      </c>
      <c r="P229" s="139">
        <f>O229*H229</f>
        <v>0</v>
      </c>
      <c r="Q229" s="139">
        <v>4.8000000000000001E-4</v>
      </c>
      <c r="R229" s="139">
        <f>Q229*H229</f>
        <v>4.8000000000000001E-4</v>
      </c>
      <c r="S229" s="139">
        <v>0</v>
      </c>
      <c r="T229" s="140">
        <f>S229*H229</f>
        <v>0</v>
      </c>
      <c r="AR229" s="141" t="s">
        <v>159</v>
      </c>
      <c r="AT229" s="141" t="s">
        <v>257</v>
      </c>
      <c r="AU229" s="141" t="s">
        <v>83</v>
      </c>
      <c r="AY229" s="15" t="s">
        <v>117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5" t="s">
        <v>79</v>
      </c>
      <c r="BK229" s="142">
        <f>ROUND(I229*H229,2)</f>
        <v>0</v>
      </c>
      <c r="BL229" s="15" t="s">
        <v>124</v>
      </c>
      <c r="BM229" s="141" t="s">
        <v>367</v>
      </c>
    </row>
    <row r="230" spans="2:65" s="1" customFormat="1" ht="44.25" customHeight="1" x14ac:dyDescent="0.2">
      <c r="B230" s="30"/>
      <c r="C230" s="130" t="s">
        <v>368</v>
      </c>
      <c r="D230" s="130" t="s">
        <v>119</v>
      </c>
      <c r="E230" s="131" t="s">
        <v>369</v>
      </c>
      <c r="F230" s="132" t="s">
        <v>370</v>
      </c>
      <c r="G230" s="133" t="s">
        <v>304</v>
      </c>
      <c r="H230" s="134">
        <v>55</v>
      </c>
      <c r="I230" s="135">
        <v>0</v>
      </c>
      <c r="J230" s="136">
        <f>ROUND(I230*H230,2)</f>
        <v>0</v>
      </c>
      <c r="K230" s="132" t="s">
        <v>123</v>
      </c>
      <c r="L230" s="30"/>
      <c r="M230" s="137" t="s">
        <v>1</v>
      </c>
      <c r="N230" s="138" t="s">
        <v>39</v>
      </c>
      <c r="P230" s="139">
        <f>O230*H230</f>
        <v>0</v>
      </c>
      <c r="Q230" s="139">
        <v>0</v>
      </c>
      <c r="R230" s="139">
        <f>Q230*H230</f>
        <v>0</v>
      </c>
      <c r="S230" s="139">
        <v>0</v>
      </c>
      <c r="T230" s="140">
        <f>S230*H230</f>
        <v>0</v>
      </c>
      <c r="AR230" s="141" t="s">
        <v>124</v>
      </c>
      <c r="AT230" s="141" t="s">
        <v>119</v>
      </c>
      <c r="AU230" s="141" t="s">
        <v>83</v>
      </c>
      <c r="AY230" s="15" t="s">
        <v>117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5" t="s">
        <v>79</v>
      </c>
      <c r="BK230" s="142">
        <f>ROUND(I230*H230,2)</f>
        <v>0</v>
      </c>
      <c r="BL230" s="15" t="s">
        <v>124</v>
      </c>
      <c r="BM230" s="141" t="s">
        <v>371</v>
      </c>
    </row>
    <row r="231" spans="2:65" s="1" customFormat="1" ht="16.5" customHeight="1" x14ac:dyDescent="0.2">
      <c r="B231" s="30"/>
      <c r="C231" s="158" t="s">
        <v>372</v>
      </c>
      <c r="D231" s="158" t="s">
        <v>257</v>
      </c>
      <c r="E231" s="159" t="s">
        <v>373</v>
      </c>
      <c r="F231" s="160" t="s">
        <v>374</v>
      </c>
      <c r="G231" s="161" t="s">
        <v>304</v>
      </c>
      <c r="H231" s="162">
        <v>55</v>
      </c>
      <c r="I231" s="163">
        <v>0</v>
      </c>
      <c r="J231" s="164">
        <f>ROUND(I231*H231,2)</f>
        <v>0</v>
      </c>
      <c r="K231" s="160" t="s">
        <v>123</v>
      </c>
      <c r="L231" s="165"/>
      <c r="M231" s="166" t="s">
        <v>1</v>
      </c>
      <c r="N231" s="167" t="s">
        <v>39</v>
      </c>
      <c r="P231" s="139">
        <f>O231*H231</f>
        <v>0</v>
      </c>
      <c r="Q231" s="139">
        <v>7.2000000000000005E-4</v>
      </c>
      <c r="R231" s="139">
        <f>Q231*H231</f>
        <v>3.9600000000000003E-2</v>
      </c>
      <c r="S231" s="139">
        <v>0</v>
      </c>
      <c r="T231" s="140">
        <f>S231*H231</f>
        <v>0</v>
      </c>
      <c r="AR231" s="141" t="s">
        <v>159</v>
      </c>
      <c r="AT231" s="141" t="s">
        <v>257</v>
      </c>
      <c r="AU231" s="141" t="s">
        <v>83</v>
      </c>
      <c r="AY231" s="15" t="s">
        <v>117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5" t="s">
        <v>79</v>
      </c>
      <c r="BK231" s="142">
        <f>ROUND(I231*H231,2)</f>
        <v>0</v>
      </c>
      <c r="BL231" s="15" t="s">
        <v>124</v>
      </c>
      <c r="BM231" s="141" t="s">
        <v>375</v>
      </c>
    </row>
    <row r="232" spans="2:65" s="12" customFormat="1" ht="22.5" x14ac:dyDescent="0.2">
      <c r="B232" s="143"/>
      <c r="D232" s="144" t="s">
        <v>126</v>
      </c>
      <c r="F232" s="146" t="s">
        <v>376</v>
      </c>
      <c r="H232" s="147">
        <v>55</v>
      </c>
      <c r="I232" s="148"/>
      <c r="L232" s="143"/>
      <c r="M232" s="149"/>
      <c r="T232" s="150"/>
      <c r="AT232" s="145" t="s">
        <v>126</v>
      </c>
      <c r="AU232" s="145" t="s">
        <v>83</v>
      </c>
      <c r="AV232" s="12" t="s">
        <v>83</v>
      </c>
      <c r="AW232" s="12" t="s">
        <v>4</v>
      </c>
      <c r="AX232" s="12" t="s">
        <v>79</v>
      </c>
      <c r="AY232" s="145" t="s">
        <v>117</v>
      </c>
    </row>
    <row r="233" spans="2:65" s="1" customFormat="1" ht="24.2" customHeight="1" x14ac:dyDescent="0.2">
      <c r="B233" s="30"/>
      <c r="C233" s="158" t="s">
        <v>377</v>
      </c>
      <c r="D233" s="158" t="s">
        <v>257</v>
      </c>
      <c r="E233" s="159" t="s">
        <v>378</v>
      </c>
      <c r="F233" s="160" t="s">
        <v>379</v>
      </c>
      <c r="G233" s="161" t="s">
        <v>304</v>
      </c>
      <c r="H233" s="162">
        <v>2</v>
      </c>
      <c r="I233" s="163">
        <v>0</v>
      </c>
      <c r="J233" s="164">
        <f>ROUND(I233*H233,2)</f>
        <v>0</v>
      </c>
      <c r="K233" s="160" t="s">
        <v>1</v>
      </c>
      <c r="L233" s="165"/>
      <c r="M233" s="166" t="s">
        <v>1</v>
      </c>
      <c r="N233" s="167" t="s">
        <v>39</v>
      </c>
      <c r="P233" s="139">
        <f>O233*H233</f>
        <v>0</v>
      </c>
      <c r="Q233" s="139">
        <v>7.2000000000000005E-4</v>
      </c>
      <c r="R233" s="139">
        <f>Q233*H233</f>
        <v>1.4400000000000001E-3</v>
      </c>
      <c r="S233" s="139">
        <v>0</v>
      </c>
      <c r="T233" s="140">
        <f>S233*H233</f>
        <v>0</v>
      </c>
      <c r="AR233" s="141" t="s">
        <v>159</v>
      </c>
      <c r="AT233" s="141" t="s">
        <v>257</v>
      </c>
      <c r="AU233" s="141" t="s">
        <v>83</v>
      </c>
      <c r="AY233" s="15" t="s">
        <v>117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5" t="s">
        <v>79</v>
      </c>
      <c r="BK233" s="142">
        <f>ROUND(I233*H233,2)</f>
        <v>0</v>
      </c>
      <c r="BL233" s="15" t="s">
        <v>124</v>
      </c>
      <c r="BM233" s="141" t="s">
        <v>380</v>
      </c>
    </row>
    <row r="234" spans="2:65" s="12" customFormat="1" ht="11.25" x14ac:dyDescent="0.2">
      <c r="B234" s="143"/>
      <c r="D234" s="144" t="s">
        <v>126</v>
      </c>
      <c r="F234" s="146" t="s">
        <v>381</v>
      </c>
      <c r="H234" s="147">
        <v>2</v>
      </c>
      <c r="I234" s="148"/>
      <c r="L234" s="143"/>
      <c r="M234" s="149"/>
      <c r="T234" s="150"/>
      <c r="AT234" s="145" t="s">
        <v>126</v>
      </c>
      <c r="AU234" s="145" t="s">
        <v>83</v>
      </c>
      <c r="AV234" s="12" t="s">
        <v>83</v>
      </c>
      <c r="AW234" s="12" t="s">
        <v>4</v>
      </c>
      <c r="AX234" s="12" t="s">
        <v>79</v>
      </c>
      <c r="AY234" s="145" t="s">
        <v>117</v>
      </c>
    </row>
    <row r="235" spans="2:65" s="1" customFormat="1" ht="37.9" customHeight="1" x14ac:dyDescent="0.2">
      <c r="B235" s="30"/>
      <c r="C235" s="130" t="s">
        <v>382</v>
      </c>
      <c r="D235" s="130" t="s">
        <v>119</v>
      </c>
      <c r="E235" s="131" t="s">
        <v>383</v>
      </c>
      <c r="F235" s="132" t="s">
        <v>384</v>
      </c>
      <c r="G235" s="133" t="s">
        <v>304</v>
      </c>
      <c r="H235" s="134">
        <v>1</v>
      </c>
      <c r="I235" s="135">
        <v>0</v>
      </c>
      <c r="J235" s="136">
        <f t="shared" ref="J235:J268" si="10">ROUND(I235*H235,2)</f>
        <v>0</v>
      </c>
      <c r="K235" s="132" t="s">
        <v>123</v>
      </c>
      <c r="L235" s="30"/>
      <c r="M235" s="137" t="s">
        <v>1</v>
      </c>
      <c r="N235" s="138" t="s">
        <v>39</v>
      </c>
      <c r="P235" s="139">
        <f t="shared" ref="P235:P268" si="11">O235*H235</f>
        <v>0</v>
      </c>
      <c r="Q235" s="139">
        <v>0</v>
      </c>
      <c r="R235" s="139">
        <f t="shared" ref="R235:R268" si="12">Q235*H235</f>
        <v>0</v>
      </c>
      <c r="S235" s="139">
        <v>0</v>
      </c>
      <c r="T235" s="140">
        <f t="shared" ref="T235:T268" si="13">S235*H235</f>
        <v>0</v>
      </c>
      <c r="AR235" s="141" t="s">
        <v>124</v>
      </c>
      <c r="AT235" s="141" t="s">
        <v>119</v>
      </c>
      <c r="AU235" s="141" t="s">
        <v>83</v>
      </c>
      <c r="AY235" s="15" t="s">
        <v>117</v>
      </c>
      <c r="BE235" s="142">
        <f t="shared" ref="BE235:BE268" si="14">IF(N235="základní",J235,0)</f>
        <v>0</v>
      </c>
      <c r="BF235" s="142">
        <f t="shared" ref="BF235:BF268" si="15">IF(N235="snížená",J235,0)</f>
        <v>0</v>
      </c>
      <c r="BG235" s="142">
        <f t="shared" ref="BG235:BG268" si="16">IF(N235="zákl. přenesená",J235,0)</f>
        <v>0</v>
      </c>
      <c r="BH235" s="142">
        <f t="shared" ref="BH235:BH268" si="17">IF(N235="sníž. přenesená",J235,0)</f>
        <v>0</v>
      </c>
      <c r="BI235" s="142">
        <f t="shared" ref="BI235:BI268" si="18">IF(N235="nulová",J235,0)</f>
        <v>0</v>
      </c>
      <c r="BJ235" s="15" t="s">
        <v>79</v>
      </c>
      <c r="BK235" s="142">
        <f t="shared" ref="BK235:BK268" si="19">ROUND(I235*H235,2)</f>
        <v>0</v>
      </c>
      <c r="BL235" s="15" t="s">
        <v>124</v>
      </c>
      <c r="BM235" s="141" t="s">
        <v>385</v>
      </c>
    </row>
    <row r="236" spans="2:65" s="1" customFormat="1" ht="16.5" customHeight="1" x14ac:dyDescent="0.2">
      <c r="B236" s="30"/>
      <c r="C236" s="158" t="s">
        <v>386</v>
      </c>
      <c r="D236" s="158" t="s">
        <v>257</v>
      </c>
      <c r="E236" s="159" t="s">
        <v>387</v>
      </c>
      <c r="F236" s="160" t="s">
        <v>388</v>
      </c>
      <c r="G236" s="161" t="s">
        <v>304</v>
      </c>
      <c r="H236" s="162">
        <v>1</v>
      </c>
      <c r="I236" s="163">
        <v>0</v>
      </c>
      <c r="J236" s="164">
        <f t="shared" si="10"/>
        <v>0</v>
      </c>
      <c r="K236" s="160" t="s">
        <v>123</v>
      </c>
      <c r="L236" s="165"/>
      <c r="M236" s="166" t="s">
        <v>1</v>
      </c>
      <c r="N236" s="167" t="s">
        <v>39</v>
      </c>
      <c r="P236" s="139">
        <f t="shared" si="11"/>
        <v>0</v>
      </c>
      <c r="Q236" s="139">
        <v>1.41E-3</v>
      </c>
      <c r="R236" s="139">
        <f t="shared" si="12"/>
        <v>1.41E-3</v>
      </c>
      <c r="S236" s="139">
        <v>0</v>
      </c>
      <c r="T236" s="140">
        <f t="shared" si="13"/>
        <v>0</v>
      </c>
      <c r="AR236" s="141" t="s">
        <v>159</v>
      </c>
      <c r="AT236" s="141" t="s">
        <v>257</v>
      </c>
      <c r="AU236" s="141" t="s">
        <v>83</v>
      </c>
      <c r="AY236" s="15" t="s">
        <v>117</v>
      </c>
      <c r="BE236" s="142">
        <f t="shared" si="14"/>
        <v>0</v>
      </c>
      <c r="BF236" s="142">
        <f t="shared" si="15"/>
        <v>0</v>
      </c>
      <c r="BG236" s="142">
        <f t="shared" si="16"/>
        <v>0</v>
      </c>
      <c r="BH236" s="142">
        <f t="shared" si="17"/>
        <v>0</v>
      </c>
      <c r="BI236" s="142">
        <f t="shared" si="18"/>
        <v>0</v>
      </c>
      <c r="BJ236" s="15" t="s">
        <v>79</v>
      </c>
      <c r="BK236" s="142">
        <f t="shared" si="19"/>
        <v>0</v>
      </c>
      <c r="BL236" s="15" t="s">
        <v>124</v>
      </c>
      <c r="BM236" s="141" t="s">
        <v>389</v>
      </c>
    </row>
    <row r="237" spans="2:65" s="1" customFormat="1" ht="37.9" customHeight="1" x14ac:dyDescent="0.2">
      <c r="B237" s="30"/>
      <c r="C237" s="130" t="s">
        <v>390</v>
      </c>
      <c r="D237" s="130" t="s">
        <v>119</v>
      </c>
      <c r="E237" s="131" t="s">
        <v>391</v>
      </c>
      <c r="F237" s="132" t="s">
        <v>392</v>
      </c>
      <c r="G237" s="133" t="s">
        <v>304</v>
      </c>
      <c r="H237" s="134">
        <v>1</v>
      </c>
      <c r="I237" s="135">
        <v>0</v>
      </c>
      <c r="J237" s="136">
        <f t="shared" si="10"/>
        <v>0</v>
      </c>
      <c r="K237" s="132" t="s">
        <v>123</v>
      </c>
      <c r="L237" s="30"/>
      <c r="M237" s="137" t="s">
        <v>1</v>
      </c>
      <c r="N237" s="138" t="s">
        <v>39</v>
      </c>
      <c r="P237" s="139">
        <f t="shared" si="11"/>
        <v>0</v>
      </c>
      <c r="Q237" s="139">
        <v>0</v>
      </c>
      <c r="R237" s="139">
        <f t="shared" si="12"/>
        <v>0</v>
      </c>
      <c r="S237" s="139">
        <v>0</v>
      </c>
      <c r="T237" s="140">
        <f t="shared" si="13"/>
        <v>0</v>
      </c>
      <c r="AR237" s="141" t="s">
        <v>124</v>
      </c>
      <c r="AT237" s="141" t="s">
        <v>119</v>
      </c>
      <c r="AU237" s="141" t="s">
        <v>83</v>
      </c>
      <c r="AY237" s="15" t="s">
        <v>117</v>
      </c>
      <c r="BE237" s="142">
        <f t="shared" si="14"/>
        <v>0</v>
      </c>
      <c r="BF237" s="142">
        <f t="shared" si="15"/>
        <v>0</v>
      </c>
      <c r="BG237" s="142">
        <f t="shared" si="16"/>
        <v>0</v>
      </c>
      <c r="BH237" s="142">
        <f t="shared" si="17"/>
        <v>0</v>
      </c>
      <c r="BI237" s="142">
        <f t="shared" si="18"/>
        <v>0</v>
      </c>
      <c r="BJ237" s="15" t="s">
        <v>79</v>
      </c>
      <c r="BK237" s="142">
        <f t="shared" si="19"/>
        <v>0</v>
      </c>
      <c r="BL237" s="15" t="s">
        <v>124</v>
      </c>
      <c r="BM237" s="141" t="s">
        <v>393</v>
      </c>
    </row>
    <row r="238" spans="2:65" s="1" customFormat="1" ht="24.2" customHeight="1" x14ac:dyDescent="0.2">
      <c r="B238" s="30"/>
      <c r="C238" s="158" t="s">
        <v>394</v>
      </c>
      <c r="D238" s="158" t="s">
        <v>257</v>
      </c>
      <c r="E238" s="159" t="s">
        <v>395</v>
      </c>
      <c r="F238" s="160" t="s">
        <v>396</v>
      </c>
      <c r="G238" s="161" t="s">
        <v>304</v>
      </c>
      <c r="H238" s="162">
        <v>1</v>
      </c>
      <c r="I238" s="163">
        <v>0</v>
      </c>
      <c r="J238" s="164">
        <f t="shared" si="10"/>
        <v>0</v>
      </c>
      <c r="K238" s="160" t="s">
        <v>1</v>
      </c>
      <c r="L238" s="165"/>
      <c r="M238" s="166" t="s">
        <v>1</v>
      </c>
      <c r="N238" s="167" t="s">
        <v>39</v>
      </c>
      <c r="P238" s="139">
        <f t="shared" si="11"/>
        <v>0</v>
      </c>
      <c r="Q238" s="139">
        <v>2.2300000000000002E-3</v>
      </c>
      <c r="R238" s="139">
        <f t="shared" si="12"/>
        <v>2.2300000000000002E-3</v>
      </c>
      <c r="S238" s="139">
        <v>0</v>
      </c>
      <c r="T238" s="140">
        <f t="shared" si="13"/>
        <v>0</v>
      </c>
      <c r="AR238" s="141" t="s">
        <v>159</v>
      </c>
      <c r="AT238" s="141" t="s">
        <v>257</v>
      </c>
      <c r="AU238" s="141" t="s">
        <v>83</v>
      </c>
      <c r="AY238" s="15" t="s">
        <v>117</v>
      </c>
      <c r="BE238" s="142">
        <f t="shared" si="14"/>
        <v>0</v>
      </c>
      <c r="BF238" s="142">
        <f t="shared" si="15"/>
        <v>0</v>
      </c>
      <c r="BG238" s="142">
        <f t="shared" si="16"/>
        <v>0</v>
      </c>
      <c r="BH238" s="142">
        <f t="shared" si="17"/>
        <v>0</v>
      </c>
      <c r="BI238" s="142">
        <f t="shared" si="18"/>
        <v>0</v>
      </c>
      <c r="BJ238" s="15" t="s">
        <v>79</v>
      </c>
      <c r="BK238" s="142">
        <f t="shared" si="19"/>
        <v>0</v>
      </c>
      <c r="BL238" s="15" t="s">
        <v>124</v>
      </c>
      <c r="BM238" s="141" t="s">
        <v>397</v>
      </c>
    </row>
    <row r="239" spans="2:65" s="1" customFormat="1" ht="49.15" customHeight="1" x14ac:dyDescent="0.2">
      <c r="B239" s="30"/>
      <c r="C239" s="130" t="s">
        <v>398</v>
      </c>
      <c r="D239" s="130" t="s">
        <v>119</v>
      </c>
      <c r="E239" s="131" t="s">
        <v>399</v>
      </c>
      <c r="F239" s="132" t="s">
        <v>400</v>
      </c>
      <c r="G239" s="133" t="s">
        <v>304</v>
      </c>
      <c r="H239" s="134">
        <v>24</v>
      </c>
      <c r="I239" s="135">
        <v>0</v>
      </c>
      <c r="J239" s="136">
        <f t="shared" si="10"/>
        <v>0</v>
      </c>
      <c r="K239" s="132" t="s">
        <v>123</v>
      </c>
      <c r="L239" s="30"/>
      <c r="M239" s="137" t="s">
        <v>1</v>
      </c>
      <c r="N239" s="138" t="s">
        <v>39</v>
      </c>
      <c r="P239" s="139">
        <f t="shared" si="11"/>
        <v>0</v>
      </c>
      <c r="Q239" s="139">
        <v>0</v>
      </c>
      <c r="R239" s="139">
        <f t="shared" si="12"/>
        <v>0</v>
      </c>
      <c r="S239" s="139">
        <v>0</v>
      </c>
      <c r="T239" s="140">
        <f t="shared" si="13"/>
        <v>0</v>
      </c>
      <c r="AR239" s="141" t="s">
        <v>124</v>
      </c>
      <c r="AT239" s="141" t="s">
        <v>119</v>
      </c>
      <c r="AU239" s="141" t="s">
        <v>83</v>
      </c>
      <c r="AY239" s="15" t="s">
        <v>117</v>
      </c>
      <c r="BE239" s="142">
        <f t="shared" si="14"/>
        <v>0</v>
      </c>
      <c r="BF239" s="142">
        <f t="shared" si="15"/>
        <v>0</v>
      </c>
      <c r="BG239" s="142">
        <f t="shared" si="16"/>
        <v>0</v>
      </c>
      <c r="BH239" s="142">
        <f t="shared" si="17"/>
        <v>0</v>
      </c>
      <c r="BI239" s="142">
        <f t="shared" si="18"/>
        <v>0</v>
      </c>
      <c r="BJ239" s="15" t="s">
        <v>79</v>
      </c>
      <c r="BK239" s="142">
        <f t="shared" si="19"/>
        <v>0</v>
      </c>
      <c r="BL239" s="15" t="s">
        <v>124</v>
      </c>
      <c r="BM239" s="141" t="s">
        <v>401</v>
      </c>
    </row>
    <row r="240" spans="2:65" s="1" customFormat="1" ht="24.2" customHeight="1" x14ac:dyDescent="0.2">
      <c r="B240" s="30"/>
      <c r="C240" s="158" t="s">
        <v>402</v>
      </c>
      <c r="D240" s="158" t="s">
        <v>257</v>
      </c>
      <c r="E240" s="159" t="s">
        <v>403</v>
      </c>
      <c r="F240" s="160" t="s">
        <v>404</v>
      </c>
      <c r="G240" s="161" t="s">
        <v>304</v>
      </c>
      <c r="H240" s="162">
        <v>24</v>
      </c>
      <c r="I240" s="163">
        <v>0</v>
      </c>
      <c r="J240" s="164">
        <f t="shared" si="10"/>
        <v>0</v>
      </c>
      <c r="K240" s="160" t="s">
        <v>123</v>
      </c>
      <c r="L240" s="165"/>
      <c r="M240" s="166" t="s">
        <v>1</v>
      </c>
      <c r="N240" s="167" t="s">
        <v>39</v>
      </c>
      <c r="P240" s="139">
        <f t="shared" si="11"/>
        <v>0</v>
      </c>
      <c r="Q240" s="139">
        <v>2.1299999999999999E-3</v>
      </c>
      <c r="R240" s="139">
        <f t="shared" si="12"/>
        <v>5.1119999999999999E-2</v>
      </c>
      <c r="S240" s="139">
        <v>0</v>
      </c>
      <c r="T240" s="140">
        <f t="shared" si="13"/>
        <v>0</v>
      </c>
      <c r="AR240" s="141" t="s">
        <v>159</v>
      </c>
      <c r="AT240" s="141" t="s">
        <v>257</v>
      </c>
      <c r="AU240" s="141" t="s">
        <v>83</v>
      </c>
      <c r="AY240" s="15" t="s">
        <v>117</v>
      </c>
      <c r="BE240" s="142">
        <f t="shared" si="14"/>
        <v>0</v>
      </c>
      <c r="BF240" s="142">
        <f t="shared" si="15"/>
        <v>0</v>
      </c>
      <c r="BG240" s="142">
        <f t="shared" si="16"/>
        <v>0</v>
      </c>
      <c r="BH240" s="142">
        <f t="shared" si="17"/>
        <v>0</v>
      </c>
      <c r="BI240" s="142">
        <f t="shared" si="18"/>
        <v>0</v>
      </c>
      <c r="BJ240" s="15" t="s">
        <v>79</v>
      </c>
      <c r="BK240" s="142">
        <f t="shared" si="19"/>
        <v>0</v>
      </c>
      <c r="BL240" s="15" t="s">
        <v>124</v>
      </c>
      <c r="BM240" s="141" t="s">
        <v>405</v>
      </c>
    </row>
    <row r="241" spans="2:65" s="1" customFormat="1" ht="21.75" customHeight="1" x14ac:dyDescent="0.2">
      <c r="B241" s="30"/>
      <c r="C241" s="158" t="s">
        <v>406</v>
      </c>
      <c r="D241" s="158" t="s">
        <v>257</v>
      </c>
      <c r="E241" s="159" t="s">
        <v>407</v>
      </c>
      <c r="F241" s="160" t="s">
        <v>408</v>
      </c>
      <c r="G241" s="161" t="s">
        <v>304</v>
      </c>
      <c r="H241" s="162">
        <v>24</v>
      </c>
      <c r="I241" s="163">
        <v>0</v>
      </c>
      <c r="J241" s="164">
        <f t="shared" si="10"/>
        <v>0</v>
      </c>
      <c r="K241" s="160" t="s">
        <v>123</v>
      </c>
      <c r="L241" s="165"/>
      <c r="M241" s="166" t="s">
        <v>1</v>
      </c>
      <c r="N241" s="167" t="s">
        <v>39</v>
      </c>
      <c r="P241" s="139">
        <f t="shared" si="11"/>
        <v>0</v>
      </c>
      <c r="Q241" s="139">
        <v>3.5000000000000001E-3</v>
      </c>
      <c r="R241" s="139">
        <f t="shared" si="12"/>
        <v>8.4000000000000005E-2</v>
      </c>
      <c r="S241" s="139">
        <v>0</v>
      </c>
      <c r="T241" s="140">
        <f t="shared" si="13"/>
        <v>0</v>
      </c>
      <c r="AR241" s="141" t="s">
        <v>159</v>
      </c>
      <c r="AT241" s="141" t="s">
        <v>257</v>
      </c>
      <c r="AU241" s="141" t="s">
        <v>83</v>
      </c>
      <c r="AY241" s="15" t="s">
        <v>117</v>
      </c>
      <c r="BE241" s="142">
        <f t="shared" si="14"/>
        <v>0</v>
      </c>
      <c r="BF241" s="142">
        <f t="shared" si="15"/>
        <v>0</v>
      </c>
      <c r="BG241" s="142">
        <f t="shared" si="16"/>
        <v>0</v>
      </c>
      <c r="BH241" s="142">
        <f t="shared" si="17"/>
        <v>0</v>
      </c>
      <c r="BI241" s="142">
        <f t="shared" si="18"/>
        <v>0</v>
      </c>
      <c r="BJ241" s="15" t="s">
        <v>79</v>
      </c>
      <c r="BK241" s="142">
        <f t="shared" si="19"/>
        <v>0</v>
      </c>
      <c r="BL241" s="15" t="s">
        <v>124</v>
      </c>
      <c r="BM241" s="141" t="s">
        <v>409</v>
      </c>
    </row>
    <row r="242" spans="2:65" s="1" customFormat="1" ht="44.25" customHeight="1" x14ac:dyDescent="0.2">
      <c r="B242" s="30"/>
      <c r="C242" s="130" t="s">
        <v>410</v>
      </c>
      <c r="D242" s="130" t="s">
        <v>119</v>
      </c>
      <c r="E242" s="131" t="s">
        <v>411</v>
      </c>
      <c r="F242" s="132" t="s">
        <v>412</v>
      </c>
      <c r="G242" s="133" t="s">
        <v>304</v>
      </c>
      <c r="H242" s="134">
        <v>2</v>
      </c>
      <c r="I242" s="135">
        <v>0</v>
      </c>
      <c r="J242" s="136">
        <f t="shared" si="10"/>
        <v>0</v>
      </c>
      <c r="K242" s="132" t="s">
        <v>123</v>
      </c>
      <c r="L242" s="30"/>
      <c r="M242" s="137" t="s">
        <v>1</v>
      </c>
      <c r="N242" s="138" t="s">
        <v>39</v>
      </c>
      <c r="P242" s="139">
        <f t="shared" si="11"/>
        <v>0</v>
      </c>
      <c r="Q242" s="139">
        <v>0</v>
      </c>
      <c r="R242" s="139">
        <f t="shared" si="12"/>
        <v>0</v>
      </c>
      <c r="S242" s="139">
        <v>0</v>
      </c>
      <c r="T242" s="140">
        <f t="shared" si="13"/>
        <v>0</v>
      </c>
      <c r="AR242" s="141" t="s">
        <v>124</v>
      </c>
      <c r="AT242" s="141" t="s">
        <v>119</v>
      </c>
      <c r="AU242" s="141" t="s">
        <v>83</v>
      </c>
      <c r="AY242" s="15" t="s">
        <v>117</v>
      </c>
      <c r="BE242" s="142">
        <f t="shared" si="14"/>
        <v>0</v>
      </c>
      <c r="BF242" s="142">
        <f t="shared" si="15"/>
        <v>0</v>
      </c>
      <c r="BG242" s="142">
        <f t="shared" si="16"/>
        <v>0</v>
      </c>
      <c r="BH242" s="142">
        <f t="shared" si="17"/>
        <v>0</v>
      </c>
      <c r="BI242" s="142">
        <f t="shared" si="18"/>
        <v>0</v>
      </c>
      <c r="BJ242" s="15" t="s">
        <v>79</v>
      </c>
      <c r="BK242" s="142">
        <f t="shared" si="19"/>
        <v>0</v>
      </c>
      <c r="BL242" s="15" t="s">
        <v>124</v>
      </c>
      <c r="BM242" s="141" t="s">
        <v>413</v>
      </c>
    </row>
    <row r="243" spans="2:65" s="1" customFormat="1" ht="21.75" customHeight="1" x14ac:dyDescent="0.2">
      <c r="B243" s="30"/>
      <c r="C243" s="158" t="s">
        <v>414</v>
      </c>
      <c r="D243" s="158" t="s">
        <v>257</v>
      </c>
      <c r="E243" s="159" t="s">
        <v>415</v>
      </c>
      <c r="F243" s="160" t="s">
        <v>416</v>
      </c>
      <c r="G243" s="161" t="s">
        <v>304</v>
      </c>
      <c r="H243" s="162">
        <v>1</v>
      </c>
      <c r="I243" s="163">
        <v>0</v>
      </c>
      <c r="J243" s="164">
        <f t="shared" si="10"/>
        <v>0</v>
      </c>
      <c r="K243" s="160" t="s">
        <v>1</v>
      </c>
      <c r="L243" s="165"/>
      <c r="M243" s="166" t="s">
        <v>1</v>
      </c>
      <c r="N243" s="167" t="s">
        <v>39</v>
      </c>
      <c r="P243" s="139">
        <f t="shared" si="11"/>
        <v>0</v>
      </c>
      <c r="Q243" s="139">
        <v>1.6000000000000001E-3</v>
      </c>
      <c r="R243" s="139">
        <f t="shared" si="12"/>
        <v>1.6000000000000001E-3</v>
      </c>
      <c r="S243" s="139">
        <v>0</v>
      </c>
      <c r="T243" s="140">
        <f t="shared" si="13"/>
        <v>0</v>
      </c>
      <c r="AR243" s="141" t="s">
        <v>159</v>
      </c>
      <c r="AT243" s="141" t="s">
        <v>257</v>
      </c>
      <c r="AU243" s="141" t="s">
        <v>83</v>
      </c>
      <c r="AY243" s="15" t="s">
        <v>117</v>
      </c>
      <c r="BE243" s="142">
        <f t="shared" si="14"/>
        <v>0</v>
      </c>
      <c r="BF243" s="142">
        <f t="shared" si="15"/>
        <v>0</v>
      </c>
      <c r="BG243" s="142">
        <f t="shared" si="16"/>
        <v>0</v>
      </c>
      <c r="BH243" s="142">
        <f t="shared" si="17"/>
        <v>0</v>
      </c>
      <c r="BI243" s="142">
        <f t="shared" si="18"/>
        <v>0</v>
      </c>
      <c r="BJ243" s="15" t="s">
        <v>79</v>
      </c>
      <c r="BK243" s="142">
        <f t="shared" si="19"/>
        <v>0</v>
      </c>
      <c r="BL243" s="15" t="s">
        <v>124</v>
      </c>
      <c r="BM243" s="141" t="s">
        <v>417</v>
      </c>
    </row>
    <row r="244" spans="2:65" s="1" customFormat="1" ht="21.75" customHeight="1" x14ac:dyDescent="0.2">
      <c r="B244" s="30"/>
      <c r="C244" s="158" t="s">
        <v>418</v>
      </c>
      <c r="D244" s="158" t="s">
        <v>257</v>
      </c>
      <c r="E244" s="159" t="s">
        <v>419</v>
      </c>
      <c r="F244" s="160" t="s">
        <v>420</v>
      </c>
      <c r="G244" s="161" t="s">
        <v>304</v>
      </c>
      <c r="H244" s="162">
        <v>1</v>
      </c>
      <c r="I244" s="163">
        <v>0</v>
      </c>
      <c r="J244" s="164">
        <f t="shared" si="10"/>
        <v>0</v>
      </c>
      <c r="K244" s="160" t="s">
        <v>1</v>
      </c>
      <c r="L244" s="165"/>
      <c r="M244" s="166" t="s">
        <v>1</v>
      </c>
      <c r="N244" s="167" t="s">
        <v>39</v>
      </c>
      <c r="P244" s="139">
        <f t="shared" si="11"/>
        <v>0</v>
      </c>
      <c r="Q244" s="139">
        <v>1.4E-3</v>
      </c>
      <c r="R244" s="139">
        <f t="shared" si="12"/>
        <v>1.4E-3</v>
      </c>
      <c r="S244" s="139">
        <v>0</v>
      </c>
      <c r="T244" s="140">
        <f t="shared" si="13"/>
        <v>0</v>
      </c>
      <c r="AR244" s="141" t="s">
        <v>159</v>
      </c>
      <c r="AT244" s="141" t="s">
        <v>257</v>
      </c>
      <c r="AU244" s="141" t="s">
        <v>83</v>
      </c>
      <c r="AY244" s="15" t="s">
        <v>117</v>
      </c>
      <c r="BE244" s="142">
        <f t="shared" si="14"/>
        <v>0</v>
      </c>
      <c r="BF244" s="142">
        <f t="shared" si="15"/>
        <v>0</v>
      </c>
      <c r="BG244" s="142">
        <f t="shared" si="16"/>
        <v>0</v>
      </c>
      <c r="BH244" s="142">
        <f t="shared" si="17"/>
        <v>0</v>
      </c>
      <c r="BI244" s="142">
        <f t="shared" si="18"/>
        <v>0</v>
      </c>
      <c r="BJ244" s="15" t="s">
        <v>79</v>
      </c>
      <c r="BK244" s="142">
        <f t="shared" si="19"/>
        <v>0</v>
      </c>
      <c r="BL244" s="15" t="s">
        <v>124</v>
      </c>
      <c r="BM244" s="141" t="s">
        <v>421</v>
      </c>
    </row>
    <row r="245" spans="2:65" s="1" customFormat="1" ht="49.15" customHeight="1" x14ac:dyDescent="0.2">
      <c r="B245" s="30"/>
      <c r="C245" s="130" t="s">
        <v>422</v>
      </c>
      <c r="D245" s="130" t="s">
        <v>119</v>
      </c>
      <c r="E245" s="131" t="s">
        <v>423</v>
      </c>
      <c r="F245" s="132" t="s">
        <v>424</v>
      </c>
      <c r="G245" s="133" t="s">
        <v>304</v>
      </c>
      <c r="H245" s="134">
        <v>1</v>
      </c>
      <c r="I245" s="135">
        <v>0</v>
      </c>
      <c r="J245" s="136">
        <f t="shared" si="10"/>
        <v>0</v>
      </c>
      <c r="K245" s="132" t="s">
        <v>123</v>
      </c>
      <c r="L245" s="30"/>
      <c r="M245" s="137" t="s">
        <v>1</v>
      </c>
      <c r="N245" s="138" t="s">
        <v>39</v>
      </c>
      <c r="P245" s="139">
        <f t="shared" si="11"/>
        <v>0</v>
      </c>
      <c r="Q245" s="139">
        <v>1.61652E-3</v>
      </c>
      <c r="R245" s="139">
        <f t="shared" si="12"/>
        <v>1.61652E-3</v>
      </c>
      <c r="S245" s="139">
        <v>0</v>
      </c>
      <c r="T245" s="140">
        <f t="shared" si="13"/>
        <v>0</v>
      </c>
      <c r="AR245" s="141" t="s">
        <v>124</v>
      </c>
      <c r="AT245" s="141" t="s">
        <v>119</v>
      </c>
      <c r="AU245" s="141" t="s">
        <v>83</v>
      </c>
      <c r="AY245" s="15" t="s">
        <v>117</v>
      </c>
      <c r="BE245" s="142">
        <f t="shared" si="14"/>
        <v>0</v>
      </c>
      <c r="BF245" s="142">
        <f t="shared" si="15"/>
        <v>0</v>
      </c>
      <c r="BG245" s="142">
        <f t="shared" si="16"/>
        <v>0</v>
      </c>
      <c r="BH245" s="142">
        <f t="shared" si="17"/>
        <v>0</v>
      </c>
      <c r="BI245" s="142">
        <f t="shared" si="18"/>
        <v>0</v>
      </c>
      <c r="BJ245" s="15" t="s">
        <v>79</v>
      </c>
      <c r="BK245" s="142">
        <f t="shared" si="19"/>
        <v>0</v>
      </c>
      <c r="BL245" s="15" t="s">
        <v>124</v>
      </c>
      <c r="BM245" s="141" t="s">
        <v>425</v>
      </c>
    </row>
    <row r="246" spans="2:65" s="1" customFormat="1" ht="24.2" customHeight="1" x14ac:dyDescent="0.2">
      <c r="B246" s="30"/>
      <c r="C246" s="158" t="s">
        <v>426</v>
      </c>
      <c r="D246" s="158" t="s">
        <v>257</v>
      </c>
      <c r="E246" s="159" t="s">
        <v>427</v>
      </c>
      <c r="F246" s="160" t="s">
        <v>428</v>
      </c>
      <c r="G246" s="161" t="s">
        <v>304</v>
      </c>
      <c r="H246" s="162">
        <v>1</v>
      </c>
      <c r="I246" s="163">
        <v>0</v>
      </c>
      <c r="J246" s="164">
        <f t="shared" si="10"/>
        <v>0</v>
      </c>
      <c r="K246" s="160" t="s">
        <v>123</v>
      </c>
      <c r="L246" s="165"/>
      <c r="M246" s="166" t="s">
        <v>1</v>
      </c>
      <c r="N246" s="167" t="s">
        <v>39</v>
      </c>
      <c r="P246" s="139">
        <f t="shared" si="11"/>
        <v>0</v>
      </c>
      <c r="Q246" s="139">
        <v>1.7999999999999999E-2</v>
      </c>
      <c r="R246" s="139">
        <f t="shared" si="12"/>
        <v>1.7999999999999999E-2</v>
      </c>
      <c r="S246" s="139">
        <v>0</v>
      </c>
      <c r="T246" s="140">
        <f t="shared" si="13"/>
        <v>0</v>
      </c>
      <c r="AR246" s="141" t="s">
        <v>159</v>
      </c>
      <c r="AT246" s="141" t="s">
        <v>257</v>
      </c>
      <c r="AU246" s="141" t="s">
        <v>83</v>
      </c>
      <c r="AY246" s="15" t="s">
        <v>117</v>
      </c>
      <c r="BE246" s="142">
        <f t="shared" si="14"/>
        <v>0</v>
      </c>
      <c r="BF246" s="142">
        <f t="shared" si="15"/>
        <v>0</v>
      </c>
      <c r="BG246" s="142">
        <f t="shared" si="16"/>
        <v>0</v>
      </c>
      <c r="BH246" s="142">
        <f t="shared" si="17"/>
        <v>0</v>
      </c>
      <c r="BI246" s="142">
        <f t="shared" si="18"/>
        <v>0</v>
      </c>
      <c r="BJ246" s="15" t="s">
        <v>79</v>
      </c>
      <c r="BK246" s="142">
        <f t="shared" si="19"/>
        <v>0</v>
      </c>
      <c r="BL246" s="15" t="s">
        <v>124</v>
      </c>
      <c r="BM246" s="141" t="s">
        <v>429</v>
      </c>
    </row>
    <row r="247" spans="2:65" s="1" customFormat="1" ht="21.75" customHeight="1" x14ac:dyDescent="0.2">
      <c r="B247" s="30"/>
      <c r="C247" s="158" t="s">
        <v>430</v>
      </c>
      <c r="D247" s="158" t="s">
        <v>257</v>
      </c>
      <c r="E247" s="159" t="s">
        <v>431</v>
      </c>
      <c r="F247" s="160" t="s">
        <v>432</v>
      </c>
      <c r="G247" s="161" t="s">
        <v>304</v>
      </c>
      <c r="H247" s="162">
        <v>1</v>
      </c>
      <c r="I247" s="163">
        <v>0</v>
      </c>
      <c r="J247" s="164">
        <f t="shared" si="10"/>
        <v>0</v>
      </c>
      <c r="K247" s="160" t="s">
        <v>123</v>
      </c>
      <c r="L247" s="165"/>
      <c r="M247" s="166" t="s">
        <v>1</v>
      </c>
      <c r="N247" s="167" t="s">
        <v>39</v>
      </c>
      <c r="P247" s="139">
        <f t="shared" si="11"/>
        <v>0</v>
      </c>
      <c r="Q247" s="139">
        <v>3.5000000000000001E-3</v>
      </c>
      <c r="R247" s="139">
        <f t="shared" si="12"/>
        <v>3.5000000000000001E-3</v>
      </c>
      <c r="S247" s="139">
        <v>0</v>
      </c>
      <c r="T247" s="140">
        <f t="shared" si="13"/>
        <v>0</v>
      </c>
      <c r="AR247" s="141" t="s">
        <v>159</v>
      </c>
      <c r="AT247" s="141" t="s">
        <v>257</v>
      </c>
      <c r="AU247" s="141" t="s">
        <v>83</v>
      </c>
      <c r="AY247" s="15" t="s">
        <v>117</v>
      </c>
      <c r="BE247" s="142">
        <f t="shared" si="14"/>
        <v>0</v>
      </c>
      <c r="BF247" s="142">
        <f t="shared" si="15"/>
        <v>0</v>
      </c>
      <c r="BG247" s="142">
        <f t="shared" si="16"/>
        <v>0</v>
      </c>
      <c r="BH247" s="142">
        <f t="shared" si="17"/>
        <v>0</v>
      </c>
      <c r="BI247" s="142">
        <f t="shared" si="18"/>
        <v>0</v>
      </c>
      <c r="BJ247" s="15" t="s">
        <v>79</v>
      </c>
      <c r="BK247" s="142">
        <f t="shared" si="19"/>
        <v>0</v>
      </c>
      <c r="BL247" s="15" t="s">
        <v>124</v>
      </c>
      <c r="BM247" s="141" t="s">
        <v>433</v>
      </c>
    </row>
    <row r="248" spans="2:65" s="1" customFormat="1" ht="24.2" customHeight="1" x14ac:dyDescent="0.2">
      <c r="B248" s="30"/>
      <c r="C248" s="130" t="s">
        <v>434</v>
      </c>
      <c r="D248" s="130" t="s">
        <v>119</v>
      </c>
      <c r="E248" s="131" t="s">
        <v>435</v>
      </c>
      <c r="F248" s="132" t="s">
        <v>436</v>
      </c>
      <c r="G248" s="133" t="s">
        <v>304</v>
      </c>
      <c r="H248" s="134">
        <v>1</v>
      </c>
      <c r="I248" s="135">
        <v>0</v>
      </c>
      <c r="J248" s="136">
        <f t="shared" si="10"/>
        <v>0</v>
      </c>
      <c r="K248" s="132" t="s">
        <v>123</v>
      </c>
      <c r="L248" s="30"/>
      <c r="M248" s="137" t="s">
        <v>1</v>
      </c>
      <c r="N248" s="138" t="s">
        <v>39</v>
      </c>
      <c r="P248" s="139">
        <f t="shared" si="11"/>
        <v>0</v>
      </c>
      <c r="Q248" s="139">
        <v>1.3627999999999999E-3</v>
      </c>
      <c r="R248" s="139">
        <f t="shared" si="12"/>
        <v>1.3627999999999999E-3</v>
      </c>
      <c r="S248" s="139">
        <v>0</v>
      </c>
      <c r="T248" s="140">
        <f t="shared" si="13"/>
        <v>0</v>
      </c>
      <c r="AR248" s="141" t="s">
        <v>124</v>
      </c>
      <c r="AT248" s="141" t="s">
        <v>119</v>
      </c>
      <c r="AU248" s="141" t="s">
        <v>83</v>
      </c>
      <c r="AY248" s="15" t="s">
        <v>117</v>
      </c>
      <c r="BE248" s="142">
        <f t="shared" si="14"/>
        <v>0</v>
      </c>
      <c r="BF248" s="142">
        <f t="shared" si="15"/>
        <v>0</v>
      </c>
      <c r="BG248" s="142">
        <f t="shared" si="16"/>
        <v>0</v>
      </c>
      <c r="BH248" s="142">
        <f t="shared" si="17"/>
        <v>0</v>
      </c>
      <c r="BI248" s="142">
        <f t="shared" si="18"/>
        <v>0</v>
      </c>
      <c r="BJ248" s="15" t="s">
        <v>79</v>
      </c>
      <c r="BK248" s="142">
        <f t="shared" si="19"/>
        <v>0</v>
      </c>
      <c r="BL248" s="15" t="s">
        <v>124</v>
      </c>
      <c r="BM248" s="141" t="s">
        <v>437</v>
      </c>
    </row>
    <row r="249" spans="2:65" s="1" customFormat="1" ht="24.2" customHeight="1" x14ac:dyDescent="0.2">
      <c r="B249" s="30"/>
      <c r="C249" s="158" t="s">
        <v>438</v>
      </c>
      <c r="D249" s="158" t="s">
        <v>257</v>
      </c>
      <c r="E249" s="159" t="s">
        <v>439</v>
      </c>
      <c r="F249" s="160" t="s">
        <v>440</v>
      </c>
      <c r="G249" s="161" t="s">
        <v>304</v>
      </c>
      <c r="H249" s="162">
        <v>1</v>
      </c>
      <c r="I249" s="163">
        <v>0</v>
      </c>
      <c r="J249" s="164">
        <f t="shared" si="10"/>
        <v>0</v>
      </c>
      <c r="K249" s="160" t="s">
        <v>123</v>
      </c>
      <c r="L249" s="165"/>
      <c r="M249" s="166" t="s">
        <v>1</v>
      </c>
      <c r="N249" s="167" t="s">
        <v>39</v>
      </c>
      <c r="P249" s="139">
        <f t="shared" si="11"/>
        <v>0</v>
      </c>
      <c r="Q249" s="139">
        <v>4.8000000000000001E-2</v>
      </c>
      <c r="R249" s="139">
        <f t="shared" si="12"/>
        <v>4.8000000000000001E-2</v>
      </c>
      <c r="S249" s="139">
        <v>0</v>
      </c>
      <c r="T249" s="140">
        <f t="shared" si="13"/>
        <v>0</v>
      </c>
      <c r="AR249" s="141" t="s">
        <v>159</v>
      </c>
      <c r="AT249" s="141" t="s">
        <v>257</v>
      </c>
      <c r="AU249" s="141" t="s">
        <v>83</v>
      </c>
      <c r="AY249" s="15" t="s">
        <v>117</v>
      </c>
      <c r="BE249" s="142">
        <f t="shared" si="14"/>
        <v>0</v>
      </c>
      <c r="BF249" s="142">
        <f t="shared" si="15"/>
        <v>0</v>
      </c>
      <c r="BG249" s="142">
        <f t="shared" si="16"/>
        <v>0</v>
      </c>
      <c r="BH249" s="142">
        <f t="shared" si="17"/>
        <v>0</v>
      </c>
      <c r="BI249" s="142">
        <f t="shared" si="18"/>
        <v>0</v>
      </c>
      <c r="BJ249" s="15" t="s">
        <v>79</v>
      </c>
      <c r="BK249" s="142">
        <f t="shared" si="19"/>
        <v>0</v>
      </c>
      <c r="BL249" s="15" t="s">
        <v>124</v>
      </c>
      <c r="BM249" s="141" t="s">
        <v>441</v>
      </c>
    </row>
    <row r="250" spans="2:65" s="1" customFormat="1" ht="16.5" customHeight="1" x14ac:dyDescent="0.2">
      <c r="B250" s="30"/>
      <c r="C250" s="158" t="s">
        <v>442</v>
      </c>
      <c r="D250" s="158" t="s">
        <v>257</v>
      </c>
      <c r="E250" s="159" t="s">
        <v>443</v>
      </c>
      <c r="F250" s="160" t="s">
        <v>444</v>
      </c>
      <c r="G250" s="161" t="s">
        <v>445</v>
      </c>
      <c r="H250" s="162">
        <v>1</v>
      </c>
      <c r="I250" s="163">
        <v>0</v>
      </c>
      <c r="J250" s="164">
        <f t="shared" si="10"/>
        <v>0</v>
      </c>
      <c r="K250" s="160" t="s">
        <v>1</v>
      </c>
      <c r="L250" s="165"/>
      <c r="M250" s="166" t="s">
        <v>1</v>
      </c>
      <c r="N250" s="167" t="s">
        <v>39</v>
      </c>
      <c r="P250" s="139">
        <f t="shared" si="11"/>
        <v>0</v>
      </c>
      <c r="Q250" s="139">
        <v>0</v>
      </c>
      <c r="R250" s="139">
        <f t="shared" si="12"/>
        <v>0</v>
      </c>
      <c r="S250" s="139">
        <v>0</v>
      </c>
      <c r="T250" s="140">
        <f t="shared" si="13"/>
        <v>0</v>
      </c>
      <c r="AR250" s="141" t="s">
        <v>159</v>
      </c>
      <c r="AT250" s="141" t="s">
        <v>257</v>
      </c>
      <c r="AU250" s="141" t="s">
        <v>83</v>
      </c>
      <c r="AY250" s="15" t="s">
        <v>117</v>
      </c>
      <c r="BE250" s="142">
        <f t="shared" si="14"/>
        <v>0</v>
      </c>
      <c r="BF250" s="142">
        <f t="shared" si="15"/>
        <v>0</v>
      </c>
      <c r="BG250" s="142">
        <f t="shared" si="16"/>
        <v>0</v>
      </c>
      <c r="BH250" s="142">
        <f t="shared" si="17"/>
        <v>0</v>
      </c>
      <c r="BI250" s="142">
        <f t="shared" si="18"/>
        <v>0</v>
      </c>
      <c r="BJ250" s="15" t="s">
        <v>79</v>
      </c>
      <c r="BK250" s="142">
        <f t="shared" si="19"/>
        <v>0</v>
      </c>
      <c r="BL250" s="15" t="s">
        <v>124</v>
      </c>
      <c r="BM250" s="141" t="s">
        <v>446</v>
      </c>
    </row>
    <row r="251" spans="2:65" s="1" customFormat="1" ht="49.15" customHeight="1" x14ac:dyDescent="0.2">
      <c r="B251" s="30"/>
      <c r="C251" s="130" t="s">
        <v>447</v>
      </c>
      <c r="D251" s="130" t="s">
        <v>119</v>
      </c>
      <c r="E251" s="131" t="s">
        <v>448</v>
      </c>
      <c r="F251" s="132" t="s">
        <v>449</v>
      </c>
      <c r="G251" s="133" t="s">
        <v>304</v>
      </c>
      <c r="H251" s="134">
        <v>5</v>
      </c>
      <c r="I251" s="135">
        <v>0</v>
      </c>
      <c r="J251" s="136">
        <f t="shared" si="10"/>
        <v>0</v>
      </c>
      <c r="K251" s="132" t="s">
        <v>123</v>
      </c>
      <c r="L251" s="30"/>
      <c r="M251" s="137" t="s">
        <v>1</v>
      </c>
      <c r="N251" s="138" t="s">
        <v>39</v>
      </c>
      <c r="P251" s="139">
        <f t="shared" si="11"/>
        <v>0</v>
      </c>
      <c r="Q251" s="139">
        <v>1.65424E-3</v>
      </c>
      <c r="R251" s="139">
        <f t="shared" si="12"/>
        <v>8.2711999999999994E-3</v>
      </c>
      <c r="S251" s="139">
        <v>0</v>
      </c>
      <c r="T251" s="140">
        <f t="shared" si="13"/>
        <v>0</v>
      </c>
      <c r="AR251" s="141" t="s">
        <v>124</v>
      </c>
      <c r="AT251" s="141" t="s">
        <v>119</v>
      </c>
      <c r="AU251" s="141" t="s">
        <v>83</v>
      </c>
      <c r="AY251" s="15" t="s">
        <v>117</v>
      </c>
      <c r="BE251" s="142">
        <f t="shared" si="14"/>
        <v>0</v>
      </c>
      <c r="BF251" s="142">
        <f t="shared" si="15"/>
        <v>0</v>
      </c>
      <c r="BG251" s="142">
        <f t="shared" si="16"/>
        <v>0</v>
      </c>
      <c r="BH251" s="142">
        <f t="shared" si="17"/>
        <v>0</v>
      </c>
      <c r="BI251" s="142">
        <f t="shared" si="18"/>
        <v>0</v>
      </c>
      <c r="BJ251" s="15" t="s">
        <v>79</v>
      </c>
      <c r="BK251" s="142">
        <f t="shared" si="19"/>
        <v>0</v>
      </c>
      <c r="BL251" s="15" t="s">
        <v>124</v>
      </c>
      <c r="BM251" s="141" t="s">
        <v>450</v>
      </c>
    </row>
    <row r="252" spans="2:65" s="1" customFormat="1" ht="24.2" customHeight="1" x14ac:dyDescent="0.2">
      <c r="B252" s="30"/>
      <c r="C252" s="158" t="s">
        <v>451</v>
      </c>
      <c r="D252" s="158" t="s">
        <v>257</v>
      </c>
      <c r="E252" s="159" t="s">
        <v>452</v>
      </c>
      <c r="F252" s="160" t="s">
        <v>453</v>
      </c>
      <c r="G252" s="161" t="s">
        <v>304</v>
      </c>
      <c r="H252" s="162">
        <v>5</v>
      </c>
      <c r="I252" s="163">
        <v>0</v>
      </c>
      <c r="J252" s="164">
        <f t="shared" si="10"/>
        <v>0</v>
      </c>
      <c r="K252" s="160" t="s">
        <v>123</v>
      </c>
      <c r="L252" s="165"/>
      <c r="M252" s="166" t="s">
        <v>1</v>
      </c>
      <c r="N252" s="167" t="s">
        <v>39</v>
      </c>
      <c r="P252" s="139">
        <f t="shared" si="11"/>
        <v>0</v>
      </c>
      <c r="Q252" s="139">
        <v>2.3E-2</v>
      </c>
      <c r="R252" s="139">
        <f t="shared" si="12"/>
        <v>0.11499999999999999</v>
      </c>
      <c r="S252" s="139">
        <v>0</v>
      </c>
      <c r="T252" s="140">
        <f t="shared" si="13"/>
        <v>0</v>
      </c>
      <c r="AR252" s="141" t="s">
        <v>159</v>
      </c>
      <c r="AT252" s="141" t="s">
        <v>257</v>
      </c>
      <c r="AU252" s="141" t="s">
        <v>83</v>
      </c>
      <c r="AY252" s="15" t="s">
        <v>117</v>
      </c>
      <c r="BE252" s="142">
        <f t="shared" si="14"/>
        <v>0</v>
      </c>
      <c r="BF252" s="142">
        <f t="shared" si="15"/>
        <v>0</v>
      </c>
      <c r="BG252" s="142">
        <f t="shared" si="16"/>
        <v>0</v>
      </c>
      <c r="BH252" s="142">
        <f t="shared" si="17"/>
        <v>0</v>
      </c>
      <c r="BI252" s="142">
        <f t="shared" si="18"/>
        <v>0</v>
      </c>
      <c r="BJ252" s="15" t="s">
        <v>79</v>
      </c>
      <c r="BK252" s="142">
        <f t="shared" si="19"/>
        <v>0</v>
      </c>
      <c r="BL252" s="15" t="s">
        <v>124</v>
      </c>
      <c r="BM252" s="141" t="s">
        <v>454</v>
      </c>
    </row>
    <row r="253" spans="2:65" s="1" customFormat="1" ht="24.2" customHeight="1" x14ac:dyDescent="0.2">
      <c r="B253" s="30"/>
      <c r="C253" s="158" t="s">
        <v>455</v>
      </c>
      <c r="D253" s="158" t="s">
        <v>257</v>
      </c>
      <c r="E253" s="159" t="s">
        <v>456</v>
      </c>
      <c r="F253" s="160" t="s">
        <v>457</v>
      </c>
      <c r="G253" s="161" t="s">
        <v>304</v>
      </c>
      <c r="H253" s="162">
        <v>5</v>
      </c>
      <c r="I253" s="163">
        <v>0</v>
      </c>
      <c r="J253" s="164">
        <f t="shared" si="10"/>
        <v>0</v>
      </c>
      <c r="K253" s="160" t="s">
        <v>123</v>
      </c>
      <c r="L253" s="165"/>
      <c r="M253" s="166" t="s">
        <v>1</v>
      </c>
      <c r="N253" s="167" t="s">
        <v>39</v>
      </c>
      <c r="P253" s="139">
        <f t="shared" si="11"/>
        <v>0</v>
      </c>
      <c r="Q253" s="139">
        <v>4.0000000000000001E-3</v>
      </c>
      <c r="R253" s="139">
        <f t="shared" si="12"/>
        <v>0.02</v>
      </c>
      <c r="S253" s="139">
        <v>0</v>
      </c>
      <c r="T253" s="140">
        <f t="shared" si="13"/>
        <v>0</v>
      </c>
      <c r="AR253" s="141" t="s">
        <v>159</v>
      </c>
      <c r="AT253" s="141" t="s">
        <v>257</v>
      </c>
      <c r="AU253" s="141" t="s">
        <v>83</v>
      </c>
      <c r="AY253" s="15" t="s">
        <v>117</v>
      </c>
      <c r="BE253" s="142">
        <f t="shared" si="14"/>
        <v>0</v>
      </c>
      <c r="BF253" s="142">
        <f t="shared" si="15"/>
        <v>0</v>
      </c>
      <c r="BG253" s="142">
        <f t="shared" si="16"/>
        <v>0</v>
      </c>
      <c r="BH253" s="142">
        <f t="shared" si="17"/>
        <v>0</v>
      </c>
      <c r="BI253" s="142">
        <f t="shared" si="18"/>
        <v>0</v>
      </c>
      <c r="BJ253" s="15" t="s">
        <v>79</v>
      </c>
      <c r="BK253" s="142">
        <f t="shared" si="19"/>
        <v>0</v>
      </c>
      <c r="BL253" s="15" t="s">
        <v>124</v>
      </c>
      <c r="BM253" s="141" t="s">
        <v>458</v>
      </c>
    </row>
    <row r="254" spans="2:65" s="1" customFormat="1" ht="21.75" customHeight="1" x14ac:dyDescent="0.2">
      <c r="B254" s="30"/>
      <c r="C254" s="130" t="s">
        <v>459</v>
      </c>
      <c r="D254" s="130" t="s">
        <v>119</v>
      </c>
      <c r="E254" s="131" t="s">
        <v>460</v>
      </c>
      <c r="F254" s="132" t="s">
        <v>461</v>
      </c>
      <c r="G254" s="133" t="s">
        <v>174</v>
      </c>
      <c r="H254" s="134">
        <v>294</v>
      </c>
      <c r="I254" s="135">
        <v>0</v>
      </c>
      <c r="J254" s="136">
        <f t="shared" si="10"/>
        <v>0</v>
      </c>
      <c r="K254" s="132" t="s">
        <v>123</v>
      </c>
      <c r="L254" s="30"/>
      <c r="M254" s="137" t="s">
        <v>1</v>
      </c>
      <c r="N254" s="138" t="s">
        <v>39</v>
      </c>
      <c r="P254" s="139">
        <f t="shared" si="11"/>
        <v>0</v>
      </c>
      <c r="Q254" s="139">
        <v>0</v>
      </c>
      <c r="R254" s="139">
        <f t="shared" si="12"/>
        <v>0</v>
      </c>
      <c r="S254" s="139">
        <v>0</v>
      </c>
      <c r="T254" s="140">
        <f t="shared" si="13"/>
        <v>0</v>
      </c>
      <c r="AR254" s="141" t="s">
        <v>124</v>
      </c>
      <c r="AT254" s="141" t="s">
        <v>119</v>
      </c>
      <c r="AU254" s="141" t="s">
        <v>83</v>
      </c>
      <c r="AY254" s="15" t="s">
        <v>117</v>
      </c>
      <c r="BE254" s="142">
        <f t="shared" si="14"/>
        <v>0</v>
      </c>
      <c r="BF254" s="142">
        <f t="shared" si="15"/>
        <v>0</v>
      </c>
      <c r="BG254" s="142">
        <f t="shared" si="16"/>
        <v>0</v>
      </c>
      <c r="BH254" s="142">
        <f t="shared" si="17"/>
        <v>0</v>
      </c>
      <c r="BI254" s="142">
        <f t="shared" si="18"/>
        <v>0</v>
      </c>
      <c r="BJ254" s="15" t="s">
        <v>79</v>
      </c>
      <c r="BK254" s="142">
        <f t="shared" si="19"/>
        <v>0</v>
      </c>
      <c r="BL254" s="15" t="s">
        <v>124</v>
      </c>
      <c r="BM254" s="141" t="s">
        <v>462</v>
      </c>
    </row>
    <row r="255" spans="2:65" s="1" customFormat="1" ht="24.2" customHeight="1" x14ac:dyDescent="0.2">
      <c r="B255" s="30"/>
      <c r="C255" s="130" t="s">
        <v>463</v>
      </c>
      <c r="D255" s="130" t="s">
        <v>119</v>
      </c>
      <c r="E255" s="131" t="s">
        <v>464</v>
      </c>
      <c r="F255" s="132" t="s">
        <v>465</v>
      </c>
      <c r="G255" s="133" t="s">
        <v>174</v>
      </c>
      <c r="H255" s="134">
        <v>294</v>
      </c>
      <c r="I255" s="135">
        <v>0</v>
      </c>
      <c r="J255" s="136">
        <f t="shared" si="10"/>
        <v>0</v>
      </c>
      <c r="K255" s="132" t="s">
        <v>123</v>
      </c>
      <c r="L255" s="30"/>
      <c r="M255" s="137" t="s">
        <v>1</v>
      </c>
      <c r="N255" s="138" t="s">
        <v>39</v>
      </c>
      <c r="P255" s="139">
        <f t="shared" si="11"/>
        <v>0</v>
      </c>
      <c r="Q255" s="139">
        <v>5.5000000000000003E-7</v>
      </c>
      <c r="R255" s="139">
        <f t="shared" si="12"/>
        <v>1.617E-4</v>
      </c>
      <c r="S255" s="139">
        <v>0</v>
      </c>
      <c r="T255" s="140">
        <f t="shared" si="13"/>
        <v>0</v>
      </c>
      <c r="AR255" s="141" t="s">
        <v>124</v>
      </c>
      <c r="AT255" s="141" t="s">
        <v>119</v>
      </c>
      <c r="AU255" s="141" t="s">
        <v>83</v>
      </c>
      <c r="AY255" s="15" t="s">
        <v>117</v>
      </c>
      <c r="BE255" s="142">
        <f t="shared" si="14"/>
        <v>0</v>
      </c>
      <c r="BF255" s="142">
        <f t="shared" si="15"/>
        <v>0</v>
      </c>
      <c r="BG255" s="142">
        <f t="shared" si="16"/>
        <v>0</v>
      </c>
      <c r="BH255" s="142">
        <f t="shared" si="17"/>
        <v>0</v>
      </c>
      <c r="BI255" s="142">
        <f t="shared" si="18"/>
        <v>0</v>
      </c>
      <c r="BJ255" s="15" t="s">
        <v>79</v>
      </c>
      <c r="BK255" s="142">
        <f t="shared" si="19"/>
        <v>0</v>
      </c>
      <c r="BL255" s="15" t="s">
        <v>124</v>
      </c>
      <c r="BM255" s="141" t="s">
        <v>466</v>
      </c>
    </row>
    <row r="256" spans="2:65" s="1" customFormat="1" ht="24.2" customHeight="1" x14ac:dyDescent="0.2">
      <c r="B256" s="30"/>
      <c r="C256" s="130" t="s">
        <v>467</v>
      </c>
      <c r="D256" s="130" t="s">
        <v>119</v>
      </c>
      <c r="E256" s="131" t="s">
        <v>468</v>
      </c>
      <c r="F256" s="132" t="s">
        <v>469</v>
      </c>
      <c r="G256" s="133" t="s">
        <v>304</v>
      </c>
      <c r="H256" s="134">
        <v>2</v>
      </c>
      <c r="I256" s="135">
        <v>0</v>
      </c>
      <c r="J256" s="136">
        <f t="shared" si="10"/>
        <v>0</v>
      </c>
      <c r="K256" s="132" t="s">
        <v>123</v>
      </c>
      <c r="L256" s="30"/>
      <c r="M256" s="137" t="s">
        <v>1</v>
      </c>
      <c r="N256" s="138" t="s">
        <v>39</v>
      </c>
      <c r="P256" s="139">
        <f t="shared" si="11"/>
        <v>0</v>
      </c>
      <c r="Q256" s="139">
        <v>0.45937290600000003</v>
      </c>
      <c r="R256" s="139">
        <f t="shared" si="12"/>
        <v>0.91874581200000005</v>
      </c>
      <c r="S256" s="139">
        <v>0</v>
      </c>
      <c r="T256" s="140">
        <f t="shared" si="13"/>
        <v>0</v>
      </c>
      <c r="AR256" s="141" t="s">
        <v>124</v>
      </c>
      <c r="AT256" s="141" t="s">
        <v>119</v>
      </c>
      <c r="AU256" s="141" t="s">
        <v>83</v>
      </c>
      <c r="AY256" s="15" t="s">
        <v>117</v>
      </c>
      <c r="BE256" s="142">
        <f t="shared" si="14"/>
        <v>0</v>
      </c>
      <c r="BF256" s="142">
        <f t="shared" si="15"/>
        <v>0</v>
      </c>
      <c r="BG256" s="142">
        <f t="shared" si="16"/>
        <v>0</v>
      </c>
      <c r="BH256" s="142">
        <f t="shared" si="17"/>
        <v>0</v>
      </c>
      <c r="BI256" s="142">
        <f t="shared" si="18"/>
        <v>0</v>
      </c>
      <c r="BJ256" s="15" t="s">
        <v>79</v>
      </c>
      <c r="BK256" s="142">
        <f t="shared" si="19"/>
        <v>0</v>
      </c>
      <c r="BL256" s="15" t="s">
        <v>124</v>
      </c>
      <c r="BM256" s="141" t="s">
        <v>470</v>
      </c>
    </row>
    <row r="257" spans="2:65" s="1" customFormat="1" ht="16.5" customHeight="1" x14ac:dyDescent="0.2">
      <c r="B257" s="30"/>
      <c r="C257" s="130" t="s">
        <v>471</v>
      </c>
      <c r="D257" s="130" t="s">
        <v>119</v>
      </c>
      <c r="E257" s="131" t="s">
        <v>472</v>
      </c>
      <c r="F257" s="132" t="s">
        <v>473</v>
      </c>
      <c r="G257" s="133" t="s">
        <v>474</v>
      </c>
      <c r="H257" s="134">
        <v>10</v>
      </c>
      <c r="I257" s="135">
        <v>0</v>
      </c>
      <c r="J257" s="136">
        <f t="shared" si="10"/>
        <v>0</v>
      </c>
      <c r="K257" s="132" t="s">
        <v>1</v>
      </c>
      <c r="L257" s="30"/>
      <c r="M257" s="137" t="s">
        <v>1</v>
      </c>
      <c r="N257" s="138" t="s">
        <v>39</v>
      </c>
      <c r="P257" s="139">
        <f t="shared" si="11"/>
        <v>0</v>
      </c>
      <c r="Q257" s="139">
        <v>0</v>
      </c>
      <c r="R257" s="139">
        <f t="shared" si="12"/>
        <v>0</v>
      </c>
      <c r="S257" s="139">
        <v>0</v>
      </c>
      <c r="T257" s="140">
        <f t="shared" si="13"/>
        <v>0</v>
      </c>
      <c r="AR257" s="141" t="s">
        <v>124</v>
      </c>
      <c r="AT257" s="141" t="s">
        <v>119</v>
      </c>
      <c r="AU257" s="141" t="s">
        <v>83</v>
      </c>
      <c r="AY257" s="15" t="s">
        <v>117</v>
      </c>
      <c r="BE257" s="142">
        <f t="shared" si="14"/>
        <v>0</v>
      </c>
      <c r="BF257" s="142">
        <f t="shared" si="15"/>
        <v>0</v>
      </c>
      <c r="BG257" s="142">
        <f t="shared" si="16"/>
        <v>0</v>
      </c>
      <c r="BH257" s="142">
        <f t="shared" si="17"/>
        <v>0</v>
      </c>
      <c r="BI257" s="142">
        <f t="shared" si="18"/>
        <v>0</v>
      </c>
      <c r="BJ257" s="15" t="s">
        <v>79</v>
      </c>
      <c r="BK257" s="142">
        <f t="shared" si="19"/>
        <v>0</v>
      </c>
      <c r="BL257" s="15" t="s">
        <v>124</v>
      </c>
      <c r="BM257" s="141" t="s">
        <v>475</v>
      </c>
    </row>
    <row r="258" spans="2:65" s="1" customFormat="1" ht="16.5" customHeight="1" x14ac:dyDescent="0.2">
      <c r="B258" s="30"/>
      <c r="C258" s="130" t="s">
        <v>476</v>
      </c>
      <c r="D258" s="130" t="s">
        <v>119</v>
      </c>
      <c r="E258" s="131" t="s">
        <v>477</v>
      </c>
      <c r="F258" s="132" t="s">
        <v>478</v>
      </c>
      <c r="G258" s="133" t="s">
        <v>304</v>
      </c>
      <c r="H258" s="134">
        <v>24</v>
      </c>
      <c r="I258" s="135">
        <v>0</v>
      </c>
      <c r="J258" s="136">
        <f t="shared" si="10"/>
        <v>0</v>
      </c>
      <c r="K258" s="132" t="s">
        <v>123</v>
      </c>
      <c r="L258" s="30"/>
      <c r="M258" s="137" t="s">
        <v>1</v>
      </c>
      <c r="N258" s="138" t="s">
        <v>39</v>
      </c>
      <c r="P258" s="139">
        <f t="shared" si="11"/>
        <v>0</v>
      </c>
      <c r="Q258" s="139">
        <v>6.3830799999999993E-2</v>
      </c>
      <c r="R258" s="139">
        <f t="shared" si="12"/>
        <v>1.5319391999999998</v>
      </c>
      <c r="S258" s="139">
        <v>0</v>
      </c>
      <c r="T258" s="140">
        <f t="shared" si="13"/>
        <v>0</v>
      </c>
      <c r="AR258" s="141" t="s">
        <v>124</v>
      </c>
      <c r="AT258" s="141" t="s">
        <v>119</v>
      </c>
      <c r="AU258" s="141" t="s">
        <v>83</v>
      </c>
      <c r="AY258" s="15" t="s">
        <v>117</v>
      </c>
      <c r="BE258" s="142">
        <f t="shared" si="14"/>
        <v>0</v>
      </c>
      <c r="BF258" s="142">
        <f t="shared" si="15"/>
        <v>0</v>
      </c>
      <c r="BG258" s="142">
        <f t="shared" si="16"/>
        <v>0</v>
      </c>
      <c r="BH258" s="142">
        <f t="shared" si="17"/>
        <v>0</v>
      </c>
      <c r="BI258" s="142">
        <f t="shared" si="18"/>
        <v>0</v>
      </c>
      <c r="BJ258" s="15" t="s">
        <v>79</v>
      </c>
      <c r="BK258" s="142">
        <f t="shared" si="19"/>
        <v>0</v>
      </c>
      <c r="BL258" s="15" t="s">
        <v>124</v>
      </c>
      <c r="BM258" s="141" t="s">
        <v>479</v>
      </c>
    </row>
    <row r="259" spans="2:65" s="1" customFormat="1" ht="16.5" customHeight="1" x14ac:dyDescent="0.2">
      <c r="B259" s="30"/>
      <c r="C259" s="158" t="s">
        <v>480</v>
      </c>
      <c r="D259" s="158" t="s">
        <v>257</v>
      </c>
      <c r="E259" s="159" t="s">
        <v>481</v>
      </c>
      <c r="F259" s="160" t="s">
        <v>482</v>
      </c>
      <c r="G259" s="161" t="s">
        <v>304</v>
      </c>
      <c r="H259" s="162">
        <v>24</v>
      </c>
      <c r="I259" s="163">
        <v>0</v>
      </c>
      <c r="J259" s="164">
        <f t="shared" si="10"/>
        <v>0</v>
      </c>
      <c r="K259" s="160" t="s">
        <v>123</v>
      </c>
      <c r="L259" s="165"/>
      <c r="M259" s="166" t="s">
        <v>1</v>
      </c>
      <c r="N259" s="167" t="s">
        <v>39</v>
      </c>
      <c r="P259" s="139">
        <f t="shared" si="11"/>
        <v>0</v>
      </c>
      <c r="Q259" s="139">
        <v>7.3000000000000001E-3</v>
      </c>
      <c r="R259" s="139">
        <f t="shared" si="12"/>
        <v>0.17519999999999999</v>
      </c>
      <c r="S259" s="139">
        <v>0</v>
      </c>
      <c r="T259" s="140">
        <f t="shared" si="13"/>
        <v>0</v>
      </c>
      <c r="AR259" s="141" t="s">
        <v>159</v>
      </c>
      <c r="AT259" s="141" t="s">
        <v>257</v>
      </c>
      <c r="AU259" s="141" t="s">
        <v>83</v>
      </c>
      <c r="AY259" s="15" t="s">
        <v>117</v>
      </c>
      <c r="BE259" s="142">
        <f t="shared" si="14"/>
        <v>0</v>
      </c>
      <c r="BF259" s="142">
        <f t="shared" si="15"/>
        <v>0</v>
      </c>
      <c r="BG259" s="142">
        <f t="shared" si="16"/>
        <v>0</v>
      </c>
      <c r="BH259" s="142">
        <f t="shared" si="17"/>
        <v>0</v>
      </c>
      <c r="BI259" s="142">
        <f t="shared" si="18"/>
        <v>0</v>
      </c>
      <c r="BJ259" s="15" t="s">
        <v>79</v>
      </c>
      <c r="BK259" s="142">
        <f t="shared" si="19"/>
        <v>0</v>
      </c>
      <c r="BL259" s="15" t="s">
        <v>124</v>
      </c>
      <c r="BM259" s="141" t="s">
        <v>483</v>
      </c>
    </row>
    <row r="260" spans="2:65" s="1" customFormat="1" ht="24.2" customHeight="1" x14ac:dyDescent="0.2">
      <c r="B260" s="30"/>
      <c r="C260" s="158" t="s">
        <v>484</v>
      </c>
      <c r="D260" s="158" t="s">
        <v>257</v>
      </c>
      <c r="E260" s="159" t="s">
        <v>485</v>
      </c>
      <c r="F260" s="160" t="s">
        <v>486</v>
      </c>
      <c r="G260" s="161" t="s">
        <v>304</v>
      </c>
      <c r="H260" s="162">
        <v>24</v>
      </c>
      <c r="I260" s="163">
        <v>0</v>
      </c>
      <c r="J260" s="164">
        <f t="shared" si="10"/>
        <v>0</v>
      </c>
      <c r="K260" s="160" t="s">
        <v>123</v>
      </c>
      <c r="L260" s="165"/>
      <c r="M260" s="166" t="s">
        <v>1</v>
      </c>
      <c r="N260" s="167" t="s">
        <v>39</v>
      </c>
      <c r="P260" s="139">
        <f t="shared" si="11"/>
        <v>0</v>
      </c>
      <c r="Q260" s="139">
        <v>8.9999999999999998E-4</v>
      </c>
      <c r="R260" s="139">
        <f t="shared" si="12"/>
        <v>2.1600000000000001E-2</v>
      </c>
      <c r="S260" s="139">
        <v>0</v>
      </c>
      <c r="T260" s="140">
        <f t="shared" si="13"/>
        <v>0</v>
      </c>
      <c r="AR260" s="141" t="s">
        <v>159</v>
      </c>
      <c r="AT260" s="141" t="s">
        <v>257</v>
      </c>
      <c r="AU260" s="141" t="s">
        <v>83</v>
      </c>
      <c r="AY260" s="15" t="s">
        <v>117</v>
      </c>
      <c r="BE260" s="142">
        <f t="shared" si="14"/>
        <v>0</v>
      </c>
      <c r="BF260" s="142">
        <f t="shared" si="15"/>
        <v>0</v>
      </c>
      <c r="BG260" s="142">
        <f t="shared" si="16"/>
        <v>0</v>
      </c>
      <c r="BH260" s="142">
        <f t="shared" si="17"/>
        <v>0</v>
      </c>
      <c r="BI260" s="142">
        <f t="shared" si="18"/>
        <v>0</v>
      </c>
      <c r="BJ260" s="15" t="s">
        <v>79</v>
      </c>
      <c r="BK260" s="142">
        <f t="shared" si="19"/>
        <v>0</v>
      </c>
      <c r="BL260" s="15" t="s">
        <v>124</v>
      </c>
      <c r="BM260" s="141" t="s">
        <v>487</v>
      </c>
    </row>
    <row r="261" spans="2:65" s="1" customFormat="1" ht="16.5" customHeight="1" x14ac:dyDescent="0.2">
      <c r="B261" s="30"/>
      <c r="C261" s="130" t="s">
        <v>488</v>
      </c>
      <c r="D261" s="130" t="s">
        <v>119</v>
      </c>
      <c r="E261" s="131" t="s">
        <v>489</v>
      </c>
      <c r="F261" s="132" t="s">
        <v>490</v>
      </c>
      <c r="G261" s="133" t="s">
        <v>304</v>
      </c>
      <c r="H261" s="134">
        <v>6</v>
      </c>
      <c r="I261" s="135">
        <v>0</v>
      </c>
      <c r="J261" s="136">
        <f t="shared" si="10"/>
        <v>0</v>
      </c>
      <c r="K261" s="132" t="s">
        <v>123</v>
      </c>
      <c r="L261" s="30"/>
      <c r="M261" s="137" t="s">
        <v>1</v>
      </c>
      <c r="N261" s="138" t="s">
        <v>39</v>
      </c>
      <c r="P261" s="139">
        <f t="shared" si="11"/>
        <v>0</v>
      </c>
      <c r="Q261" s="139">
        <v>0.1230316</v>
      </c>
      <c r="R261" s="139">
        <f t="shared" si="12"/>
        <v>0.7381896</v>
      </c>
      <c r="S261" s="139">
        <v>0</v>
      </c>
      <c r="T261" s="140">
        <f t="shared" si="13"/>
        <v>0</v>
      </c>
      <c r="AR261" s="141" t="s">
        <v>124</v>
      </c>
      <c r="AT261" s="141" t="s">
        <v>119</v>
      </c>
      <c r="AU261" s="141" t="s">
        <v>83</v>
      </c>
      <c r="AY261" s="15" t="s">
        <v>117</v>
      </c>
      <c r="BE261" s="142">
        <f t="shared" si="14"/>
        <v>0</v>
      </c>
      <c r="BF261" s="142">
        <f t="shared" si="15"/>
        <v>0</v>
      </c>
      <c r="BG261" s="142">
        <f t="shared" si="16"/>
        <v>0</v>
      </c>
      <c r="BH261" s="142">
        <f t="shared" si="17"/>
        <v>0</v>
      </c>
      <c r="BI261" s="142">
        <f t="shared" si="18"/>
        <v>0</v>
      </c>
      <c r="BJ261" s="15" t="s">
        <v>79</v>
      </c>
      <c r="BK261" s="142">
        <f t="shared" si="19"/>
        <v>0</v>
      </c>
      <c r="BL261" s="15" t="s">
        <v>124</v>
      </c>
      <c r="BM261" s="141" t="s">
        <v>491</v>
      </c>
    </row>
    <row r="262" spans="2:65" s="1" customFormat="1" ht="24.2" customHeight="1" x14ac:dyDescent="0.2">
      <c r="B262" s="30"/>
      <c r="C262" s="158" t="s">
        <v>492</v>
      </c>
      <c r="D262" s="158" t="s">
        <v>257</v>
      </c>
      <c r="E262" s="159" t="s">
        <v>493</v>
      </c>
      <c r="F262" s="160" t="s">
        <v>494</v>
      </c>
      <c r="G262" s="161" t="s">
        <v>304</v>
      </c>
      <c r="H262" s="162">
        <v>6</v>
      </c>
      <c r="I262" s="163">
        <v>0</v>
      </c>
      <c r="J262" s="164">
        <f t="shared" si="10"/>
        <v>0</v>
      </c>
      <c r="K262" s="160" t="s">
        <v>123</v>
      </c>
      <c r="L262" s="165"/>
      <c r="M262" s="166" t="s">
        <v>1</v>
      </c>
      <c r="N262" s="167" t="s">
        <v>39</v>
      </c>
      <c r="P262" s="139">
        <f t="shared" si="11"/>
        <v>0</v>
      </c>
      <c r="Q262" s="139">
        <v>1.3299999999999999E-2</v>
      </c>
      <c r="R262" s="139">
        <f t="shared" si="12"/>
        <v>7.9799999999999996E-2</v>
      </c>
      <c r="S262" s="139">
        <v>0</v>
      </c>
      <c r="T262" s="140">
        <f t="shared" si="13"/>
        <v>0</v>
      </c>
      <c r="AR262" s="141" t="s">
        <v>159</v>
      </c>
      <c r="AT262" s="141" t="s">
        <v>257</v>
      </c>
      <c r="AU262" s="141" t="s">
        <v>83</v>
      </c>
      <c r="AY262" s="15" t="s">
        <v>117</v>
      </c>
      <c r="BE262" s="142">
        <f t="shared" si="14"/>
        <v>0</v>
      </c>
      <c r="BF262" s="142">
        <f t="shared" si="15"/>
        <v>0</v>
      </c>
      <c r="BG262" s="142">
        <f t="shared" si="16"/>
        <v>0</v>
      </c>
      <c r="BH262" s="142">
        <f t="shared" si="17"/>
        <v>0</v>
      </c>
      <c r="BI262" s="142">
        <f t="shared" si="18"/>
        <v>0</v>
      </c>
      <c r="BJ262" s="15" t="s">
        <v>79</v>
      </c>
      <c r="BK262" s="142">
        <f t="shared" si="19"/>
        <v>0</v>
      </c>
      <c r="BL262" s="15" t="s">
        <v>124</v>
      </c>
      <c r="BM262" s="141" t="s">
        <v>495</v>
      </c>
    </row>
    <row r="263" spans="2:65" s="1" customFormat="1" ht="24.2" customHeight="1" x14ac:dyDescent="0.2">
      <c r="B263" s="30"/>
      <c r="C263" s="158" t="s">
        <v>496</v>
      </c>
      <c r="D263" s="158" t="s">
        <v>257</v>
      </c>
      <c r="E263" s="159" t="s">
        <v>497</v>
      </c>
      <c r="F263" s="160" t="s">
        <v>498</v>
      </c>
      <c r="G263" s="161" t="s">
        <v>304</v>
      </c>
      <c r="H263" s="162">
        <v>6</v>
      </c>
      <c r="I263" s="163">
        <v>0</v>
      </c>
      <c r="J263" s="164">
        <f t="shared" si="10"/>
        <v>0</v>
      </c>
      <c r="K263" s="160" t="s">
        <v>123</v>
      </c>
      <c r="L263" s="165"/>
      <c r="M263" s="166" t="s">
        <v>1</v>
      </c>
      <c r="N263" s="167" t="s">
        <v>39</v>
      </c>
      <c r="P263" s="139">
        <f t="shared" si="11"/>
        <v>0</v>
      </c>
      <c r="Q263" s="139">
        <v>8.9999999999999998E-4</v>
      </c>
      <c r="R263" s="139">
        <f t="shared" si="12"/>
        <v>5.4000000000000003E-3</v>
      </c>
      <c r="S263" s="139">
        <v>0</v>
      </c>
      <c r="T263" s="140">
        <f t="shared" si="13"/>
        <v>0</v>
      </c>
      <c r="AR263" s="141" t="s">
        <v>159</v>
      </c>
      <c r="AT263" s="141" t="s">
        <v>257</v>
      </c>
      <c r="AU263" s="141" t="s">
        <v>83</v>
      </c>
      <c r="AY263" s="15" t="s">
        <v>117</v>
      </c>
      <c r="BE263" s="142">
        <f t="shared" si="14"/>
        <v>0</v>
      </c>
      <c r="BF263" s="142">
        <f t="shared" si="15"/>
        <v>0</v>
      </c>
      <c r="BG263" s="142">
        <f t="shared" si="16"/>
        <v>0</v>
      </c>
      <c r="BH263" s="142">
        <f t="shared" si="17"/>
        <v>0</v>
      </c>
      <c r="BI263" s="142">
        <f t="shared" si="18"/>
        <v>0</v>
      </c>
      <c r="BJ263" s="15" t="s">
        <v>79</v>
      </c>
      <c r="BK263" s="142">
        <f t="shared" si="19"/>
        <v>0</v>
      </c>
      <c r="BL263" s="15" t="s">
        <v>124</v>
      </c>
      <c r="BM263" s="141" t="s">
        <v>499</v>
      </c>
    </row>
    <row r="264" spans="2:65" s="1" customFormat="1" ht="16.5" customHeight="1" x14ac:dyDescent="0.2">
      <c r="B264" s="30"/>
      <c r="C264" s="130" t="s">
        <v>500</v>
      </c>
      <c r="D264" s="130" t="s">
        <v>119</v>
      </c>
      <c r="E264" s="131" t="s">
        <v>501</v>
      </c>
      <c r="F264" s="132" t="s">
        <v>502</v>
      </c>
      <c r="G264" s="133" t="s">
        <v>304</v>
      </c>
      <c r="H264" s="134">
        <v>1</v>
      </c>
      <c r="I264" s="135">
        <v>0</v>
      </c>
      <c r="J264" s="136">
        <f t="shared" si="10"/>
        <v>0</v>
      </c>
      <c r="K264" s="132" t="s">
        <v>123</v>
      </c>
      <c r="L264" s="30"/>
      <c r="M264" s="137" t="s">
        <v>1</v>
      </c>
      <c r="N264" s="138" t="s">
        <v>39</v>
      </c>
      <c r="P264" s="139">
        <f t="shared" si="11"/>
        <v>0</v>
      </c>
      <c r="Q264" s="139">
        <v>0.32905679999999998</v>
      </c>
      <c r="R264" s="139">
        <f t="shared" si="12"/>
        <v>0.32905679999999998</v>
      </c>
      <c r="S264" s="139">
        <v>0</v>
      </c>
      <c r="T264" s="140">
        <f t="shared" si="13"/>
        <v>0</v>
      </c>
      <c r="AR264" s="141" t="s">
        <v>124</v>
      </c>
      <c r="AT264" s="141" t="s">
        <v>119</v>
      </c>
      <c r="AU264" s="141" t="s">
        <v>83</v>
      </c>
      <c r="AY264" s="15" t="s">
        <v>117</v>
      </c>
      <c r="BE264" s="142">
        <f t="shared" si="14"/>
        <v>0</v>
      </c>
      <c r="BF264" s="142">
        <f t="shared" si="15"/>
        <v>0</v>
      </c>
      <c r="BG264" s="142">
        <f t="shared" si="16"/>
        <v>0</v>
      </c>
      <c r="BH264" s="142">
        <f t="shared" si="17"/>
        <v>0</v>
      </c>
      <c r="BI264" s="142">
        <f t="shared" si="18"/>
        <v>0</v>
      </c>
      <c r="BJ264" s="15" t="s">
        <v>79</v>
      </c>
      <c r="BK264" s="142">
        <f t="shared" si="19"/>
        <v>0</v>
      </c>
      <c r="BL264" s="15" t="s">
        <v>124</v>
      </c>
      <c r="BM264" s="141" t="s">
        <v>503</v>
      </c>
    </row>
    <row r="265" spans="2:65" s="1" customFormat="1" ht="16.5" customHeight="1" x14ac:dyDescent="0.2">
      <c r="B265" s="30"/>
      <c r="C265" s="158" t="s">
        <v>504</v>
      </c>
      <c r="D265" s="158" t="s">
        <v>257</v>
      </c>
      <c r="E265" s="159" t="s">
        <v>505</v>
      </c>
      <c r="F265" s="160" t="s">
        <v>506</v>
      </c>
      <c r="G265" s="161" t="s">
        <v>304</v>
      </c>
      <c r="H265" s="162">
        <v>1</v>
      </c>
      <c r="I265" s="163">
        <v>0</v>
      </c>
      <c r="J265" s="164">
        <f t="shared" si="10"/>
        <v>0</v>
      </c>
      <c r="K265" s="160" t="s">
        <v>123</v>
      </c>
      <c r="L265" s="165"/>
      <c r="M265" s="166" t="s">
        <v>1</v>
      </c>
      <c r="N265" s="167" t="s">
        <v>39</v>
      </c>
      <c r="P265" s="139">
        <f t="shared" si="11"/>
        <v>0</v>
      </c>
      <c r="Q265" s="139">
        <v>2.9499999999999998E-2</v>
      </c>
      <c r="R265" s="139">
        <f t="shared" si="12"/>
        <v>2.9499999999999998E-2</v>
      </c>
      <c r="S265" s="139">
        <v>0</v>
      </c>
      <c r="T265" s="140">
        <f t="shared" si="13"/>
        <v>0</v>
      </c>
      <c r="AR265" s="141" t="s">
        <v>159</v>
      </c>
      <c r="AT265" s="141" t="s">
        <v>257</v>
      </c>
      <c r="AU265" s="141" t="s">
        <v>83</v>
      </c>
      <c r="AY265" s="15" t="s">
        <v>117</v>
      </c>
      <c r="BE265" s="142">
        <f t="shared" si="14"/>
        <v>0</v>
      </c>
      <c r="BF265" s="142">
        <f t="shared" si="15"/>
        <v>0</v>
      </c>
      <c r="BG265" s="142">
        <f t="shared" si="16"/>
        <v>0</v>
      </c>
      <c r="BH265" s="142">
        <f t="shared" si="17"/>
        <v>0</v>
      </c>
      <c r="BI265" s="142">
        <f t="shared" si="18"/>
        <v>0</v>
      </c>
      <c r="BJ265" s="15" t="s">
        <v>79</v>
      </c>
      <c r="BK265" s="142">
        <f t="shared" si="19"/>
        <v>0</v>
      </c>
      <c r="BL265" s="15" t="s">
        <v>124</v>
      </c>
      <c r="BM265" s="141" t="s">
        <v>507</v>
      </c>
    </row>
    <row r="266" spans="2:65" s="1" customFormat="1" ht="24.2" customHeight="1" x14ac:dyDescent="0.2">
      <c r="B266" s="30"/>
      <c r="C266" s="158" t="s">
        <v>508</v>
      </c>
      <c r="D266" s="158" t="s">
        <v>257</v>
      </c>
      <c r="E266" s="159" t="s">
        <v>509</v>
      </c>
      <c r="F266" s="160" t="s">
        <v>510</v>
      </c>
      <c r="G266" s="161" t="s">
        <v>304</v>
      </c>
      <c r="H266" s="162">
        <v>1</v>
      </c>
      <c r="I266" s="163">
        <v>0</v>
      </c>
      <c r="J266" s="164">
        <f t="shared" si="10"/>
        <v>0</v>
      </c>
      <c r="K266" s="160" t="s">
        <v>123</v>
      </c>
      <c r="L266" s="165"/>
      <c r="M266" s="166" t="s">
        <v>1</v>
      </c>
      <c r="N266" s="167" t="s">
        <v>39</v>
      </c>
      <c r="P266" s="139">
        <f t="shared" si="11"/>
        <v>0</v>
      </c>
      <c r="Q266" s="139">
        <v>1.9E-3</v>
      </c>
      <c r="R266" s="139">
        <f t="shared" si="12"/>
        <v>1.9E-3</v>
      </c>
      <c r="S266" s="139">
        <v>0</v>
      </c>
      <c r="T266" s="140">
        <f t="shared" si="13"/>
        <v>0</v>
      </c>
      <c r="AR266" s="141" t="s">
        <v>159</v>
      </c>
      <c r="AT266" s="141" t="s">
        <v>257</v>
      </c>
      <c r="AU266" s="141" t="s">
        <v>83</v>
      </c>
      <c r="AY266" s="15" t="s">
        <v>117</v>
      </c>
      <c r="BE266" s="142">
        <f t="shared" si="14"/>
        <v>0</v>
      </c>
      <c r="BF266" s="142">
        <f t="shared" si="15"/>
        <v>0</v>
      </c>
      <c r="BG266" s="142">
        <f t="shared" si="16"/>
        <v>0</v>
      </c>
      <c r="BH266" s="142">
        <f t="shared" si="17"/>
        <v>0</v>
      </c>
      <c r="BI266" s="142">
        <f t="shared" si="18"/>
        <v>0</v>
      </c>
      <c r="BJ266" s="15" t="s">
        <v>79</v>
      </c>
      <c r="BK266" s="142">
        <f t="shared" si="19"/>
        <v>0</v>
      </c>
      <c r="BL266" s="15" t="s">
        <v>124</v>
      </c>
      <c r="BM266" s="141" t="s">
        <v>511</v>
      </c>
    </row>
    <row r="267" spans="2:65" s="1" customFormat="1" ht="33" customHeight="1" x14ac:dyDescent="0.2">
      <c r="B267" s="30"/>
      <c r="C267" s="130" t="s">
        <v>512</v>
      </c>
      <c r="D267" s="130" t="s">
        <v>119</v>
      </c>
      <c r="E267" s="131" t="s">
        <v>513</v>
      </c>
      <c r="F267" s="132" t="s">
        <v>514</v>
      </c>
      <c r="G267" s="133" t="s">
        <v>304</v>
      </c>
      <c r="H267" s="134">
        <v>1</v>
      </c>
      <c r="I267" s="135">
        <v>0</v>
      </c>
      <c r="J267" s="136">
        <f t="shared" si="10"/>
        <v>0</v>
      </c>
      <c r="K267" s="132" t="s">
        <v>123</v>
      </c>
      <c r="L267" s="30"/>
      <c r="M267" s="137" t="s">
        <v>1</v>
      </c>
      <c r="N267" s="138" t="s">
        <v>39</v>
      </c>
      <c r="P267" s="139">
        <f t="shared" si="11"/>
        <v>0</v>
      </c>
      <c r="Q267" s="139">
        <v>1.5799999999999999E-4</v>
      </c>
      <c r="R267" s="139">
        <f t="shared" si="12"/>
        <v>1.5799999999999999E-4</v>
      </c>
      <c r="S267" s="139">
        <v>0</v>
      </c>
      <c r="T267" s="140">
        <f t="shared" si="13"/>
        <v>0</v>
      </c>
      <c r="AR267" s="141" t="s">
        <v>124</v>
      </c>
      <c r="AT267" s="141" t="s">
        <v>119</v>
      </c>
      <c r="AU267" s="141" t="s">
        <v>83</v>
      </c>
      <c r="AY267" s="15" t="s">
        <v>117</v>
      </c>
      <c r="BE267" s="142">
        <f t="shared" si="14"/>
        <v>0</v>
      </c>
      <c r="BF267" s="142">
        <f t="shared" si="15"/>
        <v>0</v>
      </c>
      <c r="BG267" s="142">
        <f t="shared" si="16"/>
        <v>0</v>
      </c>
      <c r="BH267" s="142">
        <f t="shared" si="17"/>
        <v>0</v>
      </c>
      <c r="BI267" s="142">
        <f t="shared" si="18"/>
        <v>0</v>
      </c>
      <c r="BJ267" s="15" t="s">
        <v>79</v>
      </c>
      <c r="BK267" s="142">
        <f t="shared" si="19"/>
        <v>0</v>
      </c>
      <c r="BL267" s="15" t="s">
        <v>124</v>
      </c>
      <c r="BM267" s="141" t="s">
        <v>515</v>
      </c>
    </row>
    <row r="268" spans="2:65" s="1" customFormat="1" ht="16.5" customHeight="1" x14ac:dyDescent="0.2">
      <c r="B268" s="30"/>
      <c r="C268" s="130" t="s">
        <v>516</v>
      </c>
      <c r="D268" s="130" t="s">
        <v>119</v>
      </c>
      <c r="E268" s="131" t="s">
        <v>517</v>
      </c>
      <c r="F268" s="132" t="s">
        <v>518</v>
      </c>
      <c r="G268" s="133" t="s">
        <v>174</v>
      </c>
      <c r="H268" s="134">
        <v>355.6</v>
      </c>
      <c r="I268" s="135">
        <v>0</v>
      </c>
      <c r="J268" s="136">
        <f t="shared" si="10"/>
        <v>0</v>
      </c>
      <c r="K268" s="132" t="s">
        <v>123</v>
      </c>
      <c r="L268" s="30"/>
      <c r="M268" s="137" t="s">
        <v>1</v>
      </c>
      <c r="N268" s="138" t="s">
        <v>39</v>
      </c>
      <c r="P268" s="139">
        <f t="shared" si="11"/>
        <v>0</v>
      </c>
      <c r="Q268" s="139">
        <v>1.9236000000000001E-4</v>
      </c>
      <c r="R268" s="139">
        <f t="shared" si="12"/>
        <v>6.8403216000000003E-2</v>
      </c>
      <c r="S268" s="139">
        <v>0</v>
      </c>
      <c r="T268" s="140">
        <f t="shared" si="13"/>
        <v>0</v>
      </c>
      <c r="AR268" s="141" t="s">
        <v>124</v>
      </c>
      <c r="AT268" s="141" t="s">
        <v>119</v>
      </c>
      <c r="AU268" s="141" t="s">
        <v>83</v>
      </c>
      <c r="AY268" s="15" t="s">
        <v>117</v>
      </c>
      <c r="BE268" s="142">
        <f t="shared" si="14"/>
        <v>0</v>
      </c>
      <c r="BF268" s="142">
        <f t="shared" si="15"/>
        <v>0</v>
      </c>
      <c r="BG268" s="142">
        <f t="shared" si="16"/>
        <v>0</v>
      </c>
      <c r="BH268" s="142">
        <f t="shared" si="17"/>
        <v>0</v>
      </c>
      <c r="BI268" s="142">
        <f t="shared" si="18"/>
        <v>0</v>
      </c>
      <c r="BJ268" s="15" t="s">
        <v>79</v>
      </c>
      <c r="BK268" s="142">
        <f t="shared" si="19"/>
        <v>0</v>
      </c>
      <c r="BL268" s="15" t="s">
        <v>124</v>
      </c>
      <c r="BM268" s="141" t="s">
        <v>519</v>
      </c>
    </row>
    <row r="269" spans="2:65" s="12" customFormat="1" ht="11.25" x14ac:dyDescent="0.2">
      <c r="B269" s="143"/>
      <c r="D269" s="144" t="s">
        <v>126</v>
      </c>
      <c r="E269" s="145" t="s">
        <v>1</v>
      </c>
      <c r="F269" s="146" t="s">
        <v>520</v>
      </c>
      <c r="H269" s="147">
        <v>355.6</v>
      </c>
      <c r="I269" s="148"/>
      <c r="L269" s="143"/>
      <c r="M269" s="149"/>
      <c r="T269" s="150"/>
      <c r="AT269" s="145" t="s">
        <v>126</v>
      </c>
      <c r="AU269" s="145" t="s">
        <v>83</v>
      </c>
      <c r="AV269" s="12" t="s">
        <v>83</v>
      </c>
      <c r="AW269" s="12" t="s">
        <v>31</v>
      </c>
      <c r="AX269" s="12" t="s">
        <v>79</v>
      </c>
      <c r="AY269" s="145" t="s">
        <v>117</v>
      </c>
    </row>
    <row r="270" spans="2:65" s="1" customFormat="1" ht="16.5" customHeight="1" x14ac:dyDescent="0.2">
      <c r="B270" s="30"/>
      <c r="C270" s="130" t="s">
        <v>521</v>
      </c>
      <c r="D270" s="130" t="s">
        <v>119</v>
      </c>
      <c r="E270" s="131" t="s">
        <v>522</v>
      </c>
      <c r="F270" s="132" t="s">
        <v>523</v>
      </c>
      <c r="G270" s="133" t="s">
        <v>445</v>
      </c>
      <c r="H270" s="134">
        <v>24</v>
      </c>
      <c r="I270" s="135">
        <v>0</v>
      </c>
      <c r="J270" s="136">
        <f>ROUND(I270*H270,2)</f>
        <v>0</v>
      </c>
      <c r="K270" s="132" t="s">
        <v>1</v>
      </c>
      <c r="L270" s="30"/>
      <c r="M270" s="137" t="s">
        <v>1</v>
      </c>
      <c r="N270" s="138" t="s">
        <v>39</v>
      </c>
      <c r="P270" s="139">
        <f>O270*H270</f>
        <v>0</v>
      </c>
      <c r="Q270" s="139">
        <v>0</v>
      </c>
      <c r="R270" s="139">
        <f>Q270*H270</f>
        <v>0</v>
      </c>
      <c r="S270" s="139">
        <v>0</v>
      </c>
      <c r="T270" s="140">
        <f>S270*H270</f>
        <v>0</v>
      </c>
      <c r="AR270" s="141" t="s">
        <v>124</v>
      </c>
      <c r="AT270" s="141" t="s">
        <v>119</v>
      </c>
      <c r="AU270" s="141" t="s">
        <v>83</v>
      </c>
      <c r="AY270" s="15" t="s">
        <v>117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5" t="s">
        <v>79</v>
      </c>
      <c r="BK270" s="142">
        <f>ROUND(I270*H270,2)</f>
        <v>0</v>
      </c>
      <c r="BL270" s="15" t="s">
        <v>124</v>
      </c>
      <c r="BM270" s="141" t="s">
        <v>524</v>
      </c>
    </row>
    <row r="271" spans="2:65" s="1" customFormat="1" ht="21.75" customHeight="1" x14ac:dyDescent="0.2">
      <c r="B271" s="30"/>
      <c r="C271" s="130" t="s">
        <v>525</v>
      </c>
      <c r="D271" s="130" t="s">
        <v>119</v>
      </c>
      <c r="E271" s="131" t="s">
        <v>526</v>
      </c>
      <c r="F271" s="132" t="s">
        <v>527</v>
      </c>
      <c r="G271" s="133" t="s">
        <v>174</v>
      </c>
      <c r="H271" s="134">
        <v>316.60000000000002</v>
      </c>
      <c r="I271" s="135"/>
      <c r="J271" s="136">
        <f>ROUND(I271*H271,2)</f>
        <v>0</v>
      </c>
      <c r="K271" s="132" t="s">
        <v>123</v>
      </c>
      <c r="L271" s="30"/>
      <c r="M271" s="137" t="s">
        <v>1</v>
      </c>
      <c r="N271" s="138" t="s">
        <v>39</v>
      </c>
      <c r="P271" s="139">
        <f>O271*H271</f>
        <v>0</v>
      </c>
      <c r="Q271" s="139">
        <v>1.26E-4</v>
      </c>
      <c r="R271" s="139">
        <f>Q271*H271</f>
        <v>3.9891600000000006E-2</v>
      </c>
      <c r="S271" s="139">
        <v>0</v>
      </c>
      <c r="T271" s="140">
        <f>S271*H271</f>
        <v>0</v>
      </c>
      <c r="AR271" s="141" t="s">
        <v>124</v>
      </c>
      <c r="AT271" s="141" t="s">
        <v>119</v>
      </c>
      <c r="AU271" s="141" t="s">
        <v>83</v>
      </c>
      <c r="AY271" s="15" t="s">
        <v>117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5" t="s">
        <v>79</v>
      </c>
      <c r="BK271" s="142">
        <f>ROUND(I271*H271,2)</f>
        <v>0</v>
      </c>
      <c r="BL271" s="15" t="s">
        <v>124</v>
      </c>
      <c r="BM271" s="141" t="s">
        <v>528</v>
      </c>
    </row>
    <row r="272" spans="2:65" s="12" customFormat="1" ht="11.25" x14ac:dyDescent="0.2">
      <c r="B272" s="143"/>
      <c r="D272" s="144" t="s">
        <v>126</v>
      </c>
      <c r="E272" s="145" t="s">
        <v>1</v>
      </c>
      <c r="F272" s="146" t="s">
        <v>529</v>
      </c>
      <c r="H272" s="147">
        <v>316.60000000000002</v>
      </c>
      <c r="I272" s="148"/>
      <c r="L272" s="143"/>
      <c r="M272" s="149"/>
      <c r="T272" s="150"/>
      <c r="AT272" s="145" t="s">
        <v>126</v>
      </c>
      <c r="AU272" s="145" t="s">
        <v>83</v>
      </c>
      <c r="AV272" s="12" t="s">
        <v>83</v>
      </c>
      <c r="AW272" s="12" t="s">
        <v>31</v>
      </c>
      <c r="AX272" s="12" t="s">
        <v>79</v>
      </c>
      <c r="AY272" s="145" t="s">
        <v>117</v>
      </c>
    </row>
    <row r="273" spans="2:65" s="11" customFormat="1" ht="22.9" customHeight="1" x14ac:dyDescent="0.2">
      <c r="B273" s="118"/>
      <c r="D273" s="119" t="s">
        <v>73</v>
      </c>
      <c r="E273" s="128" t="s">
        <v>530</v>
      </c>
      <c r="F273" s="128" t="s">
        <v>531</v>
      </c>
      <c r="I273" s="121"/>
      <c r="J273" s="129">
        <f>BK273</f>
        <v>0</v>
      </c>
      <c r="L273" s="118"/>
      <c r="M273" s="123"/>
      <c r="P273" s="124">
        <f>P274+SUM(P275:P285)</f>
        <v>0</v>
      </c>
      <c r="R273" s="124">
        <f>R274+SUM(R275:R285)</f>
        <v>0</v>
      </c>
      <c r="T273" s="125">
        <f>T274+SUM(T275:T285)</f>
        <v>0</v>
      </c>
      <c r="AR273" s="119" t="s">
        <v>79</v>
      </c>
      <c r="AT273" s="126" t="s">
        <v>73</v>
      </c>
      <c r="AU273" s="126" t="s">
        <v>79</v>
      </c>
      <c r="AY273" s="119" t="s">
        <v>117</v>
      </c>
      <c r="BK273" s="127">
        <f>BK274+SUM(BK275:BK285)</f>
        <v>0</v>
      </c>
    </row>
    <row r="274" spans="2:65" s="1" customFormat="1" ht="37.9" customHeight="1" x14ac:dyDescent="0.2">
      <c r="B274" s="30"/>
      <c r="C274" s="130" t="s">
        <v>532</v>
      </c>
      <c r="D274" s="130" t="s">
        <v>119</v>
      </c>
      <c r="E274" s="131" t="s">
        <v>533</v>
      </c>
      <c r="F274" s="132" t="s">
        <v>534</v>
      </c>
      <c r="G274" s="133" t="s">
        <v>243</v>
      </c>
      <c r="H274" s="134">
        <v>344.87099999999998</v>
      </c>
      <c r="I274" s="135"/>
      <c r="J274" s="136">
        <f>ROUND(I274*H274,2)</f>
        <v>0</v>
      </c>
      <c r="K274" s="132" t="s">
        <v>123</v>
      </c>
      <c r="L274" s="30"/>
      <c r="M274" s="137" t="s">
        <v>1</v>
      </c>
      <c r="N274" s="138" t="s">
        <v>39</v>
      </c>
      <c r="P274" s="139">
        <f>O274*H274</f>
        <v>0</v>
      </c>
      <c r="Q274" s="139">
        <v>0</v>
      </c>
      <c r="R274" s="139">
        <f>Q274*H274</f>
        <v>0</v>
      </c>
      <c r="S274" s="139">
        <v>0</v>
      </c>
      <c r="T274" s="140">
        <f>S274*H274</f>
        <v>0</v>
      </c>
      <c r="AR274" s="141" t="s">
        <v>124</v>
      </c>
      <c r="AT274" s="141" t="s">
        <v>119</v>
      </c>
      <c r="AU274" s="141" t="s">
        <v>83</v>
      </c>
      <c r="AY274" s="15" t="s">
        <v>117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5" t="s">
        <v>79</v>
      </c>
      <c r="BK274" s="142">
        <f>ROUND(I274*H274,2)</f>
        <v>0</v>
      </c>
      <c r="BL274" s="15" t="s">
        <v>124</v>
      </c>
      <c r="BM274" s="141" t="s">
        <v>535</v>
      </c>
    </row>
    <row r="275" spans="2:65" s="12" customFormat="1" ht="11.25" x14ac:dyDescent="0.2">
      <c r="B275" s="143"/>
      <c r="D275" s="144" t="s">
        <v>126</v>
      </c>
      <c r="E275" s="145" t="s">
        <v>1</v>
      </c>
      <c r="F275" s="146" t="s">
        <v>536</v>
      </c>
      <c r="H275" s="147">
        <v>100.038</v>
      </c>
      <c r="I275" s="148"/>
      <c r="L275" s="143"/>
      <c r="M275" s="149"/>
      <c r="T275" s="150"/>
      <c r="AT275" s="145" t="s">
        <v>126</v>
      </c>
      <c r="AU275" s="145" t="s">
        <v>83</v>
      </c>
      <c r="AV275" s="12" t="s">
        <v>83</v>
      </c>
      <c r="AW275" s="12" t="s">
        <v>31</v>
      </c>
      <c r="AX275" s="12" t="s">
        <v>74</v>
      </c>
      <c r="AY275" s="145" t="s">
        <v>117</v>
      </c>
    </row>
    <row r="276" spans="2:65" s="12" customFormat="1" ht="11.25" x14ac:dyDescent="0.2">
      <c r="B276" s="143"/>
      <c r="D276" s="144" t="s">
        <v>126</v>
      </c>
      <c r="E276" s="145" t="s">
        <v>1</v>
      </c>
      <c r="F276" s="146" t="s">
        <v>537</v>
      </c>
      <c r="H276" s="147">
        <v>112.11199999999999</v>
      </c>
      <c r="I276" s="148"/>
      <c r="L276" s="143"/>
      <c r="M276" s="149"/>
      <c r="T276" s="150"/>
      <c r="AT276" s="145" t="s">
        <v>126</v>
      </c>
      <c r="AU276" s="145" t="s">
        <v>83</v>
      </c>
      <c r="AV276" s="12" t="s">
        <v>83</v>
      </c>
      <c r="AW276" s="12" t="s">
        <v>31</v>
      </c>
      <c r="AX276" s="12" t="s">
        <v>74</v>
      </c>
      <c r="AY276" s="145" t="s">
        <v>117</v>
      </c>
    </row>
    <row r="277" spans="2:65" s="12" customFormat="1" ht="11.25" x14ac:dyDescent="0.2">
      <c r="B277" s="143"/>
      <c r="D277" s="144" t="s">
        <v>126</v>
      </c>
      <c r="E277" s="145" t="s">
        <v>1</v>
      </c>
      <c r="F277" s="146" t="s">
        <v>538</v>
      </c>
      <c r="H277" s="147">
        <v>132.721</v>
      </c>
      <c r="I277" s="148"/>
      <c r="L277" s="143"/>
      <c r="M277" s="149"/>
      <c r="T277" s="150"/>
      <c r="AT277" s="145" t="s">
        <v>126</v>
      </c>
      <c r="AU277" s="145" t="s">
        <v>83</v>
      </c>
      <c r="AV277" s="12" t="s">
        <v>83</v>
      </c>
      <c r="AW277" s="12" t="s">
        <v>31</v>
      </c>
      <c r="AX277" s="12" t="s">
        <v>74</v>
      </c>
      <c r="AY277" s="145" t="s">
        <v>117</v>
      </c>
    </row>
    <row r="278" spans="2:65" s="13" customFormat="1" ht="11.25" x14ac:dyDescent="0.2">
      <c r="B278" s="151"/>
      <c r="D278" s="144" t="s">
        <v>126</v>
      </c>
      <c r="E278" s="152" t="s">
        <v>1</v>
      </c>
      <c r="F278" s="153" t="s">
        <v>133</v>
      </c>
      <c r="H278" s="154">
        <v>344.87099999999998</v>
      </c>
      <c r="I278" s="155"/>
      <c r="L278" s="151"/>
      <c r="M278" s="156"/>
      <c r="T278" s="157"/>
      <c r="AT278" s="152" t="s">
        <v>126</v>
      </c>
      <c r="AU278" s="152" t="s">
        <v>83</v>
      </c>
      <c r="AV278" s="13" t="s">
        <v>124</v>
      </c>
      <c r="AW278" s="13" t="s">
        <v>31</v>
      </c>
      <c r="AX278" s="13" t="s">
        <v>79</v>
      </c>
      <c r="AY278" s="152" t="s">
        <v>117</v>
      </c>
    </row>
    <row r="279" spans="2:65" s="1" customFormat="1" ht="49.15" customHeight="1" x14ac:dyDescent="0.2">
      <c r="B279" s="30"/>
      <c r="C279" s="130" t="s">
        <v>539</v>
      </c>
      <c r="D279" s="130" t="s">
        <v>119</v>
      </c>
      <c r="E279" s="131" t="s">
        <v>540</v>
      </c>
      <c r="F279" s="132" t="s">
        <v>541</v>
      </c>
      <c r="G279" s="133" t="s">
        <v>243</v>
      </c>
      <c r="H279" s="134">
        <v>2069.2260000000001</v>
      </c>
      <c r="I279" s="135"/>
      <c r="J279" s="136">
        <f>ROUND(I279*H279,2)</f>
        <v>0</v>
      </c>
      <c r="K279" s="132" t="s">
        <v>123</v>
      </c>
      <c r="L279" s="30"/>
      <c r="M279" s="137" t="s">
        <v>1</v>
      </c>
      <c r="N279" s="138" t="s">
        <v>39</v>
      </c>
      <c r="P279" s="139">
        <f>O279*H279</f>
        <v>0</v>
      </c>
      <c r="Q279" s="139">
        <v>0</v>
      </c>
      <c r="R279" s="139">
        <f>Q279*H279</f>
        <v>0</v>
      </c>
      <c r="S279" s="139">
        <v>0</v>
      </c>
      <c r="T279" s="140">
        <f>S279*H279</f>
        <v>0</v>
      </c>
      <c r="AR279" s="141" t="s">
        <v>124</v>
      </c>
      <c r="AT279" s="141" t="s">
        <v>119</v>
      </c>
      <c r="AU279" s="141" t="s">
        <v>83</v>
      </c>
      <c r="AY279" s="15" t="s">
        <v>117</v>
      </c>
      <c r="BE279" s="142">
        <f>IF(N279="základní",J279,0)</f>
        <v>0</v>
      </c>
      <c r="BF279" s="142">
        <f>IF(N279="snížená",J279,0)</f>
        <v>0</v>
      </c>
      <c r="BG279" s="142">
        <f>IF(N279="zákl. přenesená",J279,0)</f>
        <v>0</v>
      </c>
      <c r="BH279" s="142">
        <f>IF(N279="sníž. přenesená",J279,0)</f>
        <v>0</v>
      </c>
      <c r="BI279" s="142">
        <f>IF(N279="nulová",J279,0)</f>
        <v>0</v>
      </c>
      <c r="BJ279" s="15" t="s">
        <v>79</v>
      </c>
      <c r="BK279" s="142">
        <f>ROUND(I279*H279,2)</f>
        <v>0</v>
      </c>
      <c r="BL279" s="15" t="s">
        <v>124</v>
      </c>
      <c r="BM279" s="141" t="s">
        <v>542</v>
      </c>
    </row>
    <row r="280" spans="2:65" s="12" customFormat="1" ht="11.25" x14ac:dyDescent="0.2">
      <c r="B280" s="143"/>
      <c r="D280" s="144" t="s">
        <v>126</v>
      </c>
      <c r="E280" s="145" t="s">
        <v>1</v>
      </c>
      <c r="F280" s="146" t="s">
        <v>543</v>
      </c>
      <c r="H280" s="147">
        <v>2069.2260000000001</v>
      </c>
      <c r="I280" s="148"/>
      <c r="L280" s="143"/>
      <c r="M280" s="149"/>
      <c r="T280" s="150"/>
      <c r="AT280" s="145" t="s">
        <v>126</v>
      </c>
      <c r="AU280" s="145" t="s">
        <v>83</v>
      </c>
      <c r="AV280" s="12" t="s">
        <v>83</v>
      </c>
      <c r="AW280" s="12" t="s">
        <v>31</v>
      </c>
      <c r="AX280" s="12" t="s">
        <v>79</v>
      </c>
      <c r="AY280" s="145" t="s">
        <v>117</v>
      </c>
    </row>
    <row r="281" spans="2:65" s="1" customFormat="1" ht="24.2" customHeight="1" x14ac:dyDescent="0.2">
      <c r="B281" s="30"/>
      <c r="C281" s="130" t="s">
        <v>544</v>
      </c>
      <c r="D281" s="130" t="s">
        <v>119</v>
      </c>
      <c r="E281" s="131" t="s">
        <v>545</v>
      </c>
      <c r="F281" s="132" t="s">
        <v>546</v>
      </c>
      <c r="G281" s="133" t="s">
        <v>243</v>
      </c>
      <c r="H281" s="134">
        <v>344.87099999999998</v>
      </c>
      <c r="I281" s="135"/>
      <c r="J281" s="136">
        <f>ROUND(I281*H281,2)</f>
        <v>0</v>
      </c>
      <c r="K281" s="132" t="s">
        <v>123</v>
      </c>
      <c r="L281" s="30"/>
      <c r="M281" s="137" t="s">
        <v>1</v>
      </c>
      <c r="N281" s="138" t="s">
        <v>39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124</v>
      </c>
      <c r="AT281" s="141" t="s">
        <v>119</v>
      </c>
      <c r="AU281" s="141" t="s">
        <v>83</v>
      </c>
      <c r="AY281" s="15" t="s">
        <v>117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5" t="s">
        <v>79</v>
      </c>
      <c r="BK281" s="142">
        <f>ROUND(I281*H281,2)</f>
        <v>0</v>
      </c>
      <c r="BL281" s="15" t="s">
        <v>124</v>
      </c>
      <c r="BM281" s="141" t="s">
        <v>547</v>
      </c>
    </row>
    <row r="282" spans="2:65" s="1" customFormat="1" ht="44.25" customHeight="1" x14ac:dyDescent="0.2">
      <c r="B282" s="30"/>
      <c r="C282" s="130" t="s">
        <v>548</v>
      </c>
      <c r="D282" s="130" t="s">
        <v>119</v>
      </c>
      <c r="E282" s="131" t="s">
        <v>549</v>
      </c>
      <c r="F282" s="132" t="s">
        <v>550</v>
      </c>
      <c r="G282" s="133" t="s">
        <v>243</v>
      </c>
      <c r="H282" s="134">
        <v>112.11199999999999</v>
      </c>
      <c r="I282" s="135"/>
      <c r="J282" s="136">
        <f>ROUND(I282*H282,2)</f>
        <v>0</v>
      </c>
      <c r="K282" s="132" t="s">
        <v>1</v>
      </c>
      <c r="L282" s="30"/>
      <c r="M282" s="137" t="s">
        <v>1</v>
      </c>
      <c r="N282" s="138" t="s">
        <v>39</v>
      </c>
      <c r="P282" s="139">
        <f>O282*H282</f>
        <v>0</v>
      </c>
      <c r="Q282" s="139">
        <v>0</v>
      </c>
      <c r="R282" s="139">
        <f>Q282*H282</f>
        <v>0</v>
      </c>
      <c r="S282" s="139">
        <v>0</v>
      </c>
      <c r="T282" s="140">
        <f>S282*H282</f>
        <v>0</v>
      </c>
      <c r="AR282" s="141" t="s">
        <v>124</v>
      </c>
      <c r="AT282" s="141" t="s">
        <v>119</v>
      </c>
      <c r="AU282" s="141" t="s">
        <v>83</v>
      </c>
      <c r="AY282" s="15" t="s">
        <v>117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5" t="s">
        <v>79</v>
      </c>
      <c r="BK282" s="142">
        <f>ROUND(I282*H282,2)</f>
        <v>0</v>
      </c>
      <c r="BL282" s="15" t="s">
        <v>124</v>
      </c>
      <c r="BM282" s="141" t="s">
        <v>551</v>
      </c>
    </row>
    <row r="283" spans="2:65" s="1" customFormat="1" ht="44.25" customHeight="1" x14ac:dyDescent="0.2">
      <c r="B283" s="30"/>
      <c r="C283" s="130" t="s">
        <v>552</v>
      </c>
      <c r="D283" s="130" t="s">
        <v>119</v>
      </c>
      <c r="E283" s="131" t="s">
        <v>553</v>
      </c>
      <c r="F283" s="132" t="s">
        <v>242</v>
      </c>
      <c r="G283" s="133" t="s">
        <v>243</v>
      </c>
      <c r="H283" s="134">
        <v>100.038</v>
      </c>
      <c r="I283" s="135"/>
      <c r="J283" s="136">
        <f>ROUND(I283*H283,2)</f>
        <v>0</v>
      </c>
      <c r="K283" s="132" t="s">
        <v>1</v>
      </c>
      <c r="L283" s="30"/>
      <c r="M283" s="137" t="s">
        <v>1</v>
      </c>
      <c r="N283" s="138" t="s">
        <v>39</v>
      </c>
      <c r="P283" s="139">
        <f>O283*H283</f>
        <v>0</v>
      </c>
      <c r="Q283" s="139">
        <v>0</v>
      </c>
      <c r="R283" s="139">
        <f>Q283*H283</f>
        <v>0</v>
      </c>
      <c r="S283" s="139">
        <v>0</v>
      </c>
      <c r="T283" s="140">
        <f>S283*H283</f>
        <v>0</v>
      </c>
      <c r="AR283" s="141" t="s">
        <v>124</v>
      </c>
      <c r="AT283" s="141" t="s">
        <v>119</v>
      </c>
      <c r="AU283" s="141" t="s">
        <v>83</v>
      </c>
      <c r="AY283" s="15" t="s">
        <v>117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5" t="s">
        <v>79</v>
      </c>
      <c r="BK283" s="142">
        <f>ROUND(I283*H283,2)</f>
        <v>0</v>
      </c>
      <c r="BL283" s="15" t="s">
        <v>124</v>
      </c>
      <c r="BM283" s="141" t="s">
        <v>554</v>
      </c>
    </row>
    <row r="284" spans="2:65" s="1" customFormat="1" ht="44.25" customHeight="1" x14ac:dyDescent="0.2">
      <c r="B284" s="30"/>
      <c r="C284" s="130" t="s">
        <v>555</v>
      </c>
      <c r="D284" s="130" t="s">
        <v>119</v>
      </c>
      <c r="E284" s="131" t="s">
        <v>556</v>
      </c>
      <c r="F284" s="132" t="s">
        <v>557</v>
      </c>
      <c r="G284" s="133" t="s">
        <v>243</v>
      </c>
      <c r="H284" s="134">
        <v>132.721</v>
      </c>
      <c r="I284" s="135"/>
      <c r="J284" s="136">
        <f>ROUND(I284*H284,2)</f>
        <v>0</v>
      </c>
      <c r="K284" s="132" t="s">
        <v>1</v>
      </c>
      <c r="L284" s="30"/>
      <c r="M284" s="137" t="s">
        <v>1</v>
      </c>
      <c r="N284" s="138" t="s">
        <v>39</v>
      </c>
      <c r="P284" s="139">
        <f>O284*H284</f>
        <v>0</v>
      </c>
      <c r="Q284" s="139">
        <v>0</v>
      </c>
      <c r="R284" s="139">
        <f>Q284*H284</f>
        <v>0</v>
      </c>
      <c r="S284" s="139">
        <v>0</v>
      </c>
      <c r="T284" s="140">
        <f>S284*H284</f>
        <v>0</v>
      </c>
      <c r="AR284" s="141" t="s">
        <v>124</v>
      </c>
      <c r="AT284" s="141" t="s">
        <v>119</v>
      </c>
      <c r="AU284" s="141" t="s">
        <v>83</v>
      </c>
      <c r="AY284" s="15" t="s">
        <v>117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5" t="s">
        <v>79</v>
      </c>
      <c r="BK284" s="142">
        <f>ROUND(I284*H284,2)</f>
        <v>0</v>
      </c>
      <c r="BL284" s="15" t="s">
        <v>124</v>
      </c>
      <c r="BM284" s="141" t="s">
        <v>558</v>
      </c>
    </row>
    <row r="285" spans="2:65" s="11" customFormat="1" ht="20.85" customHeight="1" x14ac:dyDescent="0.2">
      <c r="B285" s="118"/>
      <c r="D285" s="119" t="s">
        <v>73</v>
      </c>
      <c r="E285" s="128" t="s">
        <v>559</v>
      </c>
      <c r="F285" s="128" t="s">
        <v>560</v>
      </c>
      <c r="I285" s="121"/>
      <c r="J285" s="129">
        <f>BK285</f>
        <v>0</v>
      </c>
      <c r="L285" s="118"/>
      <c r="M285" s="123"/>
      <c r="P285" s="124">
        <f>P286</f>
        <v>0</v>
      </c>
      <c r="R285" s="124">
        <f>R286</f>
        <v>0</v>
      </c>
      <c r="T285" s="125">
        <f>T286</f>
        <v>0</v>
      </c>
      <c r="AR285" s="119" t="s">
        <v>79</v>
      </c>
      <c r="AT285" s="126" t="s">
        <v>73</v>
      </c>
      <c r="AU285" s="126" t="s">
        <v>83</v>
      </c>
      <c r="AY285" s="119" t="s">
        <v>117</v>
      </c>
      <c r="BK285" s="127">
        <f>BK286</f>
        <v>0</v>
      </c>
    </row>
    <row r="286" spans="2:65" s="1" customFormat="1" ht="49.15" customHeight="1" x14ac:dyDescent="0.2">
      <c r="B286" s="30"/>
      <c r="C286" s="130" t="s">
        <v>561</v>
      </c>
      <c r="D286" s="130" t="s">
        <v>119</v>
      </c>
      <c r="E286" s="131" t="s">
        <v>562</v>
      </c>
      <c r="F286" s="132" t="s">
        <v>563</v>
      </c>
      <c r="G286" s="133" t="s">
        <v>243</v>
      </c>
      <c r="H286" s="134">
        <v>800.846</v>
      </c>
      <c r="I286" s="135">
        <v>0</v>
      </c>
      <c r="J286" s="136">
        <f>ROUND(I286*H286,2)</f>
        <v>0</v>
      </c>
      <c r="K286" s="132" t="s">
        <v>123</v>
      </c>
      <c r="L286" s="30"/>
      <c r="M286" s="168" t="s">
        <v>1</v>
      </c>
      <c r="N286" s="169" t="s">
        <v>39</v>
      </c>
      <c r="O286" s="170"/>
      <c r="P286" s="171">
        <f>O286*H286</f>
        <v>0</v>
      </c>
      <c r="Q286" s="171">
        <v>0</v>
      </c>
      <c r="R286" s="171">
        <f>Q286*H286</f>
        <v>0</v>
      </c>
      <c r="S286" s="171">
        <v>0</v>
      </c>
      <c r="T286" s="172">
        <f>S286*H286</f>
        <v>0</v>
      </c>
      <c r="AR286" s="141" t="s">
        <v>124</v>
      </c>
      <c r="AT286" s="141" t="s">
        <v>119</v>
      </c>
      <c r="AU286" s="141" t="s">
        <v>134</v>
      </c>
      <c r="AY286" s="15" t="s">
        <v>117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5" t="s">
        <v>79</v>
      </c>
      <c r="BK286" s="142">
        <f>ROUND(I286*H286,2)</f>
        <v>0</v>
      </c>
      <c r="BL286" s="15" t="s">
        <v>124</v>
      </c>
      <c r="BM286" s="141" t="s">
        <v>564</v>
      </c>
    </row>
    <row r="287" spans="2:65" s="1" customFormat="1" ht="6.95" customHeight="1" x14ac:dyDescent="0.2">
      <c r="B287" s="42"/>
      <c r="C287" s="43"/>
      <c r="D287" s="43"/>
      <c r="E287" s="43"/>
      <c r="F287" s="43"/>
      <c r="G287" s="43"/>
      <c r="H287" s="43"/>
      <c r="I287" s="43"/>
      <c r="J287" s="43"/>
      <c r="K287" s="43"/>
      <c r="L287" s="30"/>
    </row>
  </sheetData>
  <sheetProtection algorithmName="SHA-512" hashValue="sW5N990AekVX+GrX/0MdyTgYJl0mEH2rOIE0MVMSd2SbYEbl6pYhmBv0SH4Cj67y1S5LGYu3BmKJocuwUCufOA==" saltValue="l0AtWgq7ShhJrwwvlGj03guZy5afQcC34Y7aKVi5z5dUwj5M+Rq8kp6H+j+kV86FzUqJqPbTfjjQDg2qH0pPKQ==" spinCount="100000" sheet="1" objects="1" scenarios="1" formatColumns="0" formatRows="0" autoFilter="0"/>
  <autoFilter ref="C122:K286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8"/>
  <sheetViews>
    <sheetView showGridLines="0" tabSelected="1" topLeftCell="A111" workbookViewId="0">
      <selection activeCell="I144" sqref="I144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5" t="s">
        <v>86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46" ht="24.95" customHeight="1" x14ac:dyDescent="0.2">
      <c r="B4" s="18"/>
      <c r="D4" s="19" t="s">
        <v>87</v>
      </c>
      <c r="L4" s="18"/>
      <c r="M4" s="86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14" t="str">
        <f>'Rekapitulace stavby'!K6</f>
        <v>Pardubice, ul. Kolonie, Svítkov - vodovod</v>
      </c>
      <c r="F7" s="215"/>
      <c r="G7" s="215"/>
      <c r="H7" s="215"/>
      <c r="L7" s="18"/>
    </row>
    <row r="8" spans="2:46" s="1" customFormat="1" ht="12" customHeight="1" x14ac:dyDescent="0.2">
      <c r="B8" s="30"/>
      <c r="D8" s="25" t="s">
        <v>88</v>
      </c>
      <c r="L8" s="30"/>
    </row>
    <row r="9" spans="2:46" s="1" customFormat="1" ht="16.5" customHeight="1" x14ac:dyDescent="0.2">
      <c r="B9" s="30"/>
      <c r="E9" s="195" t="s">
        <v>565</v>
      </c>
      <c r="F9" s="216"/>
      <c r="G9" s="216"/>
      <c r="H9" s="216"/>
      <c r="L9" s="30"/>
    </row>
    <row r="10" spans="2:46" s="1" customFormat="1" ht="11.25" x14ac:dyDescent="0.2">
      <c r="B10" s="30"/>
      <c r="L10" s="30"/>
    </row>
    <row r="11" spans="2:4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18. 1. 2023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 x14ac:dyDescent="0.2">
      <c r="B15" s="30"/>
      <c r="E15" s="23" t="str">
        <f>IF('Rekapitulace stavby'!E11="","",'Rekapitulace stavby'!E11)</f>
        <v xml:space="preserve"> </v>
      </c>
      <c r="I15" s="25" t="s">
        <v>26</v>
      </c>
      <c r="J15" s="23" t="str">
        <f>IF('Rekapitulace stavby'!AN11="","",'Rekapitulace stavby'!AN11)</f>
        <v/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27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17" t="str">
        <f>'Rekapitulace stavby'!E14</f>
        <v>Vyplň údaj</v>
      </c>
      <c r="F18" s="179"/>
      <c r="G18" s="179"/>
      <c r="H18" s="179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29</v>
      </c>
      <c r="I20" s="25" t="s">
        <v>25</v>
      </c>
      <c r="J20" s="23" t="s">
        <v>1</v>
      </c>
      <c r="L20" s="30"/>
    </row>
    <row r="21" spans="2:12" s="1" customFormat="1" ht="18" customHeight="1" x14ac:dyDescent="0.2">
      <c r="B21" s="30"/>
      <c r="E21" s="23" t="s">
        <v>30</v>
      </c>
      <c r="I21" s="25" t="s">
        <v>26</v>
      </c>
      <c r="J21" s="23" t="s">
        <v>1</v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32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33</v>
      </c>
      <c r="L26" s="30"/>
    </row>
    <row r="27" spans="2:12" s="7" customFormat="1" ht="16.5" customHeight="1" x14ac:dyDescent="0.2">
      <c r="B27" s="87"/>
      <c r="E27" s="184" t="s">
        <v>1</v>
      </c>
      <c r="F27" s="184"/>
      <c r="G27" s="184"/>
      <c r="H27" s="184"/>
      <c r="L27" s="87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8" t="s">
        <v>34</v>
      </c>
      <c r="J30" s="64">
        <f>ROUND(J124,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36</v>
      </c>
      <c r="I32" s="33" t="s">
        <v>35</v>
      </c>
      <c r="J32" s="33" t="s">
        <v>37</v>
      </c>
      <c r="L32" s="30"/>
    </row>
    <row r="33" spans="2:12" s="1" customFormat="1" ht="14.45" customHeight="1" x14ac:dyDescent="0.2">
      <c r="B33" s="30"/>
      <c r="D33" s="53" t="s">
        <v>38</v>
      </c>
      <c r="E33" s="25" t="s">
        <v>39</v>
      </c>
      <c r="F33" s="89">
        <f>ROUND((SUM(BE124:BE157)),  2)</f>
        <v>0</v>
      </c>
      <c r="I33" s="90">
        <v>0.21</v>
      </c>
      <c r="J33" s="89">
        <f>ROUND(((SUM(BE124:BE157))*I33),  2)</f>
        <v>0</v>
      </c>
      <c r="L33" s="30"/>
    </row>
    <row r="34" spans="2:12" s="1" customFormat="1" ht="14.45" customHeight="1" x14ac:dyDescent="0.2">
      <c r="B34" s="30"/>
      <c r="E34" s="25" t="s">
        <v>40</v>
      </c>
      <c r="F34" s="89">
        <f>ROUND((SUM(BF124:BF157)),  2)</f>
        <v>0</v>
      </c>
      <c r="I34" s="90">
        <v>0.15</v>
      </c>
      <c r="J34" s="89">
        <f>ROUND(((SUM(BF124:BF157))*I34),  2)</f>
        <v>0</v>
      </c>
      <c r="L34" s="30"/>
    </row>
    <row r="35" spans="2:12" s="1" customFormat="1" ht="14.45" hidden="1" customHeight="1" x14ac:dyDescent="0.2">
      <c r="B35" s="30"/>
      <c r="E35" s="25" t="s">
        <v>41</v>
      </c>
      <c r="F35" s="89">
        <f>ROUND((SUM(BG124:BG157)),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 x14ac:dyDescent="0.2">
      <c r="B36" s="30"/>
      <c r="E36" s="25" t="s">
        <v>42</v>
      </c>
      <c r="F36" s="89">
        <f>ROUND((SUM(BH124:BH157)),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 x14ac:dyDescent="0.2">
      <c r="B37" s="30"/>
      <c r="E37" s="25" t="s">
        <v>43</v>
      </c>
      <c r="F37" s="89">
        <f>ROUND((SUM(BI124:BI157)),  2)</f>
        <v>0</v>
      </c>
      <c r="I37" s="90">
        <v>0</v>
      </c>
      <c r="J37" s="89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1"/>
      <c r="D39" s="92" t="s">
        <v>44</v>
      </c>
      <c r="E39" s="55"/>
      <c r="F39" s="55"/>
      <c r="G39" s="93" t="s">
        <v>45</v>
      </c>
      <c r="H39" s="94" t="s">
        <v>46</v>
      </c>
      <c r="I39" s="55"/>
      <c r="J39" s="95">
        <f>SUM(J30:J37)</f>
        <v>0</v>
      </c>
      <c r="K39" s="96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0"/>
    </row>
    <row r="51" spans="2:12" ht="11.25" x14ac:dyDescent="0.2">
      <c r="B51" s="18"/>
      <c r="L51" s="18"/>
    </row>
    <row r="52" spans="2:12" ht="11.25" x14ac:dyDescent="0.2">
      <c r="B52" s="18"/>
      <c r="L52" s="18"/>
    </row>
    <row r="53" spans="2:12" ht="11.25" x14ac:dyDescent="0.2">
      <c r="B53" s="18"/>
      <c r="L53" s="18"/>
    </row>
    <row r="54" spans="2:12" ht="11.25" x14ac:dyDescent="0.2">
      <c r="B54" s="18"/>
      <c r="L54" s="18"/>
    </row>
    <row r="55" spans="2:12" ht="11.25" x14ac:dyDescent="0.2">
      <c r="B55" s="18"/>
      <c r="L55" s="18"/>
    </row>
    <row r="56" spans="2:12" ht="11.25" x14ac:dyDescent="0.2">
      <c r="B56" s="18"/>
      <c r="L56" s="18"/>
    </row>
    <row r="57" spans="2:12" ht="11.25" x14ac:dyDescent="0.2">
      <c r="B57" s="18"/>
      <c r="L57" s="18"/>
    </row>
    <row r="58" spans="2:12" ht="11.25" x14ac:dyDescent="0.2">
      <c r="B58" s="18"/>
      <c r="L58" s="18"/>
    </row>
    <row r="59" spans="2:12" ht="11.25" x14ac:dyDescent="0.2">
      <c r="B59" s="18"/>
      <c r="L59" s="18"/>
    </row>
    <row r="60" spans="2:12" ht="11.25" x14ac:dyDescent="0.2">
      <c r="B60" s="18"/>
      <c r="L60" s="18"/>
    </row>
    <row r="61" spans="2:12" s="1" customFormat="1" ht="12.75" x14ac:dyDescent="0.2">
      <c r="B61" s="30"/>
      <c r="D61" s="41" t="s">
        <v>49</v>
      </c>
      <c r="E61" s="32"/>
      <c r="F61" s="97" t="s">
        <v>50</v>
      </c>
      <c r="G61" s="41" t="s">
        <v>49</v>
      </c>
      <c r="H61" s="32"/>
      <c r="I61" s="32"/>
      <c r="J61" s="98" t="s">
        <v>50</v>
      </c>
      <c r="K61" s="32"/>
      <c r="L61" s="30"/>
    </row>
    <row r="62" spans="2:12" ht="11.25" x14ac:dyDescent="0.2">
      <c r="B62" s="18"/>
      <c r="L62" s="18"/>
    </row>
    <row r="63" spans="2:12" ht="11.25" x14ac:dyDescent="0.2">
      <c r="B63" s="18"/>
      <c r="L63" s="18"/>
    </row>
    <row r="64" spans="2:12" ht="11.25" x14ac:dyDescent="0.2">
      <c r="B64" s="18"/>
      <c r="L64" s="18"/>
    </row>
    <row r="65" spans="2:12" s="1" customFormat="1" ht="12.75" x14ac:dyDescent="0.2">
      <c r="B65" s="30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30"/>
    </row>
    <row r="66" spans="2:12" ht="11.25" x14ac:dyDescent="0.2">
      <c r="B66" s="18"/>
      <c r="L66" s="18"/>
    </row>
    <row r="67" spans="2:12" ht="11.25" x14ac:dyDescent="0.2">
      <c r="B67" s="18"/>
      <c r="L67" s="18"/>
    </row>
    <row r="68" spans="2:12" ht="11.25" x14ac:dyDescent="0.2">
      <c r="B68" s="18"/>
      <c r="L68" s="18"/>
    </row>
    <row r="69" spans="2:12" ht="11.25" x14ac:dyDescent="0.2">
      <c r="B69" s="18"/>
      <c r="L69" s="18"/>
    </row>
    <row r="70" spans="2:12" ht="11.25" x14ac:dyDescent="0.2">
      <c r="B70" s="18"/>
      <c r="L70" s="18"/>
    </row>
    <row r="71" spans="2:12" ht="11.25" x14ac:dyDescent="0.2">
      <c r="B71" s="18"/>
      <c r="L71" s="18"/>
    </row>
    <row r="72" spans="2:12" ht="11.25" x14ac:dyDescent="0.2">
      <c r="B72" s="18"/>
      <c r="L72" s="18"/>
    </row>
    <row r="73" spans="2:12" ht="11.25" x14ac:dyDescent="0.2">
      <c r="B73" s="18"/>
      <c r="L73" s="18"/>
    </row>
    <row r="74" spans="2:12" ht="11.25" x14ac:dyDescent="0.2">
      <c r="B74" s="18"/>
      <c r="L74" s="18"/>
    </row>
    <row r="75" spans="2:12" ht="11.25" x14ac:dyDescent="0.2">
      <c r="B75" s="18"/>
      <c r="L75" s="18"/>
    </row>
    <row r="76" spans="2:12" s="1" customFormat="1" ht="12.75" x14ac:dyDescent="0.2">
      <c r="B76" s="30"/>
      <c r="D76" s="41" t="s">
        <v>49</v>
      </c>
      <c r="E76" s="32"/>
      <c r="F76" s="97" t="s">
        <v>50</v>
      </c>
      <c r="G76" s="41" t="s">
        <v>49</v>
      </c>
      <c r="H76" s="32"/>
      <c r="I76" s="32"/>
      <c r="J76" s="98" t="s">
        <v>50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90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16.5" customHeight="1" x14ac:dyDescent="0.2">
      <c r="B85" s="30"/>
      <c r="E85" s="214" t="str">
        <f>E7</f>
        <v>Pardubice, ul. Kolonie, Svítkov - vodovod</v>
      </c>
      <c r="F85" s="215"/>
      <c r="G85" s="215"/>
      <c r="H85" s="215"/>
      <c r="L85" s="30"/>
    </row>
    <row r="86" spans="2:47" s="1" customFormat="1" ht="12" customHeight="1" x14ac:dyDescent="0.2">
      <c r="B86" s="30"/>
      <c r="C86" s="25" t="s">
        <v>88</v>
      </c>
      <c r="L86" s="30"/>
    </row>
    <row r="87" spans="2:47" s="1" customFormat="1" ht="16.5" customHeight="1" x14ac:dyDescent="0.2">
      <c r="B87" s="30"/>
      <c r="E87" s="195" t="str">
        <f>E9</f>
        <v>VON - Vedlejší a ostatní náklady</v>
      </c>
      <c r="F87" s="216"/>
      <c r="G87" s="216"/>
      <c r="H87" s="216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18. 1. 2023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24</v>
      </c>
      <c r="F91" s="23" t="str">
        <f>E15</f>
        <v xml:space="preserve"> </v>
      </c>
      <c r="I91" s="25" t="s">
        <v>29</v>
      </c>
      <c r="J91" s="28" t="str">
        <f>E21</f>
        <v>MULTIAQUA  s.r.o.</v>
      </c>
      <c r="L91" s="30"/>
    </row>
    <row r="92" spans="2:47" s="1" customFormat="1" ht="15.2" customHeight="1" x14ac:dyDescent="0.2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 xml:space="preserve"> 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99" t="s">
        <v>91</v>
      </c>
      <c r="D94" s="91"/>
      <c r="E94" s="91"/>
      <c r="F94" s="91"/>
      <c r="G94" s="91"/>
      <c r="H94" s="91"/>
      <c r="I94" s="91"/>
      <c r="J94" s="100" t="s">
        <v>92</v>
      </c>
      <c r="K94" s="91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1" t="s">
        <v>93</v>
      </c>
      <c r="J96" s="64">
        <f>J124</f>
        <v>0</v>
      </c>
      <c r="L96" s="30"/>
      <c r="AU96" s="15" t="s">
        <v>94</v>
      </c>
    </row>
    <row r="97" spans="2:12" s="8" customFormat="1" ht="24.95" customHeight="1" x14ac:dyDescent="0.2">
      <c r="B97" s="102"/>
      <c r="D97" s="103" t="s">
        <v>566</v>
      </c>
      <c r="E97" s="104"/>
      <c r="F97" s="104"/>
      <c r="G97" s="104"/>
      <c r="H97" s="104"/>
      <c r="I97" s="104"/>
      <c r="J97" s="105">
        <f>J125</f>
        <v>0</v>
      </c>
      <c r="L97" s="102"/>
    </row>
    <row r="98" spans="2:12" s="9" customFormat="1" ht="19.899999999999999" customHeight="1" x14ac:dyDescent="0.2">
      <c r="B98" s="106"/>
      <c r="D98" s="107" t="s">
        <v>567</v>
      </c>
      <c r="E98" s="108"/>
      <c r="F98" s="108"/>
      <c r="G98" s="108"/>
      <c r="H98" s="108"/>
      <c r="I98" s="108"/>
      <c r="J98" s="109">
        <f>J126</f>
        <v>0</v>
      </c>
      <c r="L98" s="106"/>
    </row>
    <row r="99" spans="2:12" s="8" customFormat="1" ht="24.95" customHeight="1" x14ac:dyDescent="0.2">
      <c r="B99" s="102"/>
      <c r="D99" s="103" t="s">
        <v>568</v>
      </c>
      <c r="E99" s="104"/>
      <c r="F99" s="104"/>
      <c r="G99" s="104"/>
      <c r="H99" s="104"/>
      <c r="I99" s="104"/>
      <c r="J99" s="105">
        <f>J130</f>
        <v>0</v>
      </c>
      <c r="L99" s="102"/>
    </row>
    <row r="100" spans="2:12" s="9" customFormat="1" ht="19.899999999999999" customHeight="1" x14ac:dyDescent="0.2">
      <c r="B100" s="106"/>
      <c r="D100" s="107" t="s">
        <v>567</v>
      </c>
      <c r="E100" s="108"/>
      <c r="F100" s="108"/>
      <c r="G100" s="108"/>
      <c r="H100" s="108"/>
      <c r="I100" s="108"/>
      <c r="J100" s="109">
        <f>J131</f>
        <v>0</v>
      </c>
      <c r="L100" s="106"/>
    </row>
    <row r="101" spans="2:12" s="8" customFormat="1" ht="24.95" customHeight="1" x14ac:dyDescent="0.2">
      <c r="B101" s="102"/>
      <c r="D101" s="103" t="s">
        <v>569</v>
      </c>
      <c r="E101" s="104"/>
      <c r="F101" s="104"/>
      <c r="G101" s="104"/>
      <c r="H101" s="104"/>
      <c r="I101" s="104"/>
      <c r="J101" s="105">
        <f>J137</f>
        <v>0</v>
      </c>
      <c r="L101" s="102"/>
    </row>
    <row r="102" spans="2:12" s="9" customFormat="1" ht="19.899999999999999" customHeight="1" x14ac:dyDescent="0.2">
      <c r="B102" s="106"/>
      <c r="D102" s="107" t="s">
        <v>567</v>
      </c>
      <c r="E102" s="108"/>
      <c r="F102" s="108"/>
      <c r="G102" s="108"/>
      <c r="H102" s="108"/>
      <c r="I102" s="108"/>
      <c r="J102" s="109">
        <f>J138</f>
        <v>0</v>
      </c>
      <c r="L102" s="106"/>
    </row>
    <row r="103" spans="2:12" s="8" customFormat="1" ht="24.95" customHeight="1" x14ac:dyDescent="0.2">
      <c r="B103" s="102"/>
      <c r="D103" s="103" t="s">
        <v>570</v>
      </c>
      <c r="E103" s="104"/>
      <c r="F103" s="104"/>
      <c r="G103" s="104"/>
      <c r="H103" s="104"/>
      <c r="I103" s="104"/>
      <c r="J103" s="105">
        <f>J148</f>
        <v>0</v>
      </c>
      <c r="L103" s="102"/>
    </row>
    <row r="104" spans="2:12" s="9" customFormat="1" ht="19.899999999999999" customHeight="1" x14ac:dyDescent="0.2">
      <c r="B104" s="106"/>
      <c r="D104" s="107" t="s">
        <v>567</v>
      </c>
      <c r="E104" s="108"/>
      <c r="F104" s="108"/>
      <c r="G104" s="108"/>
      <c r="H104" s="108"/>
      <c r="I104" s="108"/>
      <c r="J104" s="109">
        <f>J149</f>
        <v>0</v>
      </c>
      <c r="L104" s="106"/>
    </row>
    <row r="105" spans="2:12" s="1" customFormat="1" ht="21.75" customHeight="1" x14ac:dyDescent="0.2">
      <c r="B105" s="30"/>
      <c r="L105" s="30"/>
    </row>
    <row r="106" spans="2:12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10" spans="2:12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12" s="1" customFormat="1" ht="24.95" customHeight="1" x14ac:dyDescent="0.2">
      <c r="B111" s="30"/>
      <c r="C111" s="19" t="s">
        <v>102</v>
      </c>
      <c r="L111" s="30"/>
    </row>
    <row r="112" spans="2:12" s="1" customFormat="1" ht="6.95" customHeight="1" x14ac:dyDescent="0.2">
      <c r="B112" s="30"/>
      <c r="L112" s="30"/>
    </row>
    <row r="113" spans="2:65" s="1" customFormat="1" ht="12" customHeight="1" x14ac:dyDescent="0.2">
      <c r="B113" s="30"/>
      <c r="C113" s="25" t="s">
        <v>16</v>
      </c>
      <c r="L113" s="30"/>
    </row>
    <row r="114" spans="2:65" s="1" customFormat="1" ht="16.5" customHeight="1" x14ac:dyDescent="0.2">
      <c r="B114" s="30"/>
      <c r="E114" s="214" t="str">
        <f>E7</f>
        <v>Pardubice, ul. Kolonie, Svítkov - vodovod</v>
      </c>
      <c r="F114" s="215"/>
      <c r="G114" s="215"/>
      <c r="H114" s="215"/>
      <c r="L114" s="30"/>
    </row>
    <row r="115" spans="2:65" s="1" customFormat="1" ht="12" customHeight="1" x14ac:dyDescent="0.2">
      <c r="B115" s="30"/>
      <c r="C115" s="25" t="s">
        <v>88</v>
      </c>
      <c r="L115" s="30"/>
    </row>
    <row r="116" spans="2:65" s="1" customFormat="1" ht="16.5" customHeight="1" x14ac:dyDescent="0.2">
      <c r="B116" s="30"/>
      <c r="E116" s="195" t="str">
        <f>E9</f>
        <v>VON - Vedlejší a ostatní náklady</v>
      </c>
      <c r="F116" s="216"/>
      <c r="G116" s="216"/>
      <c r="H116" s="216"/>
      <c r="L116" s="30"/>
    </row>
    <row r="117" spans="2:65" s="1" customFormat="1" ht="6.95" customHeight="1" x14ac:dyDescent="0.2">
      <c r="B117" s="30"/>
      <c r="L117" s="30"/>
    </row>
    <row r="118" spans="2:65" s="1" customFormat="1" ht="12" customHeight="1" x14ac:dyDescent="0.2">
      <c r="B118" s="30"/>
      <c r="C118" s="25" t="s">
        <v>20</v>
      </c>
      <c r="F118" s="23" t="str">
        <f>F12</f>
        <v xml:space="preserve"> </v>
      </c>
      <c r="I118" s="25" t="s">
        <v>22</v>
      </c>
      <c r="J118" s="50" t="str">
        <f>IF(J12="","",J12)</f>
        <v>18. 1. 2023</v>
      </c>
      <c r="L118" s="30"/>
    </row>
    <row r="119" spans="2:65" s="1" customFormat="1" ht="6.95" customHeight="1" x14ac:dyDescent="0.2">
      <c r="B119" s="30"/>
      <c r="L119" s="30"/>
    </row>
    <row r="120" spans="2:65" s="1" customFormat="1" ht="15.2" customHeight="1" x14ac:dyDescent="0.2">
      <c r="B120" s="30"/>
      <c r="C120" s="25" t="s">
        <v>24</v>
      </c>
      <c r="F120" s="23" t="str">
        <f>E15</f>
        <v xml:space="preserve"> </v>
      </c>
      <c r="I120" s="25" t="s">
        <v>29</v>
      </c>
      <c r="J120" s="28" t="str">
        <f>E21</f>
        <v>MULTIAQUA  s.r.o.</v>
      </c>
      <c r="L120" s="30"/>
    </row>
    <row r="121" spans="2:65" s="1" customFormat="1" ht="15.2" customHeight="1" x14ac:dyDescent="0.2">
      <c r="B121" s="30"/>
      <c r="C121" s="25" t="s">
        <v>27</v>
      </c>
      <c r="F121" s="23" t="str">
        <f>IF(E18="","",E18)</f>
        <v>Vyplň údaj</v>
      </c>
      <c r="I121" s="25" t="s">
        <v>32</v>
      </c>
      <c r="J121" s="28" t="str">
        <f>E24</f>
        <v xml:space="preserve"> </v>
      </c>
      <c r="L121" s="30"/>
    </row>
    <row r="122" spans="2:65" s="1" customFormat="1" ht="10.35" customHeight="1" x14ac:dyDescent="0.2">
      <c r="B122" s="30"/>
      <c r="L122" s="30"/>
    </row>
    <row r="123" spans="2:65" s="10" customFormat="1" ht="29.25" customHeight="1" x14ac:dyDescent="0.2">
      <c r="B123" s="110"/>
      <c r="C123" s="111" t="s">
        <v>103</v>
      </c>
      <c r="D123" s="112" t="s">
        <v>59</v>
      </c>
      <c r="E123" s="112" t="s">
        <v>55</v>
      </c>
      <c r="F123" s="112" t="s">
        <v>56</v>
      </c>
      <c r="G123" s="112" t="s">
        <v>104</v>
      </c>
      <c r="H123" s="112" t="s">
        <v>105</v>
      </c>
      <c r="I123" s="112" t="s">
        <v>106</v>
      </c>
      <c r="J123" s="112" t="s">
        <v>92</v>
      </c>
      <c r="K123" s="113" t="s">
        <v>107</v>
      </c>
      <c r="L123" s="110"/>
      <c r="M123" s="57" t="s">
        <v>1</v>
      </c>
      <c r="N123" s="58" t="s">
        <v>38</v>
      </c>
      <c r="O123" s="58" t="s">
        <v>108</v>
      </c>
      <c r="P123" s="58" t="s">
        <v>109</v>
      </c>
      <c r="Q123" s="58" t="s">
        <v>110</v>
      </c>
      <c r="R123" s="58" t="s">
        <v>111</v>
      </c>
      <c r="S123" s="58" t="s">
        <v>112</v>
      </c>
      <c r="T123" s="59" t="s">
        <v>113</v>
      </c>
    </row>
    <row r="124" spans="2:65" s="1" customFormat="1" ht="22.9" customHeight="1" x14ac:dyDescent="0.25">
      <c r="B124" s="30"/>
      <c r="C124" s="62" t="s">
        <v>114</v>
      </c>
      <c r="J124" s="114">
        <f>BK124</f>
        <v>0</v>
      </c>
      <c r="L124" s="30"/>
      <c r="M124" s="60"/>
      <c r="N124" s="51"/>
      <c r="O124" s="51"/>
      <c r="P124" s="115">
        <f>P125+P130+P137+P148</f>
        <v>0</v>
      </c>
      <c r="Q124" s="51"/>
      <c r="R124" s="115">
        <f>R125+R130+R137+R148</f>
        <v>0</v>
      </c>
      <c r="S124" s="51"/>
      <c r="T124" s="116">
        <f>T125+T130+T137+T148</f>
        <v>0</v>
      </c>
      <c r="AT124" s="15" t="s">
        <v>73</v>
      </c>
      <c r="AU124" s="15" t="s">
        <v>94</v>
      </c>
      <c r="BK124" s="117">
        <f>BK125+BK130+BK137+BK148</f>
        <v>0</v>
      </c>
    </row>
    <row r="125" spans="2:65" s="11" customFormat="1" ht="25.9" customHeight="1" x14ac:dyDescent="0.2">
      <c r="B125" s="118"/>
      <c r="D125" s="119" t="s">
        <v>73</v>
      </c>
      <c r="E125" s="120" t="s">
        <v>571</v>
      </c>
      <c r="F125" s="120" t="s">
        <v>572</v>
      </c>
      <c r="I125" s="121"/>
      <c r="J125" s="122">
        <f>BK125</f>
        <v>0</v>
      </c>
      <c r="L125" s="118"/>
      <c r="M125" s="123"/>
      <c r="P125" s="124">
        <f>P126</f>
        <v>0</v>
      </c>
      <c r="R125" s="124">
        <f>R126</f>
        <v>0</v>
      </c>
      <c r="T125" s="125">
        <f>T126</f>
        <v>0</v>
      </c>
      <c r="AR125" s="119" t="s">
        <v>79</v>
      </c>
      <c r="AT125" s="126" t="s">
        <v>73</v>
      </c>
      <c r="AU125" s="126" t="s">
        <v>74</v>
      </c>
      <c r="AY125" s="119" t="s">
        <v>117</v>
      </c>
      <c r="BK125" s="127">
        <f>BK126</f>
        <v>0</v>
      </c>
    </row>
    <row r="126" spans="2:65" s="11" customFormat="1" ht="22.9" customHeight="1" x14ac:dyDescent="0.2">
      <c r="B126" s="118"/>
      <c r="D126" s="119" t="s">
        <v>73</v>
      </c>
      <c r="E126" s="128" t="s">
        <v>573</v>
      </c>
      <c r="F126" s="128" t="s">
        <v>574</v>
      </c>
      <c r="I126" s="121"/>
      <c r="J126" s="129">
        <f>BK126</f>
        <v>0</v>
      </c>
      <c r="L126" s="118"/>
      <c r="M126" s="123"/>
      <c r="P126" s="124">
        <f>SUM(P127:P129)</f>
        <v>0</v>
      </c>
      <c r="R126" s="124">
        <f>SUM(R127:R129)</f>
        <v>0</v>
      </c>
      <c r="T126" s="125">
        <f>SUM(T127:T129)</f>
        <v>0</v>
      </c>
      <c r="AR126" s="119" t="s">
        <v>79</v>
      </c>
      <c r="AT126" s="126" t="s">
        <v>73</v>
      </c>
      <c r="AU126" s="126" t="s">
        <v>79</v>
      </c>
      <c r="AY126" s="119" t="s">
        <v>117</v>
      </c>
      <c r="BK126" s="127">
        <f>SUM(BK127:BK129)</f>
        <v>0</v>
      </c>
    </row>
    <row r="127" spans="2:65" s="1" customFormat="1" ht="24.2" customHeight="1" x14ac:dyDescent="0.2">
      <c r="B127" s="30"/>
      <c r="C127" s="130" t="s">
        <v>79</v>
      </c>
      <c r="D127" s="130" t="s">
        <v>119</v>
      </c>
      <c r="E127" s="131" t="s">
        <v>575</v>
      </c>
      <c r="F127" s="132" t="s">
        <v>576</v>
      </c>
      <c r="G127" s="133" t="s">
        <v>309</v>
      </c>
      <c r="H127" s="134">
        <v>1</v>
      </c>
      <c r="I127" s="135"/>
      <c r="J127" s="136">
        <f>ROUND(I127*H127,2)</f>
        <v>0</v>
      </c>
      <c r="K127" s="132" t="s">
        <v>1</v>
      </c>
      <c r="L127" s="30"/>
      <c r="M127" s="137" t="s">
        <v>1</v>
      </c>
      <c r="N127" s="138" t="s">
        <v>39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124</v>
      </c>
      <c r="AT127" s="141" t="s">
        <v>119</v>
      </c>
      <c r="AU127" s="141" t="s">
        <v>83</v>
      </c>
      <c r="AY127" s="15" t="s">
        <v>117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5" t="s">
        <v>79</v>
      </c>
      <c r="BK127" s="142">
        <f>ROUND(I127*H127,2)</f>
        <v>0</v>
      </c>
      <c r="BL127" s="15" t="s">
        <v>124</v>
      </c>
      <c r="BM127" s="141" t="s">
        <v>83</v>
      </c>
    </row>
    <row r="128" spans="2:65" s="1" customFormat="1" ht="16.5" customHeight="1" x14ac:dyDescent="0.2">
      <c r="B128" s="30"/>
      <c r="C128" s="130" t="s">
        <v>83</v>
      </c>
      <c r="D128" s="130" t="s">
        <v>119</v>
      </c>
      <c r="E128" s="131" t="s">
        <v>577</v>
      </c>
      <c r="F128" s="132" t="s">
        <v>578</v>
      </c>
      <c r="G128" s="133" t="s">
        <v>309</v>
      </c>
      <c r="H128" s="134">
        <v>1</v>
      </c>
      <c r="I128" s="135"/>
      <c r="J128" s="136">
        <f>ROUND(I128*H128,2)</f>
        <v>0</v>
      </c>
      <c r="K128" s="132" t="s">
        <v>1</v>
      </c>
      <c r="L128" s="30"/>
      <c r="M128" s="137" t="s">
        <v>1</v>
      </c>
      <c r="N128" s="138" t="s">
        <v>39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124</v>
      </c>
      <c r="AT128" s="141" t="s">
        <v>119</v>
      </c>
      <c r="AU128" s="141" t="s">
        <v>83</v>
      </c>
      <c r="AY128" s="15" t="s">
        <v>117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5" t="s">
        <v>79</v>
      </c>
      <c r="BK128" s="142">
        <f>ROUND(I128*H128,2)</f>
        <v>0</v>
      </c>
      <c r="BL128" s="15" t="s">
        <v>124</v>
      </c>
      <c r="BM128" s="141" t="s">
        <v>124</v>
      </c>
    </row>
    <row r="129" spans="2:65" s="1" customFormat="1" ht="16.5" customHeight="1" x14ac:dyDescent="0.2">
      <c r="B129" s="30"/>
      <c r="C129" s="130" t="s">
        <v>134</v>
      </c>
      <c r="D129" s="130" t="s">
        <v>119</v>
      </c>
      <c r="E129" s="131" t="s">
        <v>579</v>
      </c>
      <c r="F129" s="132" t="s">
        <v>580</v>
      </c>
      <c r="G129" s="133" t="s">
        <v>309</v>
      </c>
      <c r="H129" s="134">
        <v>1</v>
      </c>
      <c r="I129" s="135"/>
      <c r="J129" s="136">
        <f>ROUND(I129*H129,2)</f>
        <v>0</v>
      </c>
      <c r="K129" s="132" t="s">
        <v>1</v>
      </c>
      <c r="L129" s="30"/>
      <c r="M129" s="137" t="s">
        <v>1</v>
      </c>
      <c r="N129" s="138" t="s">
        <v>39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124</v>
      </c>
      <c r="AT129" s="141" t="s">
        <v>119</v>
      </c>
      <c r="AU129" s="141" t="s">
        <v>83</v>
      </c>
      <c r="AY129" s="15" t="s">
        <v>117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5" t="s">
        <v>79</v>
      </c>
      <c r="BK129" s="142">
        <f>ROUND(I129*H129,2)</f>
        <v>0</v>
      </c>
      <c r="BL129" s="15" t="s">
        <v>124</v>
      </c>
      <c r="BM129" s="141" t="s">
        <v>149</v>
      </c>
    </row>
    <row r="130" spans="2:65" s="11" customFormat="1" ht="25.9" customHeight="1" x14ac:dyDescent="0.2">
      <c r="B130" s="118"/>
      <c r="D130" s="119" t="s">
        <v>73</v>
      </c>
      <c r="E130" s="120" t="s">
        <v>581</v>
      </c>
      <c r="F130" s="120" t="s">
        <v>582</v>
      </c>
      <c r="I130" s="121"/>
      <c r="J130" s="122">
        <f>BK130</f>
        <v>0</v>
      </c>
      <c r="L130" s="118"/>
      <c r="M130" s="123"/>
      <c r="P130" s="124">
        <f>P131</f>
        <v>0</v>
      </c>
      <c r="R130" s="124">
        <f>R131</f>
        <v>0</v>
      </c>
      <c r="T130" s="125">
        <f>T131</f>
        <v>0</v>
      </c>
      <c r="AR130" s="119" t="s">
        <v>79</v>
      </c>
      <c r="AT130" s="126" t="s">
        <v>73</v>
      </c>
      <c r="AU130" s="126" t="s">
        <v>74</v>
      </c>
      <c r="AY130" s="119" t="s">
        <v>117</v>
      </c>
      <c r="BK130" s="127">
        <f>BK131</f>
        <v>0</v>
      </c>
    </row>
    <row r="131" spans="2:65" s="11" customFormat="1" ht="22.9" customHeight="1" x14ac:dyDescent="0.2">
      <c r="B131" s="118"/>
      <c r="D131" s="119" t="s">
        <v>73</v>
      </c>
      <c r="E131" s="128" t="s">
        <v>573</v>
      </c>
      <c r="F131" s="128" t="s">
        <v>574</v>
      </c>
      <c r="I131" s="121"/>
      <c r="J131" s="129">
        <f>BK131</f>
        <v>0</v>
      </c>
      <c r="L131" s="118"/>
      <c r="M131" s="123"/>
      <c r="P131" s="124">
        <f>SUM(P132:P136)</f>
        <v>0</v>
      </c>
      <c r="R131" s="124">
        <f>SUM(R132:R136)</f>
        <v>0</v>
      </c>
      <c r="T131" s="125">
        <f>SUM(T132:T136)</f>
        <v>0</v>
      </c>
      <c r="AR131" s="119" t="s">
        <v>79</v>
      </c>
      <c r="AT131" s="126" t="s">
        <v>73</v>
      </c>
      <c r="AU131" s="126" t="s">
        <v>79</v>
      </c>
      <c r="AY131" s="119" t="s">
        <v>117</v>
      </c>
      <c r="BK131" s="127">
        <f>SUM(BK132:BK136)</f>
        <v>0</v>
      </c>
    </row>
    <row r="132" spans="2:65" s="1" customFormat="1" ht="16.5" customHeight="1" x14ac:dyDescent="0.2">
      <c r="B132" s="30"/>
      <c r="C132" s="130" t="s">
        <v>124</v>
      </c>
      <c r="D132" s="130" t="s">
        <v>119</v>
      </c>
      <c r="E132" s="131" t="s">
        <v>583</v>
      </c>
      <c r="F132" s="132" t="s">
        <v>584</v>
      </c>
      <c r="G132" s="133" t="s">
        <v>309</v>
      </c>
      <c r="H132" s="134">
        <v>1</v>
      </c>
      <c r="I132" s="135"/>
      <c r="J132" s="136">
        <f>ROUND(I132*H132,2)</f>
        <v>0</v>
      </c>
      <c r="K132" s="132" t="s">
        <v>1</v>
      </c>
      <c r="L132" s="30"/>
      <c r="M132" s="137" t="s">
        <v>1</v>
      </c>
      <c r="N132" s="138" t="s">
        <v>39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124</v>
      </c>
      <c r="AT132" s="141" t="s">
        <v>119</v>
      </c>
      <c r="AU132" s="141" t="s">
        <v>83</v>
      </c>
      <c r="AY132" s="15" t="s">
        <v>117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5" t="s">
        <v>79</v>
      </c>
      <c r="BK132" s="142">
        <f>ROUND(I132*H132,2)</f>
        <v>0</v>
      </c>
      <c r="BL132" s="15" t="s">
        <v>124</v>
      </c>
      <c r="BM132" s="141" t="s">
        <v>159</v>
      </c>
    </row>
    <row r="133" spans="2:65" s="1" customFormat="1" ht="48.75" x14ac:dyDescent="0.2">
      <c r="B133" s="30"/>
      <c r="D133" s="144" t="s">
        <v>585</v>
      </c>
      <c r="F133" s="173" t="s">
        <v>586</v>
      </c>
      <c r="I133" s="174"/>
      <c r="L133" s="30"/>
      <c r="M133" s="175"/>
      <c r="T133" s="54"/>
      <c r="AT133" s="15" t="s">
        <v>585</v>
      </c>
      <c r="AU133" s="15" t="s">
        <v>83</v>
      </c>
    </row>
    <row r="134" spans="2:65" s="1" customFormat="1" ht="33" customHeight="1" x14ac:dyDescent="0.2">
      <c r="B134" s="30"/>
      <c r="C134" s="130" t="s">
        <v>144</v>
      </c>
      <c r="D134" s="130" t="s">
        <v>119</v>
      </c>
      <c r="E134" s="131" t="s">
        <v>587</v>
      </c>
      <c r="F134" s="132" t="s">
        <v>588</v>
      </c>
      <c r="G134" s="133" t="s">
        <v>309</v>
      </c>
      <c r="H134" s="134">
        <v>1</v>
      </c>
      <c r="I134" s="135"/>
      <c r="J134" s="136">
        <f>ROUND(I134*H134,2)</f>
        <v>0</v>
      </c>
      <c r="K134" s="132" t="s">
        <v>1</v>
      </c>
      <c r="L134" s="30"/>
      <c r="M134" s="137" t="s">
        <v>1</v>
      </c>
      <c r="N134" s="138" t="s">
        <v>39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124</v>
      </c>
      <c r="AT134" s="141" t="s">
        <v>119</v>
      </c>
      <c r="AU134" s="141" t="s">
        <v>83</v>
      </c>
      <c r="AY134" s="15" t="s">
        <v>117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5" t="s">
        <v>79</v>
      </c>
      <c r="BK134" s="142">
        <f>ROUND(I134*H134,2)</f>
        <v>0</v>
      </c>
      <c r="BL134" s="15" t="s">
        <v>124</v>
      </c>
      <c r="BM134" s="141" t="s">
        <v>171</v>
      </c>
    </row>
    <row r="135" spans="2:65" s="1" customFormat="1" ht="97.5" x14ac:dyDescent="0.2">
      <c r="B135" s="30"/>
      <c r="D135" s="144" t="s">
        <v>585</v>
      </c>
      <c r="F135" s="173" t="s">
        <v>589</v>
      </c>
      <c r="I135" s="174"/>
      <c r="L135" s="30"/>
      <c r="M135" s="175"/>
      <c r="T135" s="54"/>
      <c r="AT135" s="15" t="s">
        <v>585</v>
      </c>
      <c r="AU135" s="15" t="s">
        <v>83</v>
      </c>
    </row>
    <row r="136" spans="2:65" s="1" customFormat="1" ht="49.15" customHeight="1" x14ac:dyDescent="0.2">
      <c r="B136" s="30"/>
      <c r="C136" s="130" t="s">
        <v>149</v>
      </c>
      <c r="D136" s="130" t="s">
        <v>119</v>
      </c>
      <c r="E136" s="131" t="s">
        <v>590</v>
      </c>
      <c r="F136" s="132" t="s">
        <v>591</v>
      </c>
      <c r="G136" s="133" t="s">
        <v>309</v>
      </c>
      <c r="H136" s="134">
        <v>1</v>
      </c>
      <c r="I136" s="135"/>
      <c r="J136" s="136">
        <f>ROUND(I136*H136,2)</f>
        <v>0</v>
      </c>
      <c r="K136" s="132" t="s">
        <v>1</v>
      </c>
      <c r="L136" s="30"/>
      <c r="M136" s="137" t="s">
        <v>1</v>
      </c>
      <c r="N136" s="138" t="s">
        <v>39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124</v>
      </c>
      <c r="AT136" s="141" t="s">
        <v>119</v>
      </c>
      <c r="AU136" s="141" t="s">
        <v>83</v>
      </c>
      <c r="AY136" s="15" t="s">
        <v>117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5" t="s">
        <v>79</v>
      </c>
      <c r="BK136" s="142">
        <f>ROUND(I136*H136,2)</f>
        <v>0</v>
      </c>
      <c r="BL136" s="15" t="s">
        <v>124</v>
      </c>
      <c r="BM136" s="141" t="s">
        <v>183</v>
      </c>
    </row>
    <row r="137" spans="2:65" s="11" customFormat="1" ht="25.9" customHeight="1" x14ac:dyDescent="0.2">
      <c r="B137" s="118"/>
      <c r="D137" s="119" t="s">
        <v>73</v>
      </c>
      <c r="E137" s="120" t="s">
        <v>592</v>
      </c>
      <c r="F137" s="120" t="s">
        <v>593</v>
      </c>
      <c r="I137" s="121"/>
      <c r="J137" s="122">
        <f>BK137</f>
        <v>0</v>
      </c>
      <c r="L137" s="118"/>
      <c r="M137" s="123"/>
      <c r="P137" s="124">
        <f>P138</f>
        <v>0</v>
      </c>
      <c r="R137" s="124">
        <f>R138</f>
        <v>0</v>
      </c>
      <c r="T137" s="125">
        <f>T138</f>
        <v>0</v>
      </c>
      <c r="AR137" s="119" t="s">
        <v>79</v>
      </c>
      <c r="AT137" s="126" t="s">
        <v>73</v>
      </c>
      <c r="AU137" s="126" t="s">
        <v>74</v>
      </c>
      <c r="AY137" s="119" t="s">
        <v>117</v>
      </c>
      <c r="BK137" s="127">
        <f>BK138</f>
        <v>0</v>
      </c>
    </row>
    <row r="138" spans="2:65" s="11" customFormat="1" ht="22.9" customHeight="1" x14ac:dyDescent="0.2">
      <c r="B138" s="118"/>
      <c r="D138" s="119" t="s">
        <v>73</v>
      </c>
      <c r="E138" s="128" t="s">
        <v>573</v>
      </c>
      <c r="F138" s="128" t="s">
        <v>574</v>
      </c>
      <c r="I138" s="121"/>
      <c r="J138" s="129">
        <f>BK138</f>
        <v>0</v>
      </c>
      <c r="L138" s="118"/>
      <c r="M138" s="123"/>
      <c r="P138" s="124">
        <f>SUM(P139:P147)</f>
        <v>0</v>
      </c>
      <c r="R138" s="124">
        <f>SUM(R139:R147)</f>
        <v>0</v>
      </c>
      <c r="T138" s="125">
        <f>SUM(T139:T147)</f>
        <v>0</v>
      </c>
      <c r="AR138" s="119" t="s">
        <v>79</v>
      </c>
      <c r="AT138" s="126" t="s">
        <v>73</v>
      </c>
      <c r="AU138" s="126" t="s">
        <v>79</v>
      </c>
      <c r="AY138" s="119" t="s">
        <v>117</v>
      </c>
      <c r="BK138" s="127">
        <f>SUM(BK139:BK147)</f>
        <v>0</v>
      </c>
    </row>
    <row r="139" spans="2:65" s="1" customFormat="1" ht="33" customHeight="1" x14ac:dyDescent="0.2">
      <c r="B139" s="30"/>
      <c r="C139" s="130" t="s">
        <v>154</v>
      </c>
      <c r="D139" s="130" t="s">
        <v>119</v>
      </c>
      <c r="E139" s="131" t="s">
        <v>594</v>
      </c>
      <c r="F139" s="132" t="s">
        <v>595</v>
      </c>
      <c r="G139" s="133" t="s">
        <v>309</v>
      </c>
      <c r="H139" s="134">
        <v>1</v>
      </c>
      <c r="I139" s="135"/>
      <c r="J139" s="136">
        <f>ROUND(I139*H139,2)</f>
        <v>0</v>
      </c>
      <c r="K139" s="132" t="s">
        <v>1</v>
      </c>
      <c r="L139" s="30"/>
      <c r="M139" s="137" t="s">
        <v>1</v>
      </c>
      <c r="N139" s="138" t="s">
        <v>39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124</v>
      </c>
      <c r="AT139" s="141" t="s">
        <v>119</v>
      </c>
      <c r="AU139" s="141" t="s">
        <v>83</v>
      </c>
      <c r="AY139" s="15" t="s">
        <v>117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5" t="s">
        <v>79</v>
      </c>
      <c r="BK139" s="142">
        <f>ROUND(I139*H139,2)</f>
        <v>0</v>
      </c>
      <c r="BL139" s="15" t="s">
        <v>124</v>
      </c>
      <c r="BM139" s="141" t="s">
        <v>195</v>
      </c>
    </row>
    <row r="140" spans="2:65" s="1" customFormat="1" ht="44.25" customHeight="1" x14ac:dyDescent="0.2">
      <c r="B140" s="30"/>
      <c r="C140" s="130" t="s">
        <v>159</v>
      </c>
      <c r="D140" s="130" t="s">
        <v>119</v>
      </c>
      <c r="E140" s="131" t="s">
        <v>596</v>
      </c>
      <c r="F140" s="132" t="s">
        <v>597</v>
      </c>
      <c r="G140" s="133" t="s">
        <v>309</v>
      </c>
      <c r="H140" s="134">
        <v>1</v>
      </c>
      <c r="I140" s="135"/>
      <c r="J140" s="136">
        <f>ROUND(I140*H140,2)</f>
        <v>0</v>
      </c>
      <c r="K140" s="132" t="s">
        <v>1</v>
      </c>
      <c r="L140" s="30"/>
      <c r="M140" s="137" t="s">
        <v>1</v>
      </c>
      <c r="N140" s="138" t="s">
        <v>39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124</v>
      </c>
      <c r="AT140" s="141" t="s">
        <v>119</v>
      </c>
      <c r="AU140" s="141" t="s">
        <v>83</v>
      </c>
      <c r="AY140" s="15" t="s">
        <v>117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5" t="s">
        <v>79</v>
      </c>
      <c r="BK140" s="142">
        <f>ROUND(I140*H140,2)</f>
        <v>0</v>
      </c>
      <c r="BL140" s="15" t="s">
        <v>124</v>
      </c>
      <c r="BM140" s="141" t="s">
        <v>204</v>
      </c>
    </row>
    <row r="141" spans="2:65" s="1" customFormat="1" ht="44.25" customHeight="1" x14ac:dyDescent="0.2">
      <c r="B141" s="30"/>
      <c r="C141" s="130" t="s">
        <v>165</v>
      </c>
      <c r="D141" s="130" t="s">
        <v>119</v>
      </c>
      <c r="E141" s="131" t="s">
        <v>598</v>
      </c>
      <c r="F141" s="132" t="s">
        <v>599</v>
      </c>
      <c r="G141" s="133" t="s">
        <v>309</v>
      </c>
      <c r="H141" s="134">
        <v>1</v>
      </c>
      <c r="I141" s="135"/>
      <c r="J141" s="136">
        <f>ROUND(I141*H141,2)</f>
        <v>0</v>
      </c>
      <c r="K141" s="132" t="s">
        <v>1</v>
      </c>
      <c r="L141" s="30"/>
      <c r="M141" s="137" t="s">
        <v>1</v>
      </c>
      <c r="N141" s="138" t="s">
        <v>39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124</v>
      </c>
      <c r="AT141" s="141" t="s">
        <v>119</v>
      </c>
      <c r="AU141" s="141" t="s">
        <v>83</v>
      </c>
      <c r="AY141" s="15" t="s">
        <v>117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5" t="s">
        <v>79</v>
      </c>
      <c r="BK141" s="142">
        <f>ROUND(I141*H141,2)</f>
        <v>0</v>
      </c>
      <c r="BL141" s="15" t="s">
        <v>124</v>
      </c>
      <c r="BM141" s="141" t="s">
        <v>214</v>
      </c>
    </row>
    <row r="142" spans="2:65" s="1" customFormat="1" ht="33" customHeight="1" x14ac:dyDescent="0.2">
      <c r="B142" s="30"/>
      <c r="C142" s="130" t="s">
        <v>171</v>
      </c>
      <c r="D142" s="130" t="s">
        <v>119</v>
      </c>
      <c r="E142" s="131" t="s">
        <v>600</v>
      </c>
      <c r="F142" s="132" t="s">
        <v>601</v>
      </c>
      <c r="G142" s="133" t="s">
        <v>309</v>
      </c>
      <c r="H142" s="134">
        <v>1</v>
      </c>
      <c r="I142" s="135"/>
      <c r="J142" s="136">
        <f>ROUND(I142*H142,2)</f>
        <v>0</v>
      </c>
      <c r="K142" s="132" t="s">
        <v>1</v>
      </c>
      <c r="L142" s="30"/>
      <c r="M142" s="137" t="s">
        <v>1</v>
      </c>
      <c r="N142" s="138" t="s">
        <v>39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124</v>
      </c>
      <c r="AT142" s="141" t="s">
        <v>119</v>
      </c>
      <c r="AU142" s="141" t="s">
        <v>83</v>
      </c>
      <c r="AY142" s="15" t="s">
        <v>117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5" t="s">
        <v>79</v>
      </c>
      <c r="BK142" s="142">
        <f>ROUND(I142*H142,2)</f>
        <v>0</v>
      </c>
      <c r="BL142" s="15" t="s">
        <v>124</v>
      </c>
      <c r="BM142" s="141" t="s">
        <v>223</v>
      </c>
    </row>
    <row r="143" spans="2:65" s="1" customFormat="1" ht="68.25" x14ac:dyDescent="0.2">
      <c r="B143" s="30"/>
      <c r="D143" s="144" t="s">
        <v>585</v>
      </c>
      <c r="F143" s="173" t="s">
        <v>602</v>
      </c>
      <c r="I143" s="174"/>
      <c r="L143" s="30"/>
      <c r="M143" s="175"/>
      <c r="T143" s="54"/>
      <c r="AT143" s="15" t="s">
        <v>585</v>
      </c>
      <c r="AU143" s="15" t="s">
        <v>83</v>
      </c>
    </row>
    <row r="144" spans="2:65" s="1" customFormat="1" ht="24.2" customHeight="1" x14ac:dyDescent="0.2">
      <c r="B144" s="30"/>
      <c r="C144" s="130" t="s">
        <v>178</v>
      </c>
      <c r="D144" s="130" t="s">
        <v>119</v>
      </c>
      <c r="E144" s="131" t="s">
        <v>603</v>
      </c>
      <c r="F144" s="132" t="s">
        <v>604</v>
      </c>
      <c r="G144" s="133" t="s">
        <v>309</v>
      </c>
      <c r="H144" s="134">
        <v>1</v>
      </c>
      <c r="I144" s="135"/>
      <c r="J144" s="136">
        <f>ROUND(I144*H144,2)</f>
        <v>0</v>
      </c>
      <c r="K144" s="132" t="s">
        <v>1</v>
      </c>
      <c r="L144" s="30"/>
      <c r="M144" s="137" t="s">
        <v>1</v>
      </c>
      <c r="N144" s="138" t="s">
        <v>39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124</v>
      </c>
      <c r="AT144" s="141" t="s">
        <v>119</v>
      </c>
      <c r="AU144" s="141" t="s">
        <v>83</v>
      </c>
      <c r="AY144" s="15" t="s">
        <v>117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5" t="s">
        <v>79</v>
      </c>
      <c r="BK144" s="142">
        <f>ROUND(I144*H144,2)</f>
        <v>0</v>
      </c>
      <c r="BL144" s="15" t="s">
        <v>124</v>
      </c>
      <c r="BM144" s="141" t="s">
        <v>231</v>
      </c>
    </row>
    <row r="145" spans="2:65" s="1" customFormat="1" ht="29.25" x14ac:dyDescent="0.2">
      <c r="B145" s="30"/>
      <c r="D145" s="144" t="s">
        <v>585</v>
      </c>
      <c r="F145" s="173" t="s">
        <v>605</v>
      </c>
      <c r="I145" s="174"/>
      <c r="L145" s="30"/>
      <c r="M145" s="175"/>
      <c r="T145" s="54"/>
      <c r="AT145" s="15" t="s">
        <v>585</v>
      </c>
      <c r="AU145" s="15" t="s">
        <v>83</v>
      </c>
    </row>
    <row r="146" spans="2:65" s="1" customFormat="1" ht="37.9" customHeight="1" x14ac:dyDescent="0.2">
      <c r="B146" s="30"/>
      <c r="C146" s="130" t="s">
        <v>183</v>
      </c>
      <c r="D146" s="130" t="s">
        <v>119</v>
      </c>
      <c r="E146" s="131" t="s">
        <v>606</v>
      </c>
      <c r="F146" s="132" t="s">
        <v>607</v>
      </c>
      <c r="G146" s="133" t="s">
        <v>309</v>
      </c>
      <c r="H146" s="134">
        <v>1</v>
      </c>
      <c r="I146" s="135">
        <v>0</v>
      </c>
      <c r="J146" s="136">
        <f>ROUND(I146*H146,2)</f>
        <v>0</v>
      </c>
      <c r="K146" s="132" t="s">
        <v>1</v>
      </c>
      <c r="L146" s="30"/>
      <c r="M146" s="137" t="s">
        <v>1</v>
      </c>
      <c r="N146" s="138" t="s">
        <v>39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124</v>
      </c>
      <c r="AT146" s="141" t="s">
        <v>119</v>
      </c>
      <c r="AU146" s="141" t="s">
        <v>83</v>
      </c>
      <c r="AY146" s="15" t="s">
        <v>117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5" t="s">
        <v>79</v>
      </c>
      <c r="BK146" s="142">
        <f>ROUND(I146*H146,2)</f>
        <v>0</v>
      </c>
      <c r="BL146" s="15" t="s">
        <v>124</v>
      </c>
      <c r="BM146" s="141" t="s">
        <v>240</v>
      </c>
    </row>
    <row r="147" spans="2:65" s="1" customFormat="1" ht="298.14999999999998" customHeight="1" x14ac:dyDescent="0.2">
      <c r="B147" s="30"/>
      <c r="C147" s="130" t="s">
        <v>189</v>
      </c>
      <c r="D147" s="130" t="s">
        <v>119</v>
      </c>
      <c r="E147" s="131" t="s">
        <v>608</v>
      </c>
      <c r="F147" s="132" t="s">
        <v>609</v>
      </c>
      <c r="G147" s="133" t="s">
        <v>309</v>
      </c>
      <c r="H147" s="134">
        <v>1</v>
      </c>
      <c r="I147" s="135"/>
      <c r="J147" s="136">
        <f>ROUND(I147*H147,2)</f>
        <v>0</v>
      </c>
      <c r="K147" s="132" t="s">
        <v>1</v>
      </c>
      <c r="L147" s="30"/>
      <c r="M147" s="137" t="s">
        <v>1</v>
      </c>
      <c r="N147" s="138" t="s">
        <v>39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124</v>
      </c>
      <c r="AT147" s="141" t="s">
        <v>119</v>
      </c>
      <c r="AU147" s="141" t="s">
        <v>83</v>
      </c>
      <c r="AY147" s="15" t="s">
        <v>117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5" t="s">
        <v>79</v>
      </c>
      <c r="BK147" s="142">
        <f>ROUND(I147*H147,2)</f>
        <v>0</v>
      </c>
      <c r="BL147" s="15" t="s">
        <v>124</v>
      </c>
      <c r="BM147" s="141" t="s">
        <v>251</v>
      </c>
    </row>
    <row r="148" spans="2:65" s="11" customFormat="1" ht="25.9" customHeight="1" x14ac:dyDescent="0.2">
      <c r="B148" s="118"/>
      <c r="D148" s="119" t="s">
        <v>73</v>
      </c>
      <c r="E148" s="120" t="s">
        <v>610</v>
      </c>
      <c r="F148" s="120" t="s">
        <v>611</v>
      </c>
      <c r="I148" s="121"/>
      <c r="J148" s="122">
        <f>BK148</f>
        <v>0</v>
      </c>
      <c r="L148" s="118"/>
      <c r="M148" s="123"/>
      <c r="P148" s="124">
        <f>P149</f>
        <v>0</v>
      </c>
      <c r="R148" s="124">
        <f>R149</f>
        <v>0</v>
      </c>
      <c r="T148" s="125">
        <f>T149</f>
        <v>0</v>
      </c>
      <c r="AR148" s="119" t="s">
        <v>79</v>
      </c>
      <c r="AT148" s="126" t="s">
        <v>73</v>
      </c>
      <c r="AU148" s="126" t="s">
        <v>74</v>
      </c>
      <c r="AY148" s="119" t="s">
        <v>117</v>
      </c>
      <c r="BK148" s="127">
        <f>BK149</f>
        <v>0</v>
      </c>
    </row>
    <row r="149" spans="2:65" s="11" customFormat="1" ht="22.9" customHeight="1" x14ac:dyDescent="0.2">
      <c r="B149" s="118"/>
      <c r="D149" s="119" t="s">
        <v>73</v>
      </c>
      <c r="E149" s="128" t="s">
        <v>573</v>
      </c>
      <c r="F149" s="128" t="s">
        <v>574</v>
      </c>
      <c r="I149" s="121"/>
      <c r="J149" s="129">
        <f>BK149</f>
        <v>0</v>
      </c>
      <c r="L149" s="118"/>
      <c r="M149" s="123"/>
      <c r="P149" s="124">
        <f>SUM(P150:P157)</f>
        <v>0</v>
      </c>
      <c r="R149" s="124">
        <f>SUM(R150:R157)</f>
        <v>0</v>
      </c>
      <c r="T149" s="125">
        <f>SUM(T150:T157)</f>
        <v>0</v>
      </c>
      <c r="AR149" s="119" t="s">
        <v>79</v>
      </c>
      <c r="AT149" s="126" t="s">
        <v>73</v>
      </c>
      <c r="AU149" s="126" t="s">
        <v>79</v>
      </c>
      <c r="AY149" s="119" t="s">
        <v>117</v>
      </c>
      <c r="BK149" s="127">
        <f>SUM(BK150:BK157)</f>
        <v>0</v>
      </c>
    </row>
    <row r="150" spans="2:65" s="1" customFormat="1" ht="24.2" customHeight="1" x14ac:dyDescent="0.2">
      <c r="B150" s="30"/>
      <c r="C150" s="130" t="s">
        <v>195</v>
      </c>
      <c r="D150" s="130" t="s">
        <v>119</v>
      </c>
      <c r="E150" s="131" t="s">
        <v>612</v>
      </c>
      <c r="F150" s="132" t="s">
        <v>613</v>
      </c>
      <c r="G150" s="133" t="s">
        <v>309</v>
      </c>
      <c r="H150" s="134">
        <v>1</v>
      </c>
      <c r="I150" s="135"/>
      <c r="J150" s="136">
        <f>ROUND(I150*H150,2)</f>
        <v>0</v>
      </c>
      <c r="K150" s="132" t="s">
        <v>1</v>
      </c>
      <c r="L150" s="30"/>
      <c r="M150" s="137" t="s">
        <v>1</v>
      </c>
      <c r="N150" s="138" t="s">
        <v>39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124</v>
      </c>
      <c r="AT150" s="141" t="s">
        <v>119</v>
      </c>
      <c r="AU150" s="141" t="s">
        <v>83</v>
      </c>
      <c r="AY150" s="15" t="s">
        <v>117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5" t="s">
        <v>79</v>
      </c>
      <c r="BK150" s="142">
        <f>ROUND(I150*H150,2)</f>
        <v>0</v>
      </c>
      <c r="BL150" s="15" t="s">
        <v>124</v>
      </c>
      <c r="BM150" s="141" t="s">
        <v>262</v>
      </c>
    </row>
    <row r="151" spans="2:65" s="1" customFormat="1" ht="39" x14ac:dyDescent="0.2">
      <c r="B151" s="30"/>
      <c r="D151" s="144" t="s">
        <v>585</v>
      </c>
      <c r="F151" s="173" t="s">
        <v>614</v>
      </c>
      <c r="I151" s="174"/>
      <c r="L151" s="30"/>
      <c r="M151" s="175"/>
      <c r="T151" s="54"/>
      <c r="AT151" s="15" t="s">
        <v>585</v>
      </c>
      <c r="AU151" s="15" t="s">
        <v>83</v>
      </c>
    </row>
    <row r="152" spans="2:65" s="1" customFormat="1" ht="49.15" customHeight="1" x14ac:dyDescent="0.2">
      <c r="B152" s="30"/>
      <c r="C152" s="130" t="s">
        <v>8</v>
      </c>
      <c r="D152" s="130" t="s">
        <v>119</v>
      </c>
      <c r="E152" s="131" t="s">
        <v>615</v>
      </c>
      <c r="F152" s="132" t="s">
        <v>616</v>
      </c>
      <c r="G152" s="133" t="s">
        <v>309</v>
      </c>
      <c r="H152" s="134">
        <v>1</v>
      </c>
      <c r="I152" s="135">
        <v>0</v>
      </c>
      <c r="J152" s="136">
        <f>ROUND(I152*H152,2)</f>
        <v>0</v>
      </c>
      <c r="K152" s="132" t="s">
        <v>1</v>
      </c>
      <c r="L152" s="30"/>
      <c r="M152" s="137" t="s">
        <v>1</v>
      </c>
      <c r="N152" s="138" t="s">
        <v>39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124</v>
      </c>
      <c r="AT152" s="141" t="s">
        <v>119</v>
      </c>
      <c r="AU152" s="141" t="s">
        <v>83</v>
      </c>
      <c r="AY152" s="15" t="s">
        <v>117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5" t="s">
        <v>79</v>
      </c>
      <c r="BK152" s="142">
        <f>ROUND(I152*H152,2)</f>
        <v>0</v>
      </c>
      <c r="BL152" s="15" t="s">
        <v>124</v>
      </c>
      <c r="BM152" s="141" t="s">
        <v>275</v>
      </c>
    </row>
    <row r="153" spans="2:65" s="1" customFormat="1" ht="24.2" customHeight="1" x14ac:dyDescent="0.2">
      <c r="B153" s="30"/>
      <c r="C153" s="130" t="s">
        <v>204</v>
      </c>
      <c r="D153" s="130" t="s">
        <v>119</v>
      </c>
      <c r="E153" s="131" t="s">
        <v>617</v>
      </c>
      <c r="F153" s="132" t="s">
        <v>618</v>
      </c>
      <c r="G153" s="133" t="s">
        <v>309</v>
      </c>
      <c r="H153" s="134">
        <v>1</v>
      </c>
      <c r="I153" s="135">
        <v>0</v>
      </c>
      <c r="J153" s="136">
        <f>ROUND(I153*H153,2)</f>
        <v>0</v>
      </c>
      <c r="K153" s="132" t="s">
        <v>1</v>
      </c>
      <c r="L153" s="30"/>
      <c r="M153" s="137" t="s">
        <v>1</v>
      </c>
      <c r="N153" s="138" t="s">
        <v>39</v>
      </c>
      <c r="P153" s="139">
        <f>O153*H153</f>
        <v>0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124</v>
      </c>
      <c r="AT153" s="141" t="s">
        <v>119</v>
      </c>
      <c r="AU153" s="141" t="s">
        <v>83</v>
      </c>
      <c r="AY153" s="15" t="s">
        <v>117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5" t="s">
        <v>79</v>
      </c>
      <c r="BK153" s="142">
        <f>ROUND(I153*H153,2)</f>
        <v>0</v>
      </c>
      <c r="BL153" s="15" t="s">
        <v>124</v>
      </c>
      <c r="BM153" s="141" t="s">
        <v>287</v>
      </c>
    </row>
    <row r="154" spans="2:65" s="1" customFormat="1" ht="29.25" x14ac:dyDescent="0.2">
      <c r="B154" s="30"/>
      <c r="D154" s="144" t="s">
        <v>585</v>
      </c>
      <c r="F154" s="173" t="s">
        <v>619</v>
      </c>
      <c r="I154" s="174"/>
      <c r="L154" s="30"/>
      <c r="M154" s="175"/>
      <c r="T154" s="54"/>
      <c r="AT154" s="15" t="s">
        <v>585</v>
      </c>
      <c r="AU154" s="15" t="s">
        <v>83</v>
      </c>
    </row>
    <row r="155" spans="2:65" s="1" customFormat="1" ht="24.2" customHeight="1" x14ac:dyDescent="0.2">
      <c r="B155" s="30"/>
      <c r="C155" s="130" t="s">
        <v>210</v>
      </c>
      <c r="D155" s="130" t="s">
        <v>119</v>
      </c>
      <c r="E155" s="131" t="s">
        <v>620</v>
      </c>
      <c r="F155" s="132" t="s">
        <v>621</v>
      </c>
      <c r="G155" s="133" t="s">
        <v>309</v>
      </c>
      <c r="H155" s="134">
        <v>1</v>
      </c>
      <c r="I155" s="135">
        <v>0</v>
      </c>
      <c r="J155" s="136">
        <f>ROUND(I155*H155,2)</f>
        <v>0</v>
      </c>
      <c r="K155" s="132" t="s">
        <v>1</v>
      </c>
      <c r="L155" s="30"/>
      <c r="M155" s="137" t="s">
        <v>1</v>
      </c>
      <c r="N155" s="138" t="s">
        <v>39</v>
      </c>
      <c r="P155" s="139">
        <f>O155*H155</f>
        <v>0</v>
      </c>
      <c r="Q155" s="139">
        <v>0</v>
      </c>
      <c r="R155" s="139">
        <f>Q155*H155</f>
        <v>0</v>
      </c>
      <c r="S155" s="139">
        <v>0</v>
      </c>
      <c r="T155" s="140">
        <f>S155*H155</f>
        <v>0</v>
      </c>
      <c r="AR155" s="141" t="s">
        <v>124</v>
      </c>
      <c r="AT155" s="141" t="s">
        <v>119</v>
      </c>
      <c r="AU155" s="141" t="s">
        <v>83</v>
      </c>
      <c r="AY155" s="15" t="s">
        <v>117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5" t="s">
        <v>79</v>
      </c>
      <c r="BK155" s="142">
        <f>ROUND(I155*H155,2)</f>
        <v>0</v>
      </c>
      <c r="BL155" s="15" t="s">
        <v>124</v>
      </c>
      <c r="BM155" s="141" t="s">
        <v>296</v>
      </c>
    </row>
    <row r="156" spans="2:65" s="1" customFormat="1" ht="29.25" x14ac:dyDescent="0.2">
      <c r="B156" s="30"/>
      <c r="D156" s="144" t="s">
        <v>585</v>
      </c>
      <c r="F156" s="173" t="s">
        <v>622</v>
      </c>
      <c r="I156" s="174"/>
      <c r="L156" s="30"/>
      <c r="M156" s="175"/>
      <c r="T156" s="54"/>
      <c r="AT156" s="15" t="s">
        <v>585</v>
      </c>
      <c r="AU156" s="15" t="s">
        <v>83</v>
      </c>
    </row>
    <row r="157" spans="2:65" s="1" customFormat="1" ht="44.25" customHeight="1" x14ac:dyDescent="0.2">
      <c r="B157" s="30"/>
      <c r="C157" s="130" t="s">
        <v>214</v>
      </c>
      <c r="D157" s="130" t="s">
        <v>119</v>
      </c>
      <c r="E157" s="131" t="s">
        <v>623</v>
      </c>
      <c r="F157" s="132" t="s">
        <v>624</v>
      </c>
      <c r="G157" s="133" t="s">
        <v>309</v>
      </c>
      <c r="H157" s="134">
        <v>1</v>
      </c>
      <c r="I157" s="135">
        <v>0</v>
      </c>
      <c r="J157" s="136">
        <f>ROUND(I157*H157,2)</f>
        <v>0</v>
      </c>
      <c r="K157" s="132" t="s">
        <v>1</v>
      </c>
      <c r="L157" s="30"/>
      <c r="M157" s="168" t="s">
        <v>1</v>
      </c>
      <c r="N157" s="169" t="s">
        <v>39</v>
      </c>
      <c r="O157" s="170"/>
      <c r="P157" s="171">
        <f>O157*H157</f>
        <v>0</v>
      </c>
      <c r="Q157" s="171">
        <v>0</v>
      </c>
      <c r="R157" s="171">
        <f>Q157*H157</f>
        <v>0</v>
      </c>
      <c r="S157" s="171">
        <v>0</v>
      </c>
      <c r="T157" s="172">
        <f>S157*H157</f>
        <v>0</v>
      </c>
      <c r="AR157" s="141" t="s">
        <v>124</v>
      </c>
      <c r="AT157" s="141" t="s">
        <v>119</v>
      </c>
      <c r="AU157" s="141" t="s">
        <v>83</v>
      </c>
      <c r="AY157" s="15" t="s">
        <v>117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5" t="s">
        <v>79</v>
      </c>
      <c r="BK157" s="142">
        <f>ROUND(I157*H157,2)</f>
        <v>0</v>
      </c>
      <c r="BL157" s="15" t="s">
        <v>124</v>
      </c>
      <c r="BM157" s="141" t="s">
        <v>306</v>
      </c>
    </row>
    <row r="158" spans="2:65" s="1" customFormat="1" ht="6.95" customHeight="1" x14ac:dyDescent="0.2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0"/>
    </row>
  </sheetData>
  <sheetProtection algorithmName="SHA-512" hashValue="r56qZyTfmqlHarjlsX4h1MtjhKNSX13JURoYyiDMmWoekFg36+uaHdLz6KMWIT8817rhIGbhROfLQMDkd31ATA==" saltValue="csjXezSPzvAk5aEuKzeRf79TpBi4HUNURzFHA6PaiJ/nqh1+xUmKEYy+R0P5gPjm/bTi62jSBKjWVqK0aadr5Q==" spinCount="100000" sheet="1" objects="1" scenarios="1" formatColumns="0" formatRows="0" autoFilter="0"/>
  <autoFilter ref="C123:K157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Vodovodní řad</vt:lpstr>
      <vt:lpstr>VON - Vedlejší a ostatní ...</vt:lpstr>
      <vt:lpstr>'1 - Vodovodní řad'!Názvy_tisku</vt:lpstr>
      <vt:lpstr>'Rekapitulace stavby'!Názvy_tisku</vt:lpstr>
      <vt:lpstr>'VON - Vedlejší a ostatní ...'!Názvy_tisku</vt:lpstr>
      <vt:lpstr>'1 - Vodovodní řad'!Oblast_tisku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Malý Ladislav</dc:creator>
  <cp:lastModifiedBy>Prorok Tomáš Mgr.</cp:lastModifiedBy>
  <dcterms:created xsi:type="dcterms:W3CDTF">2023-05-10T10:58:46Z</dcterms:created>
  <dcterms:modified xsi:type="dcterms:W3CDTF">2023-05-16T14:05:54Z</dcterms:modified>
</cp:coreProperties>
</file>