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8680" yWindow="65416" windowWidth="29040" windowHeight="15840" activeTab="2"/>
  </bookViews>
  <sheets>
    <sheet name="Rekapitulace stavby" sheetId="1" r:id="rId1"/>
    <sheet name="SO 01 - ul. Nová" sheetId="2" r:id="rId2"/>
    <sheet name="SO 02 - ul. Na Pašti" sheetId="3" r:id="rId3"/>
    <sheet name="03 - Vedlejší a ostatní n..." sheetId="4" r:id="rId4"/>
  </sheets>
  <definedNames>
    <definedName name="_xlnm._FilterDatabase" localSheetId="3" hidden="1">'03 - Vedlejší a ostatní n...'!$C$123:$K$160</definedName>
    <definedName name="_xlnm._FilterDatabase" localSheetId="1" hidden="1">'SO 01 - ul. Nová'!$C$126:$K$443</definedName>
    <definedName name="_xlnm._FilterDatabase" localSheetId="2" hidden="1">'SO 02 - ul. Na Pašti'!$C$126:$K$489</definedName>
    <definedName name="_xlnm.Print_Area" localSheetId="3">'03 - Vedlejší a ostatní n...'!$C$4:$J$76,'03 - Vedlejší a ostatní n...'!$C$82:$J$105,'03 - Vedlejší a ostatní n...'!$C$111:$K$160</definedName>
    <definedName name="_xlnm.Print_Area" localSheetId="0">'Rekapitulace stavby'!$D$4:$AO$76,'Rekapitulace stavby'!$C$82:$AQ$98</definedName>
    <definedName name="_xlnm.Print_Area" localSheetId="1">'SO 01 - ul. Nová'!$C$4:$J$76,'SO 01 - ul. Nová'!$C$82:$J$108,'SO 01 - ul. Nová'!$C$114:$K$443</definedName>
    <definedName name="_xlnm.Print_Area" localSheetId="2">'SO 02 - ul. Na Pašti'!$C$4:$J$76,'SO 02 - ul. Na Pašti'!$C$82:$J$108,'SO 02 - ul. Na Pašti'!$C$114:$K$489</definedName>
    <definedName name="_xlnm.Print_Titles" localSheetId="0">'Rekapitulace stavby'!$92:$92</definedName>
    <definedName name="_xlnm.Print_Titles" localSheetId="1">'SO 01 - ul. Nová'!$126:$126</definedName>
    <definedName name="_xlnm.Print_Titles" localSheetId="2">'SO 02 - ul. Na Pašti'!$126:$126</definedName>
    <definedName name="_xlnm.Print_Titles" localSheetId="3">'03 - Vedlejší a ostatní n...'!$123:$123</definedName>
  </definedNames>
  <calcPr calcId="181029"/>
</workbook>
</file>

<file path=xl/sharedStrings.xml><?xml version="1.0" encoding="utf-8"?>
<sst xmlns="http://schemas.openxmlformats.org/spreadsheetml/2006/main" count="8006" uniqueCount="882">
  <si>
    <t>Export Komplet</t>
  </si>
  <si>
    <t/>
  </si>
  <si>
    <t>2.0</t>
  </si>
  <si>
    <t>ZAMOK</t>
  </si>
  <si>
    <t>False</t>
  </si>
  <si>
    <t>{f9573da2-8e19-4d3f-a5d6-dffc4f44d0c5}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</si>
  <si>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</si>
  <si>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</si>
  <si>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</si>
  <si>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</si>
  <si>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</si>
  <si>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</si>
  <si>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</si>
  <si>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</si>
  <si>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M20-073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</si>
  <si>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</si>
  <si>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</si>
  <si>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Srch, ul. Na Pašti a ul. Nová - kanalizace</t>
  </si>
  <si>
    <t>KSO:</t>
  </si>
  <si>
    <t>CC-CZ:</t>
  </si>
  <si>
    <t>Místo:</t>
  </si>
  <si>
    <t>Srch</t>
  </si>
  <si>
    <t>Datum:</t>
  </si>
  <si>
    <t>8. 3. 2023</t>
  </si>
  <si>
    <t>Zadavatel:</t>
  </si>
  <si>
    <t>IČ:</t>
  </si>
  <si>
    <t>60108631</t>
  </si>
  <si>
    <t>Vodovody a kanalizace Pardubice, a.s.</t>
  </si>
  <si>
    <t>DIČ:</t>
  </si>
  <si>
    <t>CZ60108631</t>
  </si>
  <si>
    <t>Uchazeč:</t>
  </si>
  <si>
    <t>Vyplň údaj</t>
  </si>
  <si>
    <t>Projektant:</t>
  </si>
  <si>
    <t>60113111</t>
  </si>
  <si>
    <t>Multiaqua s.r.o.</t>
  </si>
  <si>
    <t>CZ60113111</t>
  </si>
  <si>
    <t>True</t>
  </si>
  <si>
    <t>Zpracovatel:</t>
  </si>
  <si>
    <t>Leona Šaldová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</si>
  <si>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</si>
  <si>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</si>
  <si>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</si>
  <si>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</si>
  <si>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</si>
  <si>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</si>
  <si>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</si>
  <si>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</si>
  <si>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</si>
  <si>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</si>
  <si>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</si>
  <si>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</si>
  <si>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</si>
  <si>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</si>
  <si>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</si>
  <si>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</si>
  <si>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</si>
  <si>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</si>
  <si>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</si>
  <si>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</si>
  <si>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</si>
  <si>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</si>
  <si>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</si>
  <si>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</si>
  <si>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</si>
  <si>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</si>
  <si>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</si>
  <si>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</si>
  <si>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</si>
  <si>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</si>
  <si>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</si>
  <si>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</si>
  <si>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</si>
  <si>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</si>
  <si>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</si>
  <si>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</si>
  <si>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</si>
  <si>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</si>
  <si>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</si>
  <si>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</si>
  <si>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</si>
  <si>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</si>
  <si>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</si>
  <si>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</si>
  <si>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</si>
  <si>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</si>
  <si>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</si>
  <si>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</si>
  <si>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ul. Nová</t>
  </si>
  <si>
    <t>STA</t>
  </si>
  <si>
    <t>1</t>
  </si>
  <si>
    <t>{06e2acff-853a-400d-82bf-701ff96e6e5d}</t>
  </si>
  <si>
    <t>2</t>
  </si>
  <si>
    <t>SO 02</t>
  </si>
  <si>
    <t>ul. Na Pašti</t>
  </si>
  <si>
    <t>{b853d1a0-a298-461a-9ac8-93074cd47b3e}</t>
  </si>
  <si>
    <t>03</t>
  </si>
  <si>
    <t>Vedlejší a ostatní náklady</t>
  </si>
  <si>
    <t>{d23b6659-414c-4109-b844-05534cbe3a6c}</t>
  </si>
  <si>
    <t>KRYCÍ LIST SOUPISU PRACÍ</t>
  </si>
  <si>
    <t>Objekt:</t>
  </si>
  <si>
    <t>SO 01 - ul. Nová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</si>
  <si>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</si>
  <si>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</si>
  <si>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</si>
  <si>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</si>
  <si>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</si>
  <si>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</si>
  <si>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</si>
  <si>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</si>
  <si>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</si>
  <si>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</si>
  <si>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</si>
  <si>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</si>
  <si>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</si>
  <si>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</si>
  <si>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</si>
  <si>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</si>
  <si>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</si>
  <si>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</si>
  <si>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</si>
  <si>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</si>
  <si>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</si>
  <si>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</si>
  <si>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</si>
  <si>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</si>
  <si>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</si>
  <si>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</si>
  <si>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</si>
  <si>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</si>
  <si>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</si>
  <si>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</si>
  <si>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</si>
  <si>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</si>
  <si>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</si>
  <si>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</si>
  <si>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</si>
  <si>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</si>
  <si>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</si>
  <si>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2023 01</t>
  </si>
  <si>
    <t>4</t>
  </si>
  <si>
    <t>-2017043069</t>
  </si>
  <si>
    <t>P</t>
  </si>
  <si>
    <t>Poznámka k položce:
hmotnost sutě 0,29 t/m2</t>
  </si>
  <si>
    <t>VV</t>
  </si>
  <si>
    <t>výkres D.1.1.b.2</t>
  </si>
  <si>
    <t>délky dle tabulky kubatur</t>
  </si>
  <si>
    <t>287,11*1,4</t>
  </si>
  <si>
    <t>2,0*1,4</t>
  </si>
  <si>
    <t>60,0*1,1</t>
  </si>
  <si>
    <t>Součet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</si>
  <si>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</si>
  <si>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</si>
  <si>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-1213901414</t>
  </si>
  <si>
    <t>Poznámka k položce:
hmotnost sutě 0,325 t/m2</t>
  </si>
  <si>
    <t>3</t>
  </si>
  <si>
    <t>113154124-R</t>
  </si>
  <si>
    <t>Frézování živičného podkladu nebo krytu  s naložením na dopravní prostředek plochy do 500 m2 bez překážek v trase pruhu šířky přes 0,5 m do 1 m, tloušťky vrstvy 70 mm</t>
  </si>
  <si>
    <t>-1101826152</t>
  </si>
  <si>
    <t>Poznámka k položce:
hmotnost sutě 0,256 t/m2</t>
  </si>
  <si>
    <t>113154222</t>
  </si>
  <si>
    <t>Frézování živičného podkladu nebo krytu s naložením na dopravní prostředek plochy přes 500 do 1 000 m2 bez překážek v trase pruhu šířky do 1 m, tloušťky vrstvy 40 mm</t>
  </si>
  <si>
    <t>-349847085</t>
  </si>
  <si>
    <t>Poznámka k položce:
hmotnost sutě 0,103 t/m2</t>
  </si>
  <si>
    <t>287,11*1,8</t>
  </si>
  <si>
    <t>2,0*1,8</t>
  </si>
  <si>
    <t>60,0*1,5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</si>
  <si>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</si>
  <si>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</si>
  <si>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</si>
  <si>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</si>
  <si>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1876167742</t>
  </si>
  <si>
    <t>6</t>
  </si>
  <si>
    <t>115101201</t>
  </si>
  <si>
    <t>Čerpání vody na dopravní výšku do 10 m s uvažovaným průměrným přítokem do 500 l/min</t>
  </si>
  <si>
    <t>hod</t>
  </si>
  <si>
    <t>-1381748547</t>
  </si>
  <si>
    <t>Poznámka k položce:
Předpoklad rychlosti výstavby 10,0 m/den</t>
  </si>
  <si>
    <t>291,0/10,0*24</t>
  </si>
  <si>
    <t>81,0/10,0*24</t>
  </si>
  <si>
    <t>7</t>
  </si>
  <si>
    <t>115101301</t>
  </si>
  <si>
    <t>Pohotovost záložní čerpací soupravy pro dopravní výšku do 10 m s uvažovaným průměrným přítokem do 500 l/min</t>
  </si>
  <si>
    <t>den</t>
  </si>
  <si>
    <t>-1073683903</t>
  </si>
  <si>
    <t>291,0/10,0</t>
  </si>
  <si>
    <t>81,0/10,0</t>
  </si>
  <si>
    <t>8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</si>
  <si>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</si>
  <si>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</t>
  </si>
  <si>
    <t>-1828201882</t>
  </si>
  <si>
    <t>6*1,4</t>
  </si>
  <si>
    <t>9</t>
  </si>
  <si>
    <t>119001421</t>
  </si>
  <si>
    <t>-1415239838</t>
  </si>
  <si>
    <t>7*1,4</t>
  </si>
  <si>
    <t>10</t>
  </si>
  <si>
    <t>121151103</t>
  </si>
  <si>
    <t>Sejmutí ornice strojně při souvislé ploše do 100 m2, tl. vrstvy do 200 mm</t>
  </si>
  <si>
    <t>-454086139</t>
  </si>
  <si>
    <t>3,89*1,4</t>
  </si>
  <si>
    <t>19,0*1,1</t>
  </si>
  <si>
    <t>11</t>
  </si>
  <si>
    <t>130001101</t>
  </si>
  <si>
    <t>Příplatek k cenám hloubených vykopávek za ztížení vykopávky v blízkosti podzemního vedení nebo výbušnin pro jakoukoliv třídu horniny</t>
  </si>
  <si>
    <t>m3</t>
  </si>
  <si>
    <t>-873629577</t>
  </si>
  <si>
    <t>(6+7)*2*0,5*1,4*(2,09+0,15)</t>
  </si>
  <si>
    <t>12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</si>
  <si>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</si>
  <si>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</si>
  <si>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1188107591</t>
  </si>
  <si>
    <t>dle tabulky kubatur</t>
  </si>
  <si>
    <t>50% výkopu</t>
  </si>
  <si>
    <t>716,39*0,5</t>
  </si>
  <si>
    <t>291,0*((0,2+0,1)/2*1,4)*0,5</t>
  </si>
  <si>
    <t>-PI*0,62*0,62*(2,09+0,3)*0,5</t>
  </si>
  <si>
    <t>Mezisoučet</t>
  </si>
  <si>
    <t>187,11*0,5</t>
  </si>
  <si>
    <t>79,0*((0,2+0,1)/2*1,1)*0,5</t>
  </si>
  <si>
    <t>2,0*((0,2+0,1)/2*1,4)*0,5</t>
  </si>
  <si>
    <t>-((79,0-16,0)*PI*0,075*0,075+16,0*PI*0,1*0,1)*0,5</t>
  </si>
  <si>
    <t>-(2,0*PI*0,28*0,28)*0,5</t>
  </si>
  <si>
    <t>13</t>
  </si>
  <si>
    <t>132354206</t>
  </si>
  <si>
    <t>Hloubení zapažených rýh šířky přes 800 do 2 000 mm strojně s urovnáním dna do předepsaného profilu a spádu v hornině třídy těžitelnosti II skupiny 4 přes 1 000 do 5 000 m3</t>
  </si>
  <si>
    <t>549533112</t>
  </si>
  <si>
    <t>14</t>
  </si>
  <si>
    <t>151811131</t>
  </si>
  <si>
    <t>Zřízení pažicích boxů pro pažení a rozepření stěn rýh podzemního vedení hloubka výkopu do 4 m, šířka do 1,2 m</t>
  </si>
  <si>
    <t>-945949301</t>
  </si>
  <si>
    <t>390,26</t>
  </si>
  <si>
    <t>151811132</t>
  </si>
  <si>
    <t>Zřízení pažicích boxů pro pažení a rozepření stěn rýh podzemního vedení hloubka výkopu do 4 m, šířka přes 1,2 do 2,5 m</t>
  </si>
  <si>
    <t>-59634628</t>
  </si>
  <si>
    <t>1213,5</t>
  </si>
  <si>
    <t>9,88</t>
  </si>
  <si>
    <t>16</t>
  </si>
  <si>
    <t>151811231</t>
  </si>
  <si>
    <t>Odstranění pažicích boxů pro pažení a rozepření stěn rýh podzemního vedení hloubka výkopu do 4 m, šířka do 1,2 m</t>
  </si>
  <si>
    <t>-1983640192</t>
  </si>
  <si>
    <t>17</t>
  </si>
  <si>
    <t>151811232</t>
  </si>
  <si>
    <t>Odstranění pažicích boxů pro pažení a rozepření stěn rýh podzemního vedení hloubka výkopu do 4 m, šířka přes 1,2 do 2,5 m</t>
  </si>
  <si>
    <t>86661571</t>
  </si>
  <si>
    <t>18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</si>
  <si>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</si>
  <si>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</si>
  <si>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929559635</t>
  </si>
  <si>
    <t>přebytečná zemina</t>
  </si>
  <si>
    <t>387,307 "výkop</t>
  </si>
  <si>
    <t>-5,69 "zpětný zásyp</t>
  </si>
  <si>
    <t>99,229 "výkop</t>
  </si>
  <si>
    <t>-35,53 "zpětný zásyp</t>
  </si>
  <si>
    <t>(287,11+2,0)*1,4*0,16 "nová skladba komunikace má 0,6 m</t>
  </si>
  <si>
    <t>60*1,1*0,16 "nová skladba komunikace má 0,6 m</t>
  </si>
  <si>
    <t>19</t>
  </si>
  <si>
    <t>162751134</t>
  </si>
  <si>
    <t>Vodorovné přemístění výkopku nebo sypaniny po suchu na obvyklém dopravním prostředku, bez naložení výkopku, avšak se složením bez rozhrnutí z horniny třídy těžitelnosti II skupiny 4 a 5 na vzdálenost přes 6 000 do 7 000 m</t>
  </si>
  <si>
    <t>-2071818878</t>
  </si>
  <si>
    <t>387,307</t>
  </si>
  <si>
    <t>99,229</t>
  </si>
  <si>
    <t>20</t>
  </si>
  <si>
    <t>171201231</t>
  </si>
  <si>
    <t>Poplatek za uložení stavebního odpadu na recyklační skládce (skládkovné) zeminy a kamení zatříděného do Katalogu odpadů pod kódem 17 05 04</t>
  </si>
  <si>
    <t>t</t>
  </si>
  <si>
    <t>vlastní</t>
  </si>
  <si>
    <t>930155424</t>
  </si>
  <si>
    <t>520,637*1,8</t>
  </si>
  <si>
    <t>486,536*1,8</t>
  </si>
  <si>
    <t>174101101</t>
  </si>
  <si>
    <t>Zásyp sypaninou z jakékoliv horniny strojně s uložením výkopku ve vrstvách se zhutněním jam, šachet, rýh nebo kolem objektů v těchto vykopávkách</t>
  </si>
  <si>
    <t>-1922919640</t>
  </si>
  <si>
    <t>5,69 "zemina z výkopu</t>
  </si>
  <si>
    <t>356,13 "náhrada výkopku</t>
  </si>
  <si>
    <t>35,53 "zemina z výkopu</t>
  </si>
  <si>
    <t>99,69 "náhrada výkopku</t>
  </si>
  <si>
    <t>-(287,11+2,0)*1,4*0,16 "nová skladba komunikace má 0,6 m</t>
  </si>
  <si>
    <t>-60*1,1*0,16 "nová skladba komunikace má 0,6 m</t>
  </si>
  <si>
    <t>22</t>
  </si>
  <si>
    <t>M</t>
  </si>
  <si>
    <t>58331202</t>
  </si>
  <si>
    <t>štěrkodrť netříděná do 100mm amfibolit</t>
  </si>
  <si>
    <t>-806334667</t>
  </si>
  <si>
    <t>Poznámka k položce:
Hmotnost 2 t/m3</t>
  </si>
  <si>
    <t>356,13*2,0</t>
  </si>
  <si>
    <t>99,69*2,0</t>
  </si>
  <si>
    <t>23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</si>
  <si>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</si>
  <si>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</si>
  <si>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384252850</t>
  </si>
  <si>
    <t>249,01</t>
  </si>
  <si>
    <t>40,82</t>
  </si>
  <si>
    <t>24</t>
  </si>
  <si>
    <t>58331200</t>
  </si>
  <si>
    <t>štěrkopísek netříděný</t>
  </si>
  <si>
    <t>-463892533</t>
  </si>
  <si>
    <t>Poznámka k položce:
hmotnost 2t/m2</t>
  </si>
  <si>
    <t>289,83*2 'Přepočtené koeficientem množství</t>
  </si>
  <si>
    <t>25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</si>
  <si>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</si>
  <si>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</si>
  <si>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-1947975951</t>
  </si>
  <si>
    <t>3,89*2,0</t>
  </si>
  <si>
    <t>19,0*2,0</t>
  </si>
  <si>
    <t>26</t>
  </si>
  <si>
    <t>181301113</t>
  </si>
  <si>
    <t>Rozprostření a urovnání ornice v rovině nebo ve svahu sklonu do 1:5 strojně při souvislé ploše přes 500 m2, tl. vrstvy do 200 mm</t>
  </si>
  <si>
    <t>85982056</t>
  </si>
  <si>
    <t>dle položky sejmutí ornice</t>
  </si>
  <si>
    <t>27</t>
  </si>
  <si>
    <t>181411121</t>
  </si>
  <si>
    <t>Založení trávníku na půdě předem připravené plochy do 1000 m2 výsevem včetně utažení lučního v rovině nebo na svahu do 1:5</t>
  </si>
  <si>
    <t>-1478031671</t>
  </si>
  <si>
    <t>45,78+26,346</t>
  </si>
  <si>
    <t>28</t>
  </si>
  <si>
    <t>00572472</t>
  </si>
  <si>
    <t>osivo směs travní krajinná-rovinná</t>
  </si>
  <si>
    <t>kg</t>
  </si>
  <si>
    <t>-614346835</t>
  </si>
  <si>
    <t>72,126*0,02</t>
  </si>
  <si>
    <t>Zakládání</t>
  </si>
  <si>
    <t>29</t>
  </si>
  <si>
    <t>211531111</t>
  </si>
  <si>
    <t>Výplň kamenivem do rýh odvodňovacích žeber nebo trativodů bez zhutnění, s úpravou povrchu výplně kamenivem hrubým drceným frakce 16 až 63 mm</t>
  </si>
  <si>
    <t>-1586631481</t>
  </si>
  <si>
    <t>291,0*((0,2+0,1)/2*1,4)</t>
  </si>
  <si>
    <t>79,0*((0,2+0,1)/2*1,1)</t>
  </si>
  <si>
    <t>2,0*((0,2+0,1)/2*1,4)</t>
  </si>
  <si>
    <t>30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</si>
  <si>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</si>
  <si>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</si>
  <si>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693752404</t>
  </si>
  <si>
    <t>291,0+81,0</t>
  </si>
  <si>
    <t>Svislé a kompletní konstrukce</t>
  </si>
  <si>
    <t>31</t>
  </si>
  <si>
    <t>359901111</t>
  </si>
  <si>
    <t>Vyčištění stok jakékoliv výšky</t>
  </si>
  <si>
    <t>-1080434603</t>
  </si>
  <si>
    <t>291,0</t>
  </si>
  <si>
    <t>32</t>
  </si>
  <si>
    <t>359901211</t>
  </si>
  <si>
    <t>Monitoring stok (kamerový systém) jakékoli výšky nová kanalizace</t>
  </si>
  <si>
    <t>423362399</t>
  </si>
  <si>
    <t>Vodorovné konstrukce</t>
  </si>
  <si>
    <t>33</t>
  </si>
  <si>
    <t>451573111</t>
  </si>
  <si>
    <t>Lože pod potrubí, stoky a drobné objekty v otevřeném výkopu z písku a štěrkopísku do 63 mm</t>
  </si>
  <si>
    <t>1187985804</t>
  </si>
  <si>
    <t>39,44</t>
  </si>
  <si>
    <t>10,07</t>
  </si>
  <si>
    <t>34</t>
  </si>
  <si>
    <t>452112111</t>
  </si>
  <si>
    <t>Osazení betonových dílců prstenců nebo rámů pod poklopy a mříže, výšky do 100 mm</t>
  </si>
  <si>
    <t>kus</t>
  </si>
  <si>
    <t>-699477531</t>
  </si>
  <si>
    <t>2+8+6</t>
  </si>
  <si>
    <t>35</t>
  </si>
  <si>
    <t>59224185</t>
  </si>
  <si>
    <t>prstenec šachtový vyrovnávací betonový 625x120x60mm</t>
  </si>
  <si>
    <t>84936740</t>
  </si>
  <si>
    <t>36</t>
  </si>
  <si>
    <t>59224176</t>
  </si>
  <si>
    <t>prstenec šachtový vyrovnávací betonový 625x120x80mm</t>
  </si>
  <si>
    <t>1192807615</t>
  </si>
  <si>
    <t>37</t>
  </si>
  <si>
    <t>59224187</t>
  </si>
  <si>
    <t>prstenec šachtový vyrovnávací betonový 625x120x100mm</t>
  </si>
  <si>
    <t>1262456668</t>
  </si>
  <si>
    <t>38</t>
  </si>
  <si>
    <t>452311121</t>
  </si>
  <si>
    <t>Podkladní a zajišťovací konstrukce z betonu prostého v otevřeném výkopu bez zvýšených nároků na prostředí desky pod potrubí, stoky a drobné objekty z betonu tř. C 8/10</t>
  </si>
  <si>
    <t>-1869021901</t>
  </si>
  <si>
    <t>pod šachty</t>
  </si>
  <si>
    <t>včetně materiálu</t>
  </si>
  <si>
    <t>8*PI*0,8*0,8*0,1</t>
  </si>
  <si>
    <t>Komunikace pozemní</t>
  </si>
  <si>
    <t>39</t>
  </si>
  <si>
    <t>564730011</t>
  </si>
  <si>
    <t>Podklad nebo kryt z kameniva hrubého drceného vel. 8-16 mm s rozprostřením a zhutněním plochy přes 100 m2, po zhutnění tl. 100 mm</t>
  </si>
  <si>
    <t>336995019</t>
  </si>
  <si>
    <t>provizorní povrch</t>
  </si>
  <si>
    <t>40</t>
  </si>
  <si>
    <t>564871111</t>
  </si>
  <si>
    <t>Podklad ze štěrkodrti ŠD s rozprostřením a zhutněním plochy přes 100 m2, po zhutnění tl. 250 mm</t>
  </si>
  <si>
    <t>2065758564</t>
  </si>
  <si>
    <t>podkladní vrstva komunikace, 2x</t>
  </si>
  <si>
    <t>2*287,11*1,4</t>
  </si>
  <si>
    <t>2*2,0*1,4</t>
  </si>
  <si>
    <t>2*60,0*1,1</t>
  </si>
  <si>
    <t>Trubní vedení</t>
  </si>
  <si>
    <t>41</t>
  </si>
  <si>
    <t>810391811</t>
  </si>
  <si>
    <t>Bourání stávajícího potrubí z betonu v otevřeném výkopu DN přes 200 do 400</t>
  </si>
  <si>
    <t>-1995375157</t>
  </si>
  <si>
    <t>Poznámka k položce:
hmotnost sutě 0,32 t/m</t>
  </si>
  <si>
    <t>2,0 "DN 400</t>
  </si>
  <si>
    <t>42</t>
  </si>
  <si>
    <t>812392121</t>
  </si>
  <si>
    <t>Montáž potrubí z trub betonových hrdlových v otevřeném výkopu ve sklonu do 20 % s integrovaným pryžovým těsněním DN 400</t>
  </si>
  <si>
    <t>-250153566</t>
  </si>
  <si>
    <t>43</t>
  </si>
  <si>
    <t>59223021</t>
  </si>
  <si>
    <t>trouba betonová hrdlová DN 400</t>
  </si>
  <si>
    <t>1624566208</t>
  </si>
  <si>
    <t>2*1,01 'Přepočtené koeficientem množství</t>
  </si>
  <si>
    <t>44</t>
  </si>
  <si>
    <t>830311811</t>
  </si>
  <si>
    <t>Bourání stávajícího potrubí z kameninových trub v otevřeném výkopu DN do 150</t>
  </si>
  <si>
    <t>-1341321264</t>
  </si>
  <si>
    <t>Poznámka k položce:
hmotnost sutě 0,029 t/m</t>
  </si>
  <si>
    <t>18*2,0</t>
  </si>
  <si>
    <t>45</t>
  </si>
  <si>
    <t>830361811</t>
  </si>
  <si>
    <t>Bourání stávajícího potrubí z kameninových trub v otevřeném výkopu DN přes 150 do 250</t>
  </si>
  <si>
    <t>-780700435</t>
  </si>
  <si>
    <t>Poznámka k položce:
hmotnost sutě 0,065 t/m</t>
  </si>
  <si>
    <t>8*2,0</t>
  </si>
  <si>
    <t>46</t>
  </si>
  <si>
    <t>871275811</t>
  </si>
  <si>
    <t>Bourání stávajícího potrubí z PVC nebo polypropylenu PP v otevřeném výkopu DN do 150</t>
  </si>
  <si>
    <t>-657261198</t>
  </si>
  <si>
    <t>14*2,0</t>
  </si>
  <si>
    <t>47</t>
  </si>
  <si>
    <t>871313121</t>
  </si>
  <si>
    <t>Montáž kanalizačního potrubí z plastů z tvrdého PVC těsněných gumovým kroužkem v otevřeném výkopu ve sklonu do 20 % DN 160</t>
  </si>
  <si>
    <t>238627940</t>
  </si>
  <si>
    <t>48</t>
  </si>
  <si>
    <t>28611230r</t>
  </si>
  <si>
    <t>trubka kanalizační PVC QUANTUM DN 160x3000mm SN12</t>
  </si>
  <si>
    <t>-1497815368</t>
  </si>
  <si>
    <t>Poznámka k položce:
ztratné 3%</t>
  </si>
  <si>
    <t>71,5*1,03 'Přepočtené koeficientem množství</t>
  </si>
  <si>
    <t>49</t>
  </si>
  <si>
    <t>871353121</t>
  </si>
  <si>
    <t>Montáž kanalizačního potrubí z plastů z tvrdého PVC těsněných gumovým kroužkem v otevřeném výkopu ve sklonu do 20 % DN 200</t>
  </si>
  <si>
    <t>-767099309</t>
  </si>
  <si>
    <t>50</t>
  </si>
  <si>
    <t>28611231r</t>
  </si>
  <si>
    <t>trubka kanalizační PVC QUANTUM DN 200x3000mm SN12</t>
  </si>
  <si>
    <t>-349773577</t>
  </si>
  <si>
    <t>9,5*1,03 'Přepočtené koeficientem množství</t>
  </si>
  <si>
    <t>51</t>
  </si>
  <si>
    <t>871393121</t>
  </si>
  <si>
    <t>Montáž kanalizačního potrubí z plastů z tvrdého PVC těsněných gumovým kroužkem v otevřeném výkopu ve sklonu do 20 % DN 400</t>
  </si>
  <si>
    <t>330007353</t>
  </si>
  <si>
    <t>293,0+2*2,0</t>
  </si>
  <si>
    <t>52</t>
  </si>
  <si>
    <t>28612019r</t>
  </si>
  <si>
    <t>trubka kanalizační PVC QUANTUM SN 12 DN 400x6000mm SN12</t>
  </si>
  <si>
    <t>1920444071</t>
  </si>
  <si>
    <t>297*1,03 'Přepočtené koeficientem množství</t>
  </si>
  <si>
    <t>53</t>
  </si>
  <si>
    <t>877310330</t>
  </si>
  <si>
    <t>Montáž tvarovek na kanalizačním plastovém potrubí z polypropylenu PP hladkého plnostěnného spojek nebo redukcí DN 150</t>
  </si>
  <si>
    <t>480224479</t>
  </si>
  <si>
    <t>54</t>
  </si>
  <si>
    <t>28611528</t>
  </si>
  <si>
    <t>přechod kanalizační KG kamenina-plast DN 160</t>
  </si>
  <si>
    <t>-1117423513</t>
  </si>
  <si>
    <t>55</t>
  </si>
  <si>
    <t>877350330</t>
  </si>
  <si>
    <t>Montáž tvarovek na kanalizačním plastovém potrubí z polypropylenu PP hladkého plnostěnného spojek nebo redukcí DN 200</t>
  </si>
  <si>
    <t>1413805575</t>
  </si>
  <si>
    <t>56</t>
  </si>
  <si>
    <t>28611530</t>
  </si>
  <si>
    <t>přechod kanalizační KG kamenina-plast DN 200</t>
  </si>
  <si>
    <t>-985356431</t>
  </si>
  <si>
    <t>57</t>
  </si>
  <si>
    <t>877390320</t>
  </si>
  <si>
    <t>Montáž tvarovek na kanalizačním plastovém potrubí z polypropylenu PP hladkého plnostěnného odboček DN 400</t>
  </si>
  <si>
    <t>1759614409</t>
  </si>
  <si>
    <t>18+14+8+16</t>
  </si>
  <si>
    <t>58</t>
  </si>
  <si>
    <t>28617219</t>
  </si>
  <si>
    <t>odbočka kanalizační PP SN16 45° DN 400/150</t>
  </si>
  <si>
    <t>-1112350508</t>
  </si>
  <si>
    <t>18+14+16</t>
  </si>
  <si>
    <t>59</t>
  </si>
  <si>
    <t>28617220</t>
  </si>
  <si>
    <t>odbočka kanalizační PP SN16 45° DN 400/200</t>
  </si>
  <si>
    <t>-912682493</t>
  </si>
  <si>
    <t>60</t>
  </si>
  <si>
    <t>890431811</t>
  </si>
  <si>
    <t>Bourání šachet a jímek ručně velikosti obestavěného prostoru přes 1,5 do 3 m3 z prefabrikovaných skruží</t>
  </si>
  <si>
    <t>103463422</t>
  </si>
  <si>
    <t>Poznámka k položce:
hmotnost sutě 0,6 t/m3</t>
  </si>
  <si>
    <t>1*PI*0,5*0,5*2,09</t>
  </si>
  <si>
    <t>61</t>
  </si>
  <si>
    <t>892392121</t>
  </si>
  <si>
    <t>Tlakové zkoušky vzduchem těsnícími vaky ucpávkovými DN 400</t>
  </si>
  <si>
    <t>úsek</t>
  </si>
  <si>
    <t>-654278676</t>
  </si>
  <si>
    <t>62</t>
  </si>
  <si>
    <t>894411311</t>
  </si>
  <si>
    <t>Osazení betonových nebo železobetonových dílců pro šachty skruží rovných</t>
  </si>
  <si>
    <t>1038277289</t>
  </si>
  <si>
    <t>4+5+1</t>
  </si>
  <si>
    <t>63</t>
  </si>
  <si>
    <t>59224050</t>
  </si>
  <si>
    <t>skruž pro kanalizační šachty se zabudovanými stupadly 100x25x12cm</t>
  </si>
  <si>
    <t>2021506847</t>
  </si>
  <si>
    <t>64</t>
  </si>
  <si>
    <t>59224051</t>
  </si>
  <si>
    <t>skruž pro kanalizační šachty se zabudovanými stupadly 100x50x12cm</t>
  </si>
  <si>
    <t>-720095356</t>
  </si>
  <si>
    <t>65</t>
  </si>
  <si>
    <t>59224052</t>
  </si>
  <si>
    <t>skruž pro kanalizační šachty se zabudovanými stupadly 100x100x12cm</t>
  </si>
  <si>
    <t>-131882456</t>
  </si>
  <si>
    <t>66</t>
  </si>
  <si>
    <t>894412411</t>
  </si>
  <si>
    <t>Osazení betonových nebo železobetonových dílců pro šachty skruží přechodových</t>
  </si>
  <si>
    <t>-848927107</t>
  </si>
  <si>
    <t>67</t>
  </si>
  <si>
    <t>59224121</t>
  </si>
  <si>
    <t>skruž betonová přechodová 62,5/100x60x9cm, stupadla poplastovaná kapsová</t>
  </si>
  <si>
    <t>-258584887</t>
  </si>
  <si>
    <t>68</t>
  </si>
  <si>
    <t>894414111</t>
  </si>
  <si>
    <t>Osazení betonových nebo železobetonových dílců pro šachty skruží základových (dno)</t>
  </si>
  <si>
    <t>1173892744</t>
  </si>
  <si>
    <t>69</t>
  </si>
  <si>
    <t>59224337</t>
  </si>
  <si>
    <t>dno betonové šachty kanalizační přímé 100x60x40cm</t>
  </si>
  <si>
    <t>-1222363249</t>
  </si>
  <si>
    <t>70</t>
  </si>
  <si>
    <t>59224348</t>
  </si>
  <si>
    <t>těsnění elastomerové pro spojení šachetních dílů DN 1000</t>
  </si>
  <si>
    <t>225092277</t>
  </si>
  <si>
    <t>71</t>
  </si>
  <si>
    <t>894812201</t>
  </si>
  <si>
    <t>Revizní a čistící šachta z polypropylenu PP pro hladké trouby DN 425 šachtové dno (DN šachty / DN trubního vedení) DN 425/150 průtočné</t>
  </si>
  <si>
    <t>-179954692</t>
  </si>
  <si>
    <t>72</t>
  </si>
  <si>
    <t>894812202</t>
  </si>
  <si>
    <t>Revizní a čistící šachta z polypropylenu PP pro hladké trouby DN 425 šachtové dno (DN šachty / DN trubního vedení) DN 425/150 průtočné 30°,60°,90°</t>
  </si>
  <si>
    <t>588783259</t>
  </si>
  <si>
    <t>73</t>
  </si>
  <si>
    <t>894812233</t>
  </si>
  <si>
    <t>Revizní a čistící šachta z polypropylenu PP pro hladké trouby DN 425 roura šachtová korugovaná bez hrdla, světlé hloubky 3000 mm</t>
  </si>
  <si>
    <t>963505331</t>
  </si>
  <si>
    <t>74</t>
  </si>
  <si>
    <t>894812241</t>
  </si>
  <si>
    <t>Revizní a čistící šachta z polypropylenu PP pro hladké trouby DN 425 roura šachtová korugovaná teleskopická (včetně těsnění) 375 mm</t>
  </si>
  <si>
    <t>-2029005226</t>
  </si>
  <si>
    <t>75</t>
  </si>
  <si>
    <t>894812249</t>
  </si>
  <si>
    <t>Revizní a čistící šachta z polypropylenu PP pro hladké trouby DN 425 roura šachtová korugovaná Příplatek k cenám 2231 - 2242 za uříznutí šachtové roury</t>
  </si>
  <si>
    <t>-1700820667</t>
  </si>
  <si>
    <t>76</t>
  </si>
  <si>
    <t>894812262</t>
  </si>
  <si>
    <t>Revizní a čistící šachta z polypropylenu PP pro hladké trouby DN 425 poklop litinový (pro třídu zatížení) plný do teleskopické trubky (D400)</t>
  </si>
  <si>
    <t>879047548</t>
  </si>
  <si>
    <t>77</t>
  </si>
  <si>
    <t>899102211</t>
  </si>
  <si>
    <t>Demontáž poklopů litinových a ocelových včetně rámů, hmotnosti jednotlivě přes 50 do 100 Kg</t>
  </si>
  <si>
    <t>438326026</t>
  </si>
  <si>
    <t>78</t>
  </si>
  <si>
    <t>899304111-R</t>
  </si>
  <si>
    <t>Osazení samonivelačních poklopů železobetonových včetně rámů jakékoliv hmotnosti včetně zálivky, adaptéru dle výrobce</t>
  </si>
  <si>
    <t>-968457910</t>
  </si>
  <si>
    <t>79</t>
  </si>
  <si>
    <t>5524103001</t>
  </si>
  <si>
    <t>Kanalizační poklop litinový, rám samonivelační,  D 400 bez odvětrání</t>
  </si>
  <si>
    <t>-1301471292</t>
  </si>
  <si>
    <t>80</t>
  </si>
  <si>
    <t>55241030012</t>
  </si>
  <si>
    <t>Kanalizační poklop litinový, rám samonivelační,  D 400 s odvětráním</t>
  </si>
  <si>
    <t>-785284842</t>
  </si>
  <si>
    <t>81</t>
  </si>
  <si>
    <t>5524143001</t>
  </si>
  <si>
    <t>adaptér na samonivelační poklopy</t>
  </si>
  <si>
    <t>853738286</t>
  </si>
  <si>
    <t>82</t>
  </si>
  <si>
    <t>899910201</t>
  </si>
  <si>
    <t>Výplň potrubí trub betonových, litinových nebo kameninových cementopopílkovou suspenzí spádem, délky do 50 m</t>
  </si>
  <si>
    <t>-1285412548</t>
  </si>
  <si>
    <t>vyplnění stávající kanalizace cementopopílkem</t>
  </si>
  <si>
    <t>296,0*PI*0,2*0,2</t>
  </si>
  <si>
    <t>Ostatní konstrukce a práce, bourání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</si>
  <si>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</si>
  <si>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</si>
  <si>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</si>
  <si>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779210388</t>
  </si>
  <si>
    <t>z rozebraných obrub</t>
  </si>
  <si>
    <t>20,0</t>
  </si>
  <si>
    <t>84</t>
  </si>
  <si>
    <t>919735112</t>
  </si>
  <si>
    <t>Řezání stávajícího živičného krytu nebo podkladu hloubky přes 50 do 100 mm</t>
  </si>
  <si>
    <t>2055406083</t>
  </si>
  <si>
    <t>287,11*2</t>
  </si>
  <si>
    <t>85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</si>
  <si>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</si>
  <si>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</si>
  <si>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-850180769</t>
  </si>
  <si>
    <t>997</t>
  </si>
  <si>
    <t>Přesun sutě</t>
  </si>
  <si>
    <t>86</t>
  </si>
  <si>
    <t>997221551</t>
  </si>
  <si>
    <t>Vodorovná doprava suti bez naložení, ale se složením a s hrubým urovnáním ze sypkých materiálů, na vzdálenost do 1 km</t>
  </si>
  <si>
    <t>-914668859</t>
  </si>
  <si>
    <t>470,754*0,29 "dle položky odstranění podkladu z kameniva tl. 200 mm</t>
  </si>
  <si>
    <t>470,754*0,325 "dle položky odstranění podkladu z betonu tl. 150 mm</t>
  </si>
  <si>
    <t>610,398*0,103 "dle položky frézování tl. 40 mm</t>
  </si>
  <si>
    <t>470,754*0,256 "dle položky frézování tl. 70 mm</t>
  </si>
  <si>
    <t>87</t>
  </si>
  <si>
    <t>997221559</t>
  </si>
  <si>
    <t>Vodorovná doprava suti bez naložení, ale se složením a s hrubým urovnáním Příplatek k ceně za každý další i započatý 1 km přes 1 km</t>
  </si>
  <si>
    <t>2050446289</t>
  </si>
  <si>
    <t>6 příplatků</t>
  </si>
  <si>
    <t>6*472,898</t>
  </si>
  <si>
    <t>88</t>
  </si>
  <si>
    <t>997221561</t>
  </si>
  <si>
    <t>Vodorovná doprava suti bez naložení, ale se složením a s hrubým urovnáním z kusových materiálů, na vzdálenost do 1 km</t>
  </si>
  <si>
    <t>-1401919247</t>
  </si>
  <si>
    <t>1,641*0,6 "dle položky bourání šachet</t>
  </si>
  <si>
    <t>2,0*0,32 "dle položky bourání potrubí z betonu</t>
  </si>
  <si>
    <t>36,0*0,029 "dle položky bourání potrubí kameninového DN 150</t>
  </si>
  <si>
    <t>16,0*0,065 "dle položky bourání potrubí kameninového DN 200</t>
  </si>
  <si>
    <t>89</t>
  </si>
  <si>
    <t>997221569</t>
  </si>
  <si>
    <t>-1782592266</t>
  </si>
  <si>
    <t>6*0,985</t>
  </si>
  <si>
    <t>90</t>
  </si>
  <si>
    <t>997221861</t>
  </si>
  <si>
    <t>Poplatek za uložení stavebního odpadu na recyklační skládce (skládkovné) z prostého betonu zatříděného do Katalogu odpadů pod kódem 17 01 01</t>
  </si>
  <si>
    <t>1635233746</t>
  </si>
  <si>
    <t>91</t>
  </si>
  <si>
    <t>997221875</t>
  </si>
  <si>
    <t>Poplatek za uložení stavebního odpadu na recyklační skládce (skládkovné) asfaltového bez obsahu dehtu zatříděného do Katalogu odpadů pod kódem 17 03 02</t>
  </si>
  <si>
    <t>-468222963</t>
  </si>
  <si>
    <t>92</t>
  </si>
  <si>
    <t>997221873</t>
  </si>
  <si>
    <t>1903025079</t>
  </si>
  <si>
    <t>998</t>
  </si>
  <si>
    <t>Přesun hmot</t>
  </si>
  <si>
    <t>93</t>
  </si>
  <si>
    <t>998276101</t>
  </si>
  <si>
    <t>Přesun hmot pro trubní vedení hloubené z trub z plastických hmot nebo sklolaminátových pro vodovody nebo kanalizace v otevřeném výkopu dopravní vzdálenost do 15 m</t>
  </si>
  <si>
    <t>48690963</t>
  </si>
  <si>
    <t>OST</t>
  </si>
  <si>
    <t>Ostatní</t>
  </si>
  <si>
    <t>94</t>
  </si>
  <si>
    <t>R001</t>
  </si>
  <si>
    <t>Dotěsnění potrubí pomocí pryžového těsnění</t>
  </si>
  <si>
    <t>kpl</t>
  </si>
  <si>
    <t>1348367330</t>
  </si>
  <si>
    <t>montáž včetně materiálu</t>
  </si>
  <si>
    <t>1 "DN400</t>
  </si>
  <si>
    <t>SO 02 - ul. Na Pašti</t>
  </si>
  <si>
    <t>126,0*1,1</t>
  </si>
  <si>
    <t>3,0*1,4</t>
  </si>
  <si>
    <t>13,0*1,1</t>
  </si>
  <si>
    <t>126,0*1,5</t>
  </si>
  <si>
    <t>3,0*1,8</t>
  </si>
  <si>
    <t>129,0/10,0*24</t>
  </si>
  <si>
    <t>15,0/10,0*24,0</t>
  </si>
  <si>
    <t>129,0/10,0</t>
  </si>
  <si>
    <t>15,0/10,0</t>
  </si>
  <si>
    <t>4*1,1</t>
  </si>
  <si>
    <t>2*1,1</t>
  </si>
  <si>
    <t>(4+2)*2*0,5*1,1*(2,35+0,15)</t>
  </si>
  <si>
    <t>301,76*0,5</t>
  </si>
  <si>
    <t>(129,0-3,0)*((0,2+0,1)/2*1,1)*0,5</t>
  </si>
  <si>
    <t>3,0*((0,2+0,1)/2*1,4)*0,5</t>
  </si>
  <si>
    <t>-(129,0*PI*0,28*0,28+5*PI*0,62*0,62*2,35)*0,5</t>
  </si>
  <si>
    <t>35,21*0,5</t>
  </si>
  <si>
    <t>13,0*((0,2+0,1)/2*1,1)*0,5</t>
  </si>
  <si>
    <t>-(9,0*PI*0,075*0,075+12,0*PI*0,1*0,1)*0,5</t>
  </si>
  <si>
    <t>-(2,0*PI*0,28*0,28+2,0*PI*0,28*0,28)*0,5</t>
  </si>
  <si>
    <t>-49837591</t>
  </si>
  <si>
    <t>výkres D.1.01.3</t>
  </si>
  <si>
    <t>590,57</t>
  </si>
  <si>
    <t>64,97</t>
  </si>
  <si>
    <t>14,91</t>
  </si>
  <si>
    <t>10,0</t>
  </si>
  <si>
    <t>451989604</t>
  </si>
  <si>
    <t>138,609</t>
  </si>
  <si>
    <t>18,127</t>
  </si>
  <si>
    <t>(1,42+2,0)*1,4*0,16 "nová skladba provizorní komunikace má 0,6 m</t>
  </si>
  <si>
    <t>(126,0+11,0)*1,4*0,16 "nová skladba provizorní komunikace má 0,6 m</t>
  </si>
  <si>
    <t>188,190*1,8</t>
  </si>
  <si>
    <t>156,736*1,8</t>
  </si>
  <si>
    <t>187,66 "náhrada výkopku</t>
  </si>
  <si>
    <t>24,35 "náhrada výkopku</t>
  </si>
  <si>
    <t>-(1,42+2,0)*1,4*0,16 "nová skladba provizorní komunikace má 0,6 m</t>
  </si>
  <si>
    <t>-(126,0+11,0)*1,4*0,16 "nová skladba provizorní komunikace má 0,6 m</t>
  </si>
  <si>
    <t>187,66*2,0</t>
  </si>
  <si>
    <t>24,35*2,0</t>
  </si>
  <si>
    <t>76,73</t>
  </si>
  <si>
    <t>8,42</t>
  </si>
  <si>
    <t>85,15*2 'Přepočtené koeficientem množství</t>
  </si>
  <si>
    <t>(129,0-3,0)*((0,2+0,1)/2*1,1)</t>
  </si>
  <si>
    <t>13,0*((0,2+0,1)/2*1,1)</t>
  </si>
  <si>
    <t>129,0+15,0</t>
  </si>
  <si>
    <t>129,0</t>
  </si>
  <si>
    <t>13,85</t>
  </si>
  <si>
    <t>1,71</t>
  </si>
  <si>
    <t>1+1+2+2</t>
  </si>
  <si>
    <t>59224184</t>
  </si>
  <si>
    <t>prstenec šachtový vyrovnávací betonový 625x120x40mm</t>
  </si>
  <si>
    <t>64324919</t>
  </si>
  <si>
    <t>5*PI*0,8*0,8*0,1</t>
  </si>
  <si>
    <t>1841970704</t>
  </si>
  <si>
    <t>1,42*1,4 "hlavní řad DN 300</t>
  </si>
  <si>
    <t>126,0*1,1 "hlavní řad DN 400</t>
  </si>
  <si>
    <t>2,0*1,4 "propoj DN 400</t>
  </si>
  <si>
    <t>11,0*1,1 "přípojky</t>
  </si>
  <si>
    <t>564861111</t>
  </si>
  <si>
    <t>Podklad ze štěrkodrti ŠD s rozprostřením a zhutněním plochy přes 100 m2, po zhutnění tl. 200 mm</t>
  </si>
  <si>
    <t>1602524130</t>
  </si>
  <si>
    <t>1,58*1,4</t>
  </si>
  <si>
    <t>334564976</t>
  </si>
  <si>
    <t>podkladní vrstva provizorní komunikace, 2x</t>
  </si>
  <si>
    <t>2*1,42*1,4 "hlavní řad DN 300</t>
  </si>
  <si>
    <t>2*126,0*1,1 "hlavní řad DN 400</t>
  </si>
  <si>
    <t>2*2,0*1,4 "propoj DN 400</t>
  </si>
  <si>
    <t>2*11,0*1,1 "přípojky</t>
  </si>
  <si>
    <t>565155111</t>
  </si>
  <si>
    <t>Asfaltový beton vrstva podkladní ACP 16 (obalované kamenivo střednězrnné - OKS) s rozprostřením a zhutněním v pruhu šířky přes 1,5 do 3 m, po zhutnění tl. 70 mm</t>
  </si>
  <si>
    <t>1870173194</t>
  </si>
  <si>
    <t>567122112</t>
  </si>
  <si>
    <t>Podklad ze směsi stmelené cementem SC bez dilatačních spár, s rozprostřením a zhutněním SC C 8/10 (KSC I), po zhutnění tl. 130 mm</t>
  </si>
  <si>
    <t>96471771</t>
  </si>
  <si>
    <t>573111112</t>
  </si>
  <si>
    <t>Postřik infiltrační PI z asfaltu silničního s posypem kamenivem, v množství 1,00 kg/m2</t>
  </si>
  <si>
    <t>-1125790482</t>
  </si>
  <si>
    <t>573211109</t>
  </si>
  <si>
    <t>Postřik spojovací PS bez posypu kamenivem z asfaltu silničního, v množství 0,50 kg/m2</t>
  </si>
  <si>
    <t>1316306288</t>
  </si>
  <si>
    <t>1,58*1,8</t>
  </si>
  <si>
    <t>2*1,5</t>
  </si>
  <si>
    <t>577134111</t>
  </si>
  <si>
    <t>Asfaltový beton vrstva obrusná ACO 11 (ABS) s rozprostřením a se zhutněním z nemodifikovaného asfaltu v pruhu šířky do 3 m tř. I, po zhutnění tl. 40 mm</t>
  </si>
  <si>
    <t>-250824765</t>
  </si>
  <si>
    <t>1387726625</t>
  </si>
  <si>
    <t>129,0+2,0 "DN 300</t>
  </si>
  <si>
    <t>-526766064</t>
  </si>
  <si>
    <t>655668605</t>
  </si>
  <si>
    <t>812392193</t>
  </si>
  <si>
    <t>Montáž potrubí z trub betonových hrdlových v otevřeném výkopu ve sklonu do 20 % za napojení dvou dříků trub o stejném průměru (max. rozdíl 16 mm) pomocí pružné spojky (spojka zahrnuta v ceně) DN 400</t>
  </si>
  <si>
    <t>-962083601</t>
  </si>
  <si>
    <t>822372112</t>
  </si>
  <si>
    <t>Montáž potrubí z trub železobetonových hrdlových v otevřeném výkopu ve sklonu do 20 % s integrovaným těsněním DN 300</t>
  </si>
  <si>
    <t>CS ÚRS 2021 01</t>
  </si>
  <si>
    <t>-1418714519</t>
  </si>
  <si>
    <t>59222020</t>
  </si>
  <si>
    <t>trouba ŽB hrdlová DN 300</t>
  </si>
  <si>
    <t>2100990300</t>
  </si>
  <si>
    <t>1504879335</t>
  </si>
  <si>
    <t>8,0*1,0</t>
  </si>
  <si>
    <t>-629929310</t>
  </si>
  <si>
    <t>1*1,0</t>
  </si>
  <si>
    <t>410297144</t>
  </si>
  <si>
    <t>Poznámka k položce:
hmotnost sutě 0,005 t/m</t>
  </si>
  <si>
    <t>974409122</t>
  </si>
  <si>
    <t>9*1,0</t>
  </si>
  <si>
    <t>276437048</t>
  </si>
  <si>
    <t>9*1,03 'Přepočtené koeficientem množství</t>
  </si>
  <si>
    <t>458511537</t>
  </si>
  <si>
    <t>248029903</t>
  </si>
  <si>
    <t>1*1,03 'Přepočtené koeficientem množství</t>
  </si>
  <si>
    <t>871373121</t>
  </si>
  <si>
    <t>Montáž kanalizačního potrubí z plastů z tvrdého PVC těsněných gumovým kroužkem v otevřeném výkopu ve sklonu do 20 % DN 315</t>
  </si>
  <si>
    <t>-24780982</t>
  </si>
  <si>
    <t>126,0</t>
  </si>
  <si>
    <t>28612018r</t>
  </si>
  <si>
    <t>trubka kanalizační PVC QUANTUM SN 12 DN 300x6000mm SN12</t>
  </si>
  <si>
    <t>1807939364</t>
  </si>
  <si>
    <t>126*1,03 'Přepočtené koeficientem množství</t>
  </si>
  <si>
    <t>1403232781</t>
  </si>
  <si>
    <t>3,0</t>
  </si>
  <si>
    <t>-251789520</t>
  </si>
  <si>
    <t>3*1,03 'Přepočtené koeficientem množství</t>
  </si>
  <si>
    <t>1832505687</t>
  </si>
  <si>
    <t>-828282921</t>
  </si>
  <si>
    <t>351605383</t>
  </si>
  <si>
    <t>1381089512</t>
  </si>
  <si>
    <t>877370320</t>
  </si>
  <si>
    <t>Montáž tvarovek na kanalizačním plastovém potrubí z polypropylenu PP hladkého plnostěnného odboček DN 300</t>
  </si>
  <si>
    <t>1009538223</t>
  </si>
  <si>
    <t>9+1+9</t>
  </si>
  <si>
    <t>28617214</t>
  </si>
  <si>
    <t>odbočka kanalizační PP SN16 45° DN 300/150</t>
  </si>
  <si>
    <t>2055339654</t>
  </si>
  <si>
    <t>9+9</t>
  </si>
  <si>
    <t>28617215</t>
  </si>
  <si>
    <t>odbočka kanalizační PP SN16 45° DN 300/200</t>
  </si>
  <si>
    <t>-1452267307</t>
  </si>
  <si>
    <t>5*PI*0,5*0,5*0,5</t>
  </si>
  <si>
    <t>892372121</t>
  </si>
  <si>
    <t>Tlakové zkoušky vzduchem těsnícími vaky ucpávkovými DN 300</t>
  </si>
  <si>
    <t>-806975479</t>
  </si>
  <si>
    <t>1594002699</t>
  </si>
  <si>
    <t>3+3+2</t>
  </si>
  <si>
    <t>4+1</t>
  </si>
  <si>
    <t>919112233</t>
  </si>
  <si>
    <t>Řezání dilatačních spár v živičném krytu vytvoření komůrky pro těsnící zálivku šířky 20 mm, hloubky 40 mm</t>
  </si>
  <si>
    <t>1254413640</t>
  </si>
  <si>
    <t>1,58*2</t>
  </si>
  <si>
    <t>2,0*2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</si>
  <si>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</si>
  <si>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</si>
  <si>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748329943</t>
  </si>
  <si>
    <t>919731122</t>
  </si>
  <si>
    <t>Zarovnání styčné plochy podkladu nebo krytu podél vybourané části komunikace nebo zpevněné plochy živičné tl. přes 50 do 100 mm</t>
  </si>
  <si>
    <t>-1615293625</t>
  </si>
  <si>
    <t>159,9*0,29 "dle položky odstranění podkladu z kameniva tl. 200 mm</t>
  </si>
  <si>
    <t>159,9*0,325 "dle položky odstranění podkladu z betonu tl. 150 mm</t>
  </si>
  <si>
    <t>211,5*0,103 "dle položky frézování tl. 40 mm</t>
  </si>
  <si>
    <t>159,9*0,256 "dle položky frézování tl. 70 mm</t>
  </si>
  <si>
    <t>6*161,058</t>
  </si>
  <si>
    <t>133,0*0,32 "dle položky bourání potrubí z betonu</t>
  </si>
  <si>
    <t>8,0*0,029 "dle položky bourání potrubí kameninového DN 150</t>
  </si>
  <si>
    <t>1,0*0,065 "dle položky bourání potrubí kameninového DN 200</t>
  </si>
  <si>
    <t>1,963*0,6 "dle položky bourání šachet</t>
  </si>
  <si>
    <t>6*44,035</t>
  </si>
  <si>
    <t>95</t>
  </si>
  <si>
    <t>1 "DN300</t>
  </si>
  <si>
    <t>03 - Vedlejší a ostatní náklady</t>
  </si>
  <si>
    <t>D1 - VON 1: Příprava a zařízení staveniště, provozní a územní vlivy</t>
  </si>
  <si>
    <t xml:space="preserve">    D2 - VRN: Vedlejší rozpočtové náklady</t>
  </si>
  <si>
    <t>D3 - VON 2: Projektové dokumentace - náklady jinde neuvedené</t>
  </si>
  <si>
    <t>D4 - VON 3: Ostatní náklady jinde neuvedené</t>
  </si>
  <si>
    <t>D5 - VON 4: Předání a převzetí díla - náklady jinde neuvedené</t>
  </si>
  <si>
    <t>D1</t>
  </si>
  <si>
    <t>VON 1: Příprava a zařízení staveniště, provozní a územní vlivy</t>
  </si>
  <si>
    <t>D2</t>
  </si>
  <si>
    <t>VRN: Vedlejší rozpočtové náklady</t>
  </si>
  <si>
    <t>X1</t>
  </si>
  <si>
    <t>Zařízení staveniště - příprava, zřízení, provozování, odstranění staveniště</t>
  </si>
  <si>
    <t>X2</t>
  </si>
  <si>
    <t>Provozní vlivy po celou dobu stavby</t>
  </si>
  <si>
    <t>X3</t>
  </si>
  <si>
    <t>Územní vlivy</t>
  </si>
  <si>
    <t>D3</t>
  </si>
  <si>
    <t>VON 2: Projektové dokumentace - náklady jinde neuvedené</t>
  </si>
  <si>
    <t>X4</t>
  </si>
  <si>
    <t>Plán zásad organizace výstavby (ZOV)</t>
  </si>
  <si>
    <t>Poznámka k položce:
vč. dokumentace technického stavu stávajících komunikací, budov a objektů (technická zpráva, video, fotodokumentace, zákresy) před zahájením výstavby a sledování vlivů stavby na okolní objekty v průběhu stavby. Členění po stavebních objektech.</t>
  </si>
  <si>
    <t>X5</t>
  </si>
  <si>
    <t>Prováděcí dokumentace organizace dopravy v průběhu stavby, dopravní značení, světelná signalizace</t>
  </si>
  <si>
    <t>Poznámka k položce:
Instalace, zajištění a údržba provizorního dopravního značení během celého obdbí platnosti provizorního značení (dle vyhl. 30/2001 Sb.) na komunikacích ovlivněných stavbou. Rozsah a vzdálenost dle postupu prací zhotovitele. Zajištění správního rozhodnutí, včetně zpracování a projednání projektu dopravního značení na příslušném Dopravním inspektorátu. Zajištění rozhodnutí o povolení zvláštního užívání silnic a místních komunikací. Vypracování návrhu řešení dopravních opatření a dočasného dorpavního značení a jeho projednání.</t>
  </si>
  <si>
    <t>D4</t>
  </si>
  <si>
    <t>VON 3: Ostatní náklady jinde neuvedené</t>
  </si>
  <si>
    <t>X8</t>
  </si>
  <si>
    <t>Vytýčení prostorové polohy stavebních objektů, vytýčení hranic pozemků, vytýčení obvodu staveniště</t>
  </si>
  <si>
    <t>X9</t>
  </si>
  <si>
    <t>Vytýčení stávajících inženýrských sítí, vč. kopání sond pro jejich zjištění, vč. ručních výkopů. Zajištění aktualizace vyjádření správců sítí k existenci sítí.</t>
  </si>
  <si>
    <t>X10</t>
  </si>
  <si>
    <t>Činnost geodeta ve výstavbě</t>
  </si>
  <si>
    <t>Poznámka k položce:
doměření stavby pro účely výstavby (doměření polohopisu, vytyčování kanalizačních šachet a objektů na stokové síti v případě změny jejich umístění oproti projektu, vč. ČOV a ostatních objektů)</t>
  </si>
  <si>
    <t>X15</t>
  </si>
  <si>
    <t>Zajištění provozu dalšího subjektu nutného při přeložkách nebo poškození stávajících podzemních sítí - nutné uzavření úseků, zajištění návhradního zásobení</t>
  </si>
  <si>
    <t>X17</t>
  </si>
  <si>
    <t>Oprava, znovuzřízení objektů (oplocení, zídky, potrubí apod) poškozené, nebo zbořené během výstavby</t>
  </si>
  <si>
    <t>Poznámka k položce:
s ohledem na technologii výstavby. Tam, kde není zohledněno v jiných částech výkazů výměr. Např. oprava a znovuzřízení objektů kdy dojde při výstavbě ke změně trasy, technologie pokládky. Dále případné podchycení, stávajícího potrubí při křížení, jinde neuvedené (podélné profily, situace)-jedná se o přípojky zjištěné během provádění stavebních prací, atd.</t>
  </si>
  <si>
    <t>X18</t>
  </si>
  <si>
    <t>Náklady spojené s vyřízením požadavků orgánů a organizací nutných před započetím výstavby</t>
  </si>
  <si>
    <t>Poznámka k položce:
obsažených v dokladové části: např. kácení zeleně, dopravní trasy, zvláštní užívání komunikací, správní poplatky, ohlášení stavby</t>
  </si>
  <si>
    <t>X24</t>
  </si>
  <si>
    <t>Komplexní zkoušky. Včetně inženýrské činnosti, zkoušek a ostatního měření.</t>
  </si>
  <si>
    <t>X25</t>
  </si>
  <si>
    <t>Provedení dopravního značení po celou dobu výstavby včetně poplatků za zvláštní užívání silnic. Součástí  bude osazení a provozování veškerého dopravního značení dle prováděcí dokumentace organizace dopravy v průběhu stavby. Bude se jednat o osazení dopravního značení a světelné signalizace v místě provádění prací po celou dobu výstavby. V případě obousměrného střídavého provozu v jednom jízdním pruhu bude doprava v exponovaných místech a časech řízena pracovníky stavby. Dále se bude jednat o zajištění přejezdu vozidel přes překop např. pomocí přejezdové ocelové desky.  Dále náklady na zajištění uzavírek, údržbu dopravních značek, označení výkopů a případné náhrady veřejným dopravcům za objízdné trasy po dobu trvání objížděk a uzavírek. Dále náklady na oznámení obyvatelům dotčených nemovitostí, kde bude uvažováno s úplnou nebo částečnou uzavírkou komunikace, o zahájení prací v týdenním předstihu a zajištění přístupu do nemovitostí pomocí přejezdů a přechodů po celou dobu výstavby (pro přilehlé nemovitosti, pro podnikatelské subjekty), zajištění přístupu v místě stavby pro složky záchranného integrovaného systému.</t>
  </si>
  <si>
    <t>D5</t>
  </si>
  <si>
    <t>VON 4: Předání a převzetí díla - náklady jinde neuvedené</t>
  </si>
  <si>
    <t>X27</t>
  </si>
  <si>
    <t>Návrhy Provozních, Havarijních, Povodňových, Požárních a jiných řádů a předpisů nutných pro realizaci a předání díla.</t>
  </si>
  <si>
    <t>Poznámka k položce:
Návrhy Provozních, Havarijních, Povodňových, Požárních a jiných řádů a předpisů a jejich odsouhlasení s pracovníky  správními orgány - pro trvalý provoz (se zapracováním připomínek)</t>
  </si>
  <si>
    <t>X28</t>
  </si>
  <si>
    <t>Komplexní a technologické zkoušky dle příslušných ČSN</t>
  </si>
  <si>
    <t>Poznámka k položce:
dle obecných podmínek technických specifikací a zápisů ve stavebních denících ( např. výchozí revize, revizní knihy, , zkoušky hutnění, apd.) Neuvedené v jiných částech výkazů výměr.</t>
  </si>
  <si>
    <t>X29</t>
  </si>
  <si>
    <t>Manipulační předpisy, prohlášení o shodě, tlakové zkoušky jinde neuvedené, revize elektro, zkoušky těsnosti nádrží, provozní zkoušky, které budou prováděny za součinnosti obsluhy (zaškolování obsluhy).</t>
  </si>
  <si>
    <t>X30</t>
  </si>
  <si>
    <t>Vyhotovení  geodetického zaměření skutečného provedení stavby</t>
  </si>
  <si>
    <t>Poznámka k položce:
ve 3 vyhotoveních v listinné a 1 na CD nosiči v digitální formě předepsaného formátu (včetně přeložek, přípojek NN atd.)</t>
  </si>
  <si>
    <t>X31</t>
  </si>
  <si>
    <t>Vypracování geometrického plánu v celém rozsahu stavby</t>
  </si>
  <si>
    <t>Poznámka k položce:
Geometrický plán bude vypracován v 3 vyhotoveních v listinné podobě</t>
  </si>
  <si>
    <t>X32</t>
  </si>
  <si>
    <t>Dokumentace skutečného provedení stavby (DSPS). Vyhotovení 6x v papírové podobě + 1 x elekronicky na CD ve formátech .doc, .xls, .dwg, .dxf.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</si>
</sst>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C99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4" fillId="5" borderId="22" xfId="0" applyFont="1" applyFill="1" applyBorder="1" applyAlignment="1">
      <alignment horizontal="left" vertical="center" wrapText="1"/>
    </xf>
    <xf numFmtId="0" fontId="24" fillId="5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197" t="s">
        <v>14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20"/>
      <c r="BE5" s="194" t="s">
        <v>15</v>
      </c>
      <c r="BS5" s="17" t="s">
        <v>6</v>
      </c>
    </row>
    <row r="6" spans="2:71" ht="36.95" customHeight="1">
      <c r="B6" s="20"/>
      <c r="D6" s="26" t="s">
        <v>16</v>
      </c>
      <c r="K6" s="199" t="s">
        <v>17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20"/>
      <c r="BE6" s="195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195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195"/>
      <c r="BS8" s="17" t="s">
        <v>6</v>
      </c>
    </row>
    <row r="9" spans="2:71" ht="14.45" customHeight="1">
      <c r="B9" s="20"/>
      <c r="AR9" s="20"/>
      <c r="BE9" s="195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195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29</v>
      </c>
      <c r="AR11" s="20"/>
      <c r="BE11" s="195"/>
      <c r="BS11" s="17" t="s">
        <v>6</v>
      </c>
    </row>
    <row r="12" spans="2:71" ht="6.95" customHeight="1">
      <c r="B12" s="20"/>
      <c r="AR12" s="20"/>
      <c r="BE12" s="195"/>
      <c r="BS12" s="17" t="s">
        <v>6</v>
      </c>
    </row>
    <row r="13" spans="2:71" ht="12" customHeight="1">
      <c r="B13" s="20"/>
      <c r="D13" s="27" t="s">
        <v>30</v>
      </c>
      <c r="AK13" s="27" t="s">
        <v>25</v>
      </c>
      <c r="AN13" s="29" t="s">
        <v>31</v>
      </c>
      <c r="AR13" s="20"/>
      <c r="BE13" s="195"/>
      <c r="BS13" s="17" t="s">
        <v>6</v>
      </c>
    </row>
    <row r="14" spans="2:71" ht="12.75">
      <c r="B14" s="20"/>
      <c r="E14" s="200" t="s">
        <v>31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7" t="s">
        <v>28</v>
      </c>
      <c r="AN14" s="29" t="s">
        <v>31</v>
      </c>
      <c r="AR14" s="20"/>
      <c r="BE14" s="195"/>
      <c r="BS14" s="17" t="s">
        <v>6</v>
      </c>
    </row>
    <row r="15" spans="2:71" ht="6.95" customHeight="1">
      <c r="B15" s="20"/>
      <c r="AR15" s="20"/>
      <c r="BE15" s="195"/>
      <c r="BS15" s="17" t="s">
        <v>4</v>
      </c>
    </row>
    <row r="16" spans="2:71" ht="12" customHeight="1">
      <c r="B16" s="20"/>
      <c r="D16" s="27" t="s">
        <v>32</v>
      </c>
      <c r="AK16" s="27" t="s">
        <v>25</v>
      </c>
      <c r="AN16" s="25" t="s">
        <v>33</v>
      </c>
      <c r="AR16" s="20"/>
      <c r="BE16" s="195"/>
      <c r="BS16" s="17" t="s">
        <v>4</v>
      </c>
    </row>
    <row r="17" spans="2:71" ht="18.4" customHeight="1">
      <c r="B17" s="20"/>
      <c r="E17" s="25" t="s">
        <v>34</v>
      </c>
      <c r="AK17" s="27" t="s">
        <v>28</v>
      </c>
      <c r="AN17" s="25" t="s">
        <v>35</v>
      </c>
      <c r="AR17" s="20"/>
      <c r="BE17" s="195"/>
      <c r="BS17" s="17" t="s">
        <v>36</v>
      </c>
    </row>
    <row r="18" spans="2:71" ht="6.95" customHeight="1">
      <c r="B18" s="20"/>
      <c r="AR18" s="20"/>
      <c r="BE18" s="195"/>
      <c r="BS18" s="17" t="s">
        <v>6</v>
      </c>
    </row>
    <row r="19" spans="2:71" ht="12" customHeight="1">
      <c r="B19" s="20"/>
      <c r="D19" s="27" t="s">
        <v>37</v>
      </c>
      <c r="AK19" s="27" t="s">
        <v>25</v>
      </c>
      <c r="AN19" s="25" t="s">
        <v>1</v>
      </c>
      <c r="AR19" s="20"/>
      <c r="BE19" s="195"/>
      <c r="BS19" s="17" t="s">
        <v>6</v>
      </c>
    </row>
    <row r="20" spans="2:71" ht="18.4" customHeight="1">
      <c r="B20" s="20"/>
      <c r="E20" s="25" t="s">
        <v>38</v>
      </c>
      <c r="AK20" s="27" t="s">
        <v>28</v>
      </c>
      <c r="AN20" s="25" t="s">
        <v>1</v>
      </c>
      <c r="AR20" s="20"/>
      <c r="BE20" s="195"/>
      <c r="BS20" s="17" t="s">
        <v>4</v>
      </c>
    </row>
    <row r="21" spans="2:57" ht="6.95" customHeight="1">
      <c r="B21" s="20"/>
      <c r="AR21" s="20"/>
      <c r="BE21" s="195"/>
    </row>
    <row r="22" spans="2:57" ht="12" customHeight="1">
      <c r="B22" s="20"/>
      <c r="D22" s="27" t="s">
        <v>39</v>
      </c>
      <c r="AR22" s="20"/>
      <c r="BE22" s="195"/>
    </row>
    <row r="23" spans="2:57" ht="47.25" customHeight="1">
      <c r="B23" s="20"/>
      <c r="E23" s="202" t="s">
        <v>40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20"/>
      <c r="BE23" s="195"/>
    </row>
    <row r="24" spans="2:57" ht="6.95" customHeight="1">
      <c r="B24" s="20"/>
      <c r="AR24" s="20"/>
      <c r="BE24" s="195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95"/>
    </row>
    <row r="26" spans="2:57" s="1" customFormat="1" ht="25.9" customHeight="1">
      <c r="B26" s="32"/>
      <c r="D26" s="33" t="s">
        <v>41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3">
        <f>ROUND(AG94,2)</f>
        <v>0</v>
      </c>
      <c r="AL26" s="204"/>
      <c r="AM26" s="204"/>
      <c r="AN26" s="204"/>
      <c r="AO26" s="204"/>
      <c r="AR26" s="32"/>
      <c r="BE26" s="195"/>
    </row>
    <row r="27" spans="2:57" s="1" customFormat="1" ht="6.95" customHeight="1">
      <c r="B27" s="32"/>
      <c r="AR27" s="32"/>
      <c r="BE27" s="195"/>
    </row>
    <row r="28" spans="2:57" s="1" customFormat="1" ht="12.75">
      <c r="B28" s="32"/>
      <c r="L28" s="205" t="s">
        <v>42</v>
      </c>
      <c r="M28" s="205"/>
      <c r="N28" s="205"/>
      <c r="O28" s="205"/>
      <c r="P28" s="205"/>
      <c r="W28" s="205" t="s">
        <v>43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44</v>
      </c>
      <c r="AL28" s="205"/>
      <c r="AM28" s="205"/>
      <c r="AN28" s="205"/>
      <c r="AO28" s="205"/>
      <c r="AR28" s="32"/>
      <c r="BE28" s="195"/>
    </row>
    <row r="29" spans="2:57" s="2" customFormat="1" ht="14.45" customHeight="1">
      <c r="B29" s="36"/>
      <c r="D29" s="27" t="s">
        <v>45</v>
      </c>
      <c r="F29" s="27" t="s">
        <v>46</v>
      </c>
      <c r="L29" s="208">
        <v>0.21</v>
      </c>
      <c r="M29" s="207"/>
      <c r="N29" s="207"/>
      <c r="O29" s="207"/>
      <c r="P29" s="207"/>
      <c r="W29" s="206">
        <f>ROUND(AZ94,2)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ROUND(AV94,2)</f>
        <v>0</v>
      </c>
      <c r="AL29" s="207"/>
      <c r="AM29" s="207"/>
      <c r="AN29" s="207"/>
      <c r="AO29" s="207"/>
      <c r="AR29" s="36"/>
      <c r="BE29" s="196"/>
    </row>
    <row r="30" spans="2:57" s="2" customFormat="1" ht="14.45" customHeight="1">
      <c r="B30" s="36"/>
      <c r="F30" s="27" t="s">
        <v>47</v>
      </c>
      <c r="L30" s="208">
        <v>0.15</v>
      </c>
      <c r="M30" s="207"/>
      <c r="N30" s="207"/>
      <c r="O30" s="207"/>
      <c r="P30" s="207"/>
      <c r="W30" s="206">
        <f>ROUND(BA94,2)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ROUND(AW94,2)</f>
        <v>0</v>
      </c>
      <c r="AL30" s="207"/>
      <c r="AM30" s="207"/>
      <c r="AN30" s="207"/>
      <c r="AO30" s="207"/>
      <c r="AR30" s="36"/>
      <c r="BE30" s="196"/>
    </row>
    <row r="31" spans="2:57" s="2" customFormat="1" ht="14.45" customHeight="1" hidden="1">
      <c r="B31" s="36"/>
      <c r="F31" s="27" t="s">
        <v>48</v>
      </c>
      <c r="L31" s="208">
        <v>0.21</v>
      </c>
      <c r="M31" s="207"/>
      <c r="N31" s="207"/>
      <c r="O31" s="207"/>
      <c r="P31" s="207"/>
      <c r="W31" s="206">
        <f>ROUND(BB94,2)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6"/>
      <c r="BE31" s="196"/>
    </row>
    <row r="32" spans="2:57" s="2" customFormat="1" ht="14.45" customHeight="1" hidden="1">
      <c r="B32" s="36"/>
      <c r="F32" s="27" t="s">
        <v>49</v>
      </c>
      <c r="L32" s="208">
        <v>0.15</v>
      </c>
      <c r="M32" s="207"/>
      <c r="N32" s="207"/>
      <c r="O32" s="207"/>
      <c r="P32" s="207"/>
      <c r="W32" s="206">
        <f>ROUND(BC94,2)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6"/>
      <c r="BE32" s="196"/>
    </row>
    <row r="33" spans="2:57" s="2" customFormat="1" ht="14.45" customHeight="1" hidden="1">
      <c r="B33" s="36"/>
      <c r="F33" s="27" t="s">
        <v>50</v>
      </c>
      <c r="L33" s="208">
        <v>0</v>
      </c>
      <c r="M33" s="207"/>
      <c r="N33" s="207"/>
      <c r="O33" s="207"/>
      <c r="P33" s="207"/>
      <c r="W33" s="206">
        <f>ROUND(BD94,2)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6"/>
      <c r="BE33" s="196"/>
    </row>
    <row r="34" spans="2:57" s="1" customFormat="1" ht="6.95" customHeight="1">
      <c r="B34" s="32"/>
      <c r="AR34" s="32"/>
      <c r="BE34" s="195"/>
    </row>
    <row r="35" spans="2:44" s="1" customFormat="1" ht="25.9" customHeight="1">
      <c r="B35" s="32"/>
      <c r="C35" s="37"/>
      <c r="D35" s="38" t="s">
        <v>51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52</v>
      </c>
      <c r="U35" s="39"/>
      <c r="V35" s="39"/>
      <c r="W35" s="39"/>
      <c r="X35" s="209" t="s">
        <v>53</v>
      </c>
      <c r="Y35" s="210"/>
      <c r="Z35" s="210"/>
      <c r="AA35" s="210"/>
      <c r="AB35" s="210"/>
      <c r="AC35" s="39"/>
      <c r="AD35" s="39"/>
      <c r="AE35" s="39"/>
      <c r="AF35" s="39"/>
      <c r="AG35" s="39"/>
      <c r="AH35" s="39"/>
      <c r="AI35" s="39"/>
      <c r="AJ35" s="39"/>
      <c r="AK35" s="211">
        <f>SUM(AK26:AK33)</f>
        <v>0</v>
      </c>
      <c r="AL35" s="210"/>
      <c r="AM35" s="210"/>
      <c r="AN35" s="210"/>
      <c r="AO35" s="21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55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56</v>
      </c>
      <c r="AI60" s="34"/>
      <c r="AJ60" s="34"/>
      <c r="AK60" s="34"/>
      <c r="AL60" s="34"/>
      <c r="AM60" s="43" t="s">
        <v>57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59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56</v>
      </c>
      <c r="AI75" s="34"/>
      <c r="AJ75" s="34"/>
      <c r="AK75" s="34"/>
      <c r="AL75" s="34"/>
      <c r="AM75" s="43" t="s">
        <v>57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60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M20-073</v>
      </c>
      <c r="AR84" s="48"/>
    </row>
    <row r="85" spans="2:44" s="4" customFormat="1" ht="36.95" customHeight="1">
      <c r="B85" s="49"/>
      <c r="C85" s="50" t="s">
        <v>16</v>
      </c>
      <c r="L85" s="213" t="str">
        <f>K6</f>
        <v>Srch, ul. Na Pašti a ul. Nová - kanalizace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Srch</v>
      </c>
      <c r="AI87" s="27" t="s">
        <v>22</v>
      </c>
      <c r="AM87" s="215" t="str">
        <f>IF(AN8="","",AN8)</f>
        <v>8. 3. 2023</v>
      </c>
      <c r="AN87" s="215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>Vodovody a kanalizace Pardubice, a.s.</v>
      </c>
      <c r="AI89" s="27" t="s">
        <v>32</v>
      </c>
      <c r="AM89" s="216" t="str">
        <f>IF(E17="","",E17)</f>
        <v>Multiaqua s.r.o.</v>
      </c>
      <c r="AN89" s="217"/>
      <c r="AO89" s="217"/>
      <c r="AP89" s="217"/>
      <c r="AR89" s="32"/>
      <c r="AS89" s="218" t="s">
        <v>61</v>
      </c>
      <c r="AT89" s="219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30</v>
      </c>
      <c r="L90" s="3" t="str">
        <f>IF(E14="Vyplň údaj","",E14)</f>
        <v/>
      </c>
      <c r="AI90" s="27" t="s">
        <v>37</v>
      </c>
      <c r="AM90" s="216" t="str">
        <f>IF(E20="","",E20)</f>
        <v>Leona Šaldová</v>
      </c>
      <c r="AN90" s="217"/>
      <c r="AO90" s="217"/>
      <c r="AP90" s="217"/>
      <c r="AR90" s="32"/>
      <c r="AS90" s="220"/>
      <c r="AT90" s="221"/>
      <c r="BD90" s="56"/>
    </row>
    <row r="91" spans="2:56" s="1" customFormat="1" ht="10.9" customHeight="1">
      <c r="B91" s="32"/>
      <c r="AR91" s="32"/>
      <c r="AS91" s="220"/>
      <c r="AT91" s="221"/>
      <c r="BD91" s="56"/>
    </row>
    <row r="92" spans="2:56" s="1" customFormat="1" ht="29.25" customHeight="1">
      <c r="B92" s="32"/>
      <c r="C92" s="222" t="s">
        <v>62</v>
      </c>
      <c r="D92" s="223"/>
      <c r="E92" s="223"/>
      <c r="F92" s="223"/>
      <c r="G92" s="223"/>
      <c r="H92" s="57"/>
      <c r="I92" s="224" t="s">
        <v>63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5" t="s">
        <v>64</v>
      </c>
      <c r="AH92" s="223"/>
      <c r="AI92" s="223"/>
      <c r="AJ92" s="223"/>
      <c r="AK92" s="223"/>
      <c r="AL92" s="223"/>
      <c r="AM92" s="223"/>
      <c r="AN92" s="224" t="s">
        <v>65</v>
      </c>
      <c r="AO92" s="223"/>
      <c r="AP92" s="226"/>
      <c r="AQ92" s="58" t="s">
        <v>66</v>
      </c>
      <c r="AR92" s="32"/>
      <c r="AS92" s="59" t="s">
        <v>67</v>
      </c>
      <c r="AT92" s="60" t="s">
        <v>68</v>
      </c>
      <c r="AU92" s="60" t="s">
        <v>69</v>
      </c>
      <c r="AV92" s="60" t="s">
        <v>70</v>
      </c>
      <c r="AW92" s="60" t="s">
        <v>71</v>
      </c>
      <c r="AX92" s="60" t="s">
        <v>72</v>
      </c>
      <c r="AY92" s="60" t="s">
        <v>73</v>
      </c>
      <c r="AZ92" s="60" t="s">
        <v>74</v>
      </c>
      <c r="BA92" s="60" t="s">
        <v>75</v>
      </c>
      <c r="BB92" s="60" t="s">
        <v>76</v>
      </c>
      <c r="BC92" s="60" t="s">
        <v>77</v>
      </c>
      <c r="BD92" s="61" t="s">
        <v>78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30">
        <f>ROUND(SUM(AG95:AG97),2)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67" t="s">
        <v>1</v>
      </c>
      <c r="AR94" s="63"/>
      <c r="AS94" s="68">
        <f>ROUND(SUM(AS95:AS97),2)</f>
        <v>0</v>
      </c>
      <c r="AT94" s="69">
        <f>ROUND(SUM(AV94:AW94),2)</f>
        <v>0</v>
      </c>
      <c r="AU94" s="70">
        <f>ROUND(SUM(AU95:AU97),5)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ROUND(SUM(AZ95:AZ97),2)</f>
        <v>0</v>
      </c>
      <c r="BA94" s="69">
        <f>ROUND(SUM(BA95:BA97),2)</f>
        <v>0</v>
      </c>
      <c r="BB94" s="69">
        <f>ROUND(SUM(BB95:BB97),2)</f>
        <v>0</v>
      </c>
      <c r="BC94" s="69">
        <f>ROUND(SUM(BC95:BC97),2)</f>
        <v>0</v>
      </c>
      <c r="BD94" s="71">
        <f>ROUND(SUM(BD95:BD97),2)</f>
        <v>0</v>
      </c>
      <c r="BS94" s="72" t="s">
        <v>80</v>
      </c>
      <c r="BT94" s="72" t="s">
        <v>81</v>
      </c>
      <c r="BU94" s="73" t="s">
        <v>82</v>
      </c>
      <c r="BV94" s="72" t="s">
        <v>83</v>
      </c>
      <c r="BW94" s="72" t="s">
        <v>5</v>
      </c>
      <c r="BX94" s="72" t="s">
        <v>84</v>
      </c>
      <c r="CL94" s="72" t="s">
        <v>1</v>
      </c>
    </row>
    <row r="95" spans="1:91" s="6" customFormat="1" ht="16.5" customHeight="1">
      <c r="A95" s="74" t="s">
        <v>85</v>
      </c>
      <c r="B95" s="75"/>
      <c r="C95" s="76"/>
      <c r="D95" s="229" t="s">
        <v>86</v>
      </c>
      <c r="E95" s="229"/>
      <c r="F95" s="229"/>
      <c r="G95" s="229"/>
      <c r="H95" s="229"/>
      <c r="I95" s="77"/>
      <c r="J95" s="229" t="s">
        <v>87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'SO 01 - ul. Nová'!J30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78" t="s">
        <v>88</v>
      </c>
      <c r="AR95" s="75"/>
      <c r="AS95" s="79">
        <v>0</v>
      </c>
      <c r="AT95" s="80">
        <f>ROUND(SUM(AV95:AW95),2)</f>
        <v>0</v>
      </c>
      <c r="AU95" s="81">
        <f>'SO 01 - ul. Nová'!P127</f>
        <v>0</v>
      </c>
      <c r="AV95" s="80">
        <f>'SO 01 - ul. Nová'!J33</f>
        <v>0</v>
      </c>
      <c r="AW95" s="80">
        <f>'SO 01 - ul. Nová'!J34</f>
        <v>0</v>
      </c>
      <c r="AX95" s="80">
        <f>'SO 01 - ul. Nová'!J35</f>
        <v>0</v>
      </c>
      <c r="AY95" s="80">
        <f>'SO 01 - ul. Nová'!J36</f>
        <v>0</v>
      </c>
      <c r="AZ95" s="80">
        <f>'SO 01 - ul. Nová'!F33</f>
        <v>0</v>
      </c>
      <c r="BA95" s="80">
        <f>'SO 01 - ul. Nová'!F34</f>
        <v>0</v>
      </c>
      <c r="BB95" s="80">
        <f>'SO 01 - ul. Nová'!F35</f>
        <v>0</v>
      </c>
      <c r="BC95" s="80">
        <f>'SO 01 - ul. Nová'!F36</f>
        <v>0</v>
      </c>
      <c r="BD95" s="82">
        <f>'SO 01 - ul. Nová'!F37</f>
        <v>0</v>
      </c>
      <c r="BT95" s="83" t="s">
        <v>89</v>
      </c>
      <c r="BV95" s="83" t="s">
        <v>83</v>
      </c>
      <c r="BW95" s="83" t="s">
        <v>90</v>
      </c>
      <c r="BX95" s="83" t="s">
        <v>5</v>
      </c>
      <c r="CL95" s="83" t="s">
        <v>1</v>
      </c>
      <c r="CM95" s="83" t="s">
        <v>91</v>
      </c>
    </row>
    <row r="96" spans="1:91" s="6" customFormat="1" ht="16.5" customHeight="1">
      <c r="A96" s="74" t="s">
        <v>85</v>
      </c>
      <c r="B96" s="75"/>
      <c r="C96" s="76"/>
      <c r="D96" s="229" t="s">
        <v>92</v>
      </c>
      <c r="E96" s="229"/>
      <c r="F96" s="229"/>
      <c r="G96" s="229"/>
      <c r="H96" s="229"/>
      <c r="I96" s="77"/>
      <c r="J96" s="229" t="s">
        <v>93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7">
        <f>'SO 02 - ul. Na Pašti'!J30</f>
        <v>0</v>
      </c>
      <c r="AH96" s="228"/>
      <c r="AI96" s="228"/>
      <c r="AJ96" s="228"/>
      <c r="AK96" s="228"/>
      <c r="AL96" s="228"/>
      <c r="AM96" s="228"/>
      <c r="AN96" s="227">
        <f>SUM(AG96,AT96)</f>
        <v>0</v>
      </c>
      <c r="AO96" s="228"/>
      <c r="AP96" s="228"/>
      <c r="AQ96" s="78" t="s">
        <v>88</v>
      </c>
      <c r="AR96" s="75"/>
      <c r="AS96" s="79">
        <v>0</v>
      </c>
      <c r="AT96" s="80">
        <f>ROUND(SUM(AV96:AW96),2)</f>
        <v>0</v>
      </c>
      <c r="AU96" s="81">
        <f>'SO 02 - ul. Na Pašti'!P127</f>
        <v>0</v>
      </c>
      <c r="AV96" s="80">
        <f>'SO 02 - ul. Na Pašti'!J33</f>
        <v>0</v>
      </c>
      <c r="AW96" s="80">
        <f>'SO 02 - ul. Na Pašti'!J34</f>
        <v>0</v>
      </c>
      <c r="AX96" s="80">
        <f>'SO 02 - ul. Na Pašti'!J35</f>
        <v>0</v>
      </c>
      <c r="AY96" s="80">
        <f>'SO 02 - ul. Na Pašti'!J36</f>
        <v>0</v>
      </c>
      <c r="AZ96" s="80">
        <f>'SO 02 - ul. Na Pašti'!F33</f>
        <v>0</v>
      </c>
      <c r="BA96" s="80">
        <f>'SO 02 - ul. Na Pašti'!F34</f>
        <v>0</v>
      </c>
      <c r="BB96" s="80">
        <f>'SO 02 - ul. Na Pašti'!F35</f>
        <v>0</v>
      </c>
      <c r="BC96" s="80">
        <f>'SO 02 - ul. Na Pašti'!F36</f>
        <v>0</v>
      </c>
      <c r="BD96" s="82">
        <f>'SO 02 - ul. Na Pašti'!F37</f>
        <v>0</v>
      </c>
      <c r="BT96" s="83" t="s">
        <v>89</v>
      </c>
      <c r="BV96" s="83" t="s">
        <v>83</v>
      </c>
      <c r="BW96" s="83" t="s">
        <v>94</v>
      </c>
      <c r="BX96" s="83" t="s">
        <v>5</v>
      </c>
      <c r="CL96" s="83" t="s">
        <v>1</v>
      </c>
      <c r="CM96" s="83" t="s">
        <v>91</v>
      </c>
    </row>
    <row r="97" spans="1:91" s="6" customFormat="1" ht="16.5" customHeight="1">
      <c r="A97" s="74" t="s">
        <v>85</v>
      </c>
      <c r="B97" s="75"/>
      <c r="C97" s="76"/>
      <c r="D97" s="229" t="s">
        <v>95</v>
      </c>
      <c r="E97" s="229"/>
      <c r="F97" s="229"/>
      <c r="G97" s="229"/>
      <c r="H97" s="229"/>
      <c r="I97" s="77"/>
      <c r="J97" s="229" t="s">
        <v>96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7">
        <f>'03 - Vedlejší a ostatní n...'!J30</f>
        <v>0</v>
      </c>
      <c r="AH97" s="228"/>
      <c r="AI97" s="228"/>
      <c r="AJ97" s="228"/>
      <c r="AK97" s="228"/>
      <c r="AL97" s="228"/>
      <c r="AM97" s="228"/>
      <c r="AN97" s="227">
        <f>SUM(AG97,AT97)</f>
        <v>0</v>
      </c>
      <c r="AO97" s="228"/>
      <c r="AP97" s="228"/>
      <c r="AQ97" s="78" t="s">
        <v>88</v>
      </c>
      <c r="AR97" s="75"/>
      <c r="AS97" s="84">
        <v>0</v>
      </c>
      <c r="AT97" s="85">
        <f>ROUND(SUM(AV97:AW97),2)</f>
        <v>0</v>
      </c>
      <c r="AU97" s="86">
        <f>'03 - Vedlejší a ostatní n...'!P124</f>
        <v>0</v>
      </c>
      <c r="AV97" s="85">
        <f>'03 - Vedlejší a ostatní n...'!J33</f>
        <v>0</v>
      </c>
      <c r="AW97" s="85">
        <f>'03 - Vedlejší a ostatní n...'!J34</f>
        <v>0</v>
      </c>
      <c r="AX97" s="85">
        <f>'03 - Vedlejší a ostatní n...'!J35</f>
        <v>0</v>
      </c>
      <c r="AY97" s="85">
        <f>'03 - Vedlejší a ostatní n...'!J36</f>
        <v>0</v>
      </c>
      <c r="AZ97" s="85">
        <f>'03 - Vedlejší a ostatní n...'!F33</f>
        <v>0</v>
      </c>
      <c r="BA97" s="85">
        <f>'03 - Vedlejší a ostatní n...'!F34</f>
        <v>0</v>
      </c>
      <c r="BB97" s="85">
        <f>'03 - Vedlejší a ostatní n...'!F35</f>
        <v>0</v>
      </c>
      <c r="BC97" s="85">
        <f>'03 - Vedlejší a ostatní n...'!F36</f>
        <v>0</v>
      </c>
      <c r="BD97" s="87">
        <f>'03 - Vedlejší a ostatní n...'!F37</f>
        <v>0</v>
      </c>
      <c r="BT97" s="83" t="s">
        <v>89</v>
      </c>
      <c r="BV97" s="83" t="s">
        <v>83</v>
      </c>
      <c r="BW97" s="83" t="s">
        <v>97</v>
      </c>
      <c r="BX97" s="83" t="s">
        <v>5</v>
      </c>
      <c r="CL97" s="83" t="s">
        <v>1</v>
      </c>
      <c r="CM97" s="83" t="s">
        <v>91</v>
      </c>
    </row>
    <row r="98" spans="2:44" s="1" customFormat="1" ht="30" customHeight="1">
      <c r="B98" s="32"/>
      <c r="AR98" s="32"/>
    </row>
    <row r="99" spans="2:44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2"/>
    </row>
  </sheetData>
  <sheetProtection algorithmName="SHA-512" hashValue="uPQwwCCGko8jBxPpRUdFfW5bamhR4+omXvi3GgJwiq2EML4+2nd6m/fDtIBEFx+6iynz6dGU3HgrCH3Fj+g50w==" saltValue="e5T9fgZMQuOo6hM8iVQ99IiZls4gyS7+yjovgaTMm/ooJ4cMWDE0EpgB/uFAwMRXrdmzekYWM0xcFbTbBFAQS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- ul. Nová'!C2" display="/"/>
    <hyperlink ref="A96" location="'SO 02 - ul. Na Pašti'!C2" display="/"/>
    <hyperlink ref="A97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44"/>
  <sheetViews>
    <sheetView showGridLines="0" workbookViewId="0" topLeftCell="A419">
      <selection activeCell="K424" activeCellId="9" sqref="K242 D242 D424 D431 D435 D438 K438 K435 K431 K42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ht="24.95" customHeight="1">
      <c r="B4" s="20"/>
      <c r="D4" s="21" t="s">
        <v>98</v>
      </c>
      <c r="L4" s="20"/>
      <c r="M4" s="8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2" t="str">
        <f>'Rekapitulace stavby'!K6</f>
        <v>Srch, ul. Na Pašti a ul. Nová - kanalizace</v>
      </c>
      <c r="F7" s="233"/>
      <c r="G7" s="233"/>
      <c r="H7" s="233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13" t="s">
        <v>100</v>
      </c>
      <c r="F9" s="234"/>
      <c r="G9" s="234"/>
      <c r="H9" s="234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8. 3. 2023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29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30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5" t="str">
        <f>'Rekapitulace stavby'!E14</f>
        <v>Vyplň údaj</v>
      </c>
      <c r="F18" s="197"/>
      <c r="G18" s="197"/>
      <c r="H18" s="197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32</v>
      </c>
      <c r="I20" s="27" t="s">
        <v>25</v>
      </c>
      <c r="J20" s="25" t="s">
        <v>33</v>
      </c>
      <c r="L20" s="32"/>
    </row>
    <row r="21" spans="2:12" s="1" customFormat="1" ht="18" customHeight="1">
      <c r="B21" s="32"/>
      <c r="E21" s="25" t="s">
        <v>34</v>
      </c>
      <c r="I21" s="27" t="s">
        <v>28</v>
      </c>
      <c r="J21" s="25" t="s">
        <v>35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37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39</v>
      </c>
      <c r="L26" s="32"/>
    </row>
    <row r="27" spans="2:12" s="7" customFormat="1" ht="71.25" customHeight="1">
      <c r="B27" s="89"/>
      <c r="E27" s="202" t="s">
        <v>40</v>
      </c>
      <c r="F27" s="202"/>
      <c r="G27" s="202"/>
      <c r="H27" s="20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41</v>
      </c>
      <c r="J30" s="66">
        <f>ROUND(J127,2)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43</v>
      </c>
      <c r="I32" s="35" t="s">
        <v>42</v>
      </c>
      <c r="J32" s="35" t="s">
        <v>44</v>
      </c>
      <c r="L32" s="32"/>
    </row>
    <row r="33" spans="2:12" s="1" customFormat="1" ht="14.45" customHeight="1">
      <c r="B33" s="32"/>
      <c r="D33" s="55" t="s">
        <v>45</v>
      </c>
      <c r="E33" s="27" t="s">
        <v>46</v>
      </c>
      <c r="F33" s="91">
        <f>ROUND((SUM(BE127:BE443)),2)</f>
        <v>0</v>
      </c>
      <c r="I33" s="92">
        <v>0.21</v>
      </c>
      <c r="J33" s="91">
        <f>ROUND(((SUM(BE127:BE443))*I33),2)</f>
        <v>0</v>
      </c>
      <c r="L33" s="32"/>
    </row>
    <row r="34" spans="2:12" s="1" customFormat="1" ht="14.45" customHeight="1">
      <c r="B34" s="32"/>
      <c r="E34" s="27" t="s">
        <v>47</v>
      </c>
      <c r="F34" s="91">
        <f>ROUND((SUM(BF127:BF443)),2)</f>
        <v>0</v>
      </c>
      <c r="I34" s="92">
        <v>0.15</v>
      </c>
      <c r="J34" s="91">
        <f>ROUND(((SUM(BF127:BF443))*I34),2)</f>
        <v>0</v>
      </c>
      <c r="L34" s="32"/>
    </row>
    <row r="35" spans="2:12" s="1" customFormat="1" ht="14.45" customHeight="1" hidden="1">
      <c r="B35" s="32"/>
      <c r="E35" s="27" t="s">
        <v>48</v>
      </c>
      <c r="F35" s="91">
        <f>ROUND((SUM(BG127:BG443)),2)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49</v>
      </c>
      <c r="F36" s="91">
        <f>ROUND((SUM(BH127:BH443)),2)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50</v>
      </c>
      <c r="F37" s="91">
        <f>ROUND((SUM(BI127:BI443)),2)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51</v>
      </c>
      <c r="E39" s="57"/>
      <c r="F39" s="57"/>
      <c r="G39" s="95" t="s">
        <v>52</v>
      </c>
      <c r="H39" s="96" t="s">
        <v>53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54</v>
      </c>
      <c r="E50" s="42"/>
      <c r="F50" s="42"/>
      <c r="G50" s="41" t="s">
        <v>55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56</v>
      </c>
      <c r="E61" s="34"/>
      <c r="F61" s="99" t="s">
        <v>57</v>
      </c>
      <c r="G61" s="43" t="s">
        <v>56</v>
      </c>
      <c r="H61" s="34"/>
      <c r="I61" s="34"/>
      <c r="J61" s="100" t="s">
        <v>57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58</v>
      </c>
      <c r="E65" s="42"/>
      <c r="F65" s="42"/>
      <c r="G65" s="41" t="s">
        <v>59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56</v>
      </c>
      <c r="E76" s="34"/>
      <c r="F76" s="99" t="s">
        <v>57</v>
      </c>
      <c r="G76" s="43" t="s">
        <v>56</v>
      </c>
      <c r="H76" s="34"/>
      <c r="I76" s="34"/>
      <c r="J76" s="100" t="s">
        <v>57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101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2" t="str">
        <f>E7</f>
        <v>Srch, ul. Na Pašti a ul. Nová - kanalizace</v>
      </c>
      <c r="F85" s="233"/>
      <c r="G85" s="233"/>
      <c r="H85" s="233"/>
      <c r="L85" s="32"/>
    </row>
    <row r="86" spans="2:12" s="1" customFormat="1" ht="12" customHeight="1">
      <c r="B86" s="32"/>
      <c r="C86" s="27" t="s">
        <v>99</v>
      </c>
      <c r="L86" s="32"/>
    </row>
    <row r="87" spans="2:12" s="1" customFormat="1" ht="16.5" customHeight="1">
      <c r="B87" s="32"/>
      <c r="E87" s="213" t="str">
        <f>E9</f>
        <v>SO 01 - ul. Nová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Srch</v>
      </c>
      <c r="I89" s="27" t="s">
        <v>22</v>
      </c>
      <c r="J89" s="52" t="str">
        <f>IF(J12="","",J12)</f>
        <v>8. 3. 2023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>Vodovody a kanalizace Pardubice, a.s.</v>
      </c>
      <c r="I91" s="27" t="s">
        <v>32</v>
      </c>
      <c r="J91" s="30" t="str">
        <f>E21</f>
        <v>Multiaqua s.r.o.</v>
      </c>
      <c r="L91" s="32"/>
    </row>
    <row r="92" spans="2:12" s="1" customFormat="1" ht="15.2" customHeight="1">
      <c r="B92" s="32"/>
      <c r="C92" s="27" t="s">
        <v>30</v>
      </c>
      <c r="F92" s="25" t="str">
        <f>IF(E18="","",E18)</f>
        <v>Vyplň údaj</v>
      </c>
      <c r="I92" s="27" t="s">
        <v>37</v>
      </c>
      <c r="J92" s="30" t="str">
        <f>E24</f>
        <v>Leona Šaldová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104</v>
      </c>
      <c r="J96" s="66">
        <f>J127</f>
        <v>0</v>
      </c>
      <c r="L96" s="32"/>
      <c r="AU96" s="17" t="s">
        <v>105</v>
      </c>
    </row>
    <row r="97" spans="2:12" s="8" customFormat="1" ht="24.95" customHeight="1">
      <c r="B97" s="104"/>
      <c r="D97" s="105" t="s">
        <v>106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9" customFormat="1" ht="19.9" customHeight="1">
      <c r="B98" s="108"/>
      <c r="D98" s="109" t="s">
        <v>107</v>
      </c>
      <c r="E98" s="110"/>
      <c r="F98" s="110"/>
      <c r="G98" s="110"/>
      <c r="H98" s="110"/>
      <c r="I98" s="110"/>
      <c r="J98" s="111">
        <f>J129</f>
        <v>0</v>
      </c>
      <c r="L98" s="108"/>
    </row>
    <row r="99" spans="2:12" s="9" customFormat="1" ht="19.9" customHeight="1">
      <c r="B99" s="108"/>
      <c r="D99" s="109" t="s">
        <v>108</v>
      </c>
      <c r="E99" s="110"/>
      <c r="F99" s="110"/>
      <c r="G99" s="110"/>
      <c r="H99" s="110"/>
      <c r="I99" s="110"/>
      <c r="J99" s="111">
        <f>J285</f>
        <v>0</v>
      </c>
      <c r="L99" s="108"/>
    </row>
    <row r="100" spans="2:12" s="9" customFormat="1" ht="19.9" customHeight="1">
      <c r="B100" s="108"/>
      <c r="D100" s="109" t="s">
        <v>109</v>
      </c>
      <c r="E100" s="110"/>
      <c r="F100" s="110"/>
      <c r="G100" s="110"/>
      <c r="H100" s="110"/>
      <c r="I100" s="110"/>
      <c r="J100" s="111">
        <f>J294</f>
        <v>0</v>
      </c>
      <c r="L100" s="108"/>
    </row>
    <row r="101" spans="2:12" s="9" customFormat="1" ht="19.9" customHeight="1">
      <c r="B101" s="108"/>
      <c r="D101" s="109" t="s">
        <v>110</v>
      </c>
      <c r="E101" s="110"/>
      <c r="F101" s="110"/>
      <c r="G101" s="110"/>
      <c r="H101" s="110"/>
      <c r="I101" s="110"/>
      <c r="J101" s="111">
        <f>J299</f>
        <v>0</v>
      </c>
      <c r="L101" s="108"/>
    </row>
    <row r="102" spans="2:12" s="9" customFormat="1" ht="19.9" customHeight="1">
      <c r="B102" s="108"/>
      <c r="D102" s="109" t="s">
        <v>111</v>
      </c>
      <c r="E102" s="110"/>
      <c r="F102" s="110"/>
      <c r="G102" s="110"/>
      <c r="H102" s="110"/>
      <c r="I102" s="110"/>
      <c r="J102" s="111">
        <f>J315</f>
        <v>0</v>
      </c>
      <c r="L102" s="108"/>
    </row>
    <row r="103" spans="2:12" s="9" customFormat="1" ht="19.9" customHeight="1">
      <c r="B103" s="108"/>
      <c r="D103" s="109" t="s">
        <v>112</v>
      </c>
      <c r="E103" s="110"/>
      <c r="F103" s="110"/>
      <c r="G103" s="110"/>
      <c r="H103" s="110"/>
      <c r="I103" s="110"/>
      <c r="J103" s="111">
        <f>J330</f>
        <v>0</v>
      </c>
      <c r="L103" s="108"/>
    </row>
    <row r="104" spans="2:12" s="9" customFormat="1" ht="19.9" customHeight="1">
      <c r="B104" s="108"/>
      <c r="D104" s="109" t="s">
        <v>113</v>
      </c>
      <c r="E104" s="110"/>
      <c r="F104" s="110"/>
      <c r="G104" s="110"/>
      <c r="H104" s="110"/>
      <c r="I104" s="110"/>
      <c r="J104" s="111">
        <f>J397</f>
        <v>0</v>
      </c>
      <c r="L104" s="108"/>
    </row>
    <row r="105" spans="2:12" s="9" customFormat="1" ht="19.9" customHeight="1">
      <c r="B105" s="108"/>
      <c r="D105" s="109" t="s">
        <v>114</v>
      </c>
      <c r="E105" s="110"/>
      <c r="F105" s="110"/>
      <c r="G105" s="110"/>
      <c r="H105" s="110"/>
      <c r="I105" s="110"/>
      <c r="J105" s="111">
        <f>J405</f>
        <v>0</v>
      </c>
      <c r="L105" s="108"/>
    </row>
    <row r="106" spans="2:12" s="9" customFormat="1" ht="19.9" customHeight="1">
      <c r="B106" s="108"/>
      <c r="D106" s="109" t="s">
        <v>115</v>
      </c>
      <c r="E106" s="110"/>
      <c r="F106" s="110"/>
      <c r="G106" s="110"/>
      <c r="H106" s="110"/>
      <c r="I106" s="110"/>
      <c r="J106" s="111">
        <f>J437</f>
        <v>0</v>
      </c>
      <c r="L106" s="108"/>
    </row>
    <row r="107" spans="2:12" s="8" customFormat="1" ht="24.95" customHeight="1">
      <c r="B107" s="104"/>
      <c r="D107" s="105" t="s">
        <v>116</v>
      </c>
      <c r="E107" s="106"/>
      <c r="F107" s="106"/>
      <c r="G107" s="106"/>
      <c r="H107" s="106"/>
      <c r="I107" s="106"/>
      <c r="J107" s="107">
        <f>J439</f>
        <v>0</v>
      </c>
      <c r="L107" s="104"/>
    </row>
    <row r="108" spans="2:12" s="1" customFormat="1" ht="21.75" customHeight="1">
      <c r="B108" s="32"/>
      <c r="L108" s="32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2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2"/>
    </row>
    <row r="114" spans="2:12" s="1" customFormat="1" ht="24.95" customHeight="1">
      <c r="B114" s="32"/>
      <c r="C114" s="21" t="s">
        <v>117</v>
      </c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16</v>
      </c>
      <c r="L116" s="32"/>
    </row>
    <row r="117" spans="2:12" s="1" customFormat="1" ht="16.5" customHeight="1">
      <c r="B117" s="32"/>
      <c r="E117" s="232" t="str">
        <f>E7</f>
        <v>Srch, ul. Na Pašti a ul. Nová - kanalizace</v>
      </c>
      <c r="F117" s="233"/>
      <c r="G117" s="233"/>
      <c r="H117" s="233"/>
      <c r="L117" s="32"/>
    </row>
    <row r="118" spans="2:12" s="1" customFormat="1" ht="12" customHeight="1">
      <c r="B118" s="32"/>
      <c r="C118" s="27" t="s">
        <v>99</v>
      </c>
      <c r="L118" s="32"/>
    </row>
    <row r="119" spans="2:12" s="1" customFormat="1" ht="16.5" customHeight="1">
      <c r="B119" s="32"/>
      <c r="E119" s="213" t="str">
        <f>E9</f>
        <v>SO 01 - ul. Nová</v>
      </c>
      <c r="F119" s="234"/>
      <c r="G119" s="234"/>
      <c r="H119" s="234"/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F12</f>
        <v>Srch</v>
      </c>
      <c r="I121" s="27" t="s">
        <v>22</v>
      </c>
      <c r="J121" s="52" t="str">
        <f>IF(J12="","",J12)</f>
        <v>8. 3. 2023</v>
      </c>
      <c r="L121" s="32"/>
    </row>
    <row r="122" spans="2:12" s="1" customFormat="1" ht="6.95" customHeight="1">
      <c r="B122" s="32"/>
      <c r="L122" s="32"/>
    </row>
    <row r="123" spans="2:12" s="1" customFormat="1" ht="15.2" customHeight="1">
      <c r="B123" s="32"/>
      <c r="C123" s="27" t="s">
        <v>24</v>
      </c>
      <c r="F123" s="25" t="str">
        <f>E15</f>
        <v>Vodovody a kanalizace Pardubice, a.s.</v>
      </c>
      <c r="I123" s="27" t="s">
        <v>32</v>
      </c>
      <c r="J123" s="30" t="str">
        <f>E21</f>
        <v>Multiaqua s.r.o.</v>
      </c>
      <c r="L123" s="32"/>
    </row>
    <row r="124" spans="2:12" s="1" customFormat="1" ht="15.2" customHeight="1">
      <c r="B124" s="32"/>
      <c r="C124" s="27" t="s">
        <v>30</v>
      </c>
      <c r="F124" s="25" t="str">
        <f>IF(E18="","",E18)</f>
        <v>Vyplň údaj</v>
      </c>
      <c r="I124" s="27" t="s">
        <v>37</v>
      </c>
      <c r="J124" s="30" t="str">
        <f>E24</f>
        <v>Leona Šaldová</v>
      </c>
      <c r="L124" s="32"/>
    </row>
    <row r="125" spans="2:12" s="1" customFormat="1" ht="10.35" customHeight="1">
      <c r="B125" s="32"/>
      <c r="L125" s="32"/>
    </row>
    <row r="126" spans="2:20" s="10" customFormat="1" ht="29.25" customHeight="1">
      <c r="B126" s="112"/>
      <c r="C126" s="113" t="s">
        <v>118</v>
      </c>
      <c r="D126" s="114" t="s">
        <v>66</v>
      </c>
      <c r="E126" s="114" t="s">
        <v>62</v>
      </c>
      <c r="F126" s="114" t="s">
        <v>63</v>
      </c>
      <c r="G126" s="114" t="s">
        <v>119</v>
      </c>
      <c r="H126" s="114" t="s">
        <v>120</v>
      </c>
      <c r="I126" s="114" t="s">
        <v>121</v>
      </c>
      <c r="J126" s="114" t="s">
        <v>103</v>
      </c>
      <c r="K126" s="115" t="s">
        <v>122</v>
      </c>
      <c r="L126" s="112"/>
      <c r="M126" s="59" t="s">
        <v>1</v>
      </c>
      <c r="N126" s="60" t="s">
        <v>45</v>
      </c>
      <c r="O126" s="60" t="s">
        <v>123</v>
      </c>
      <c r="P126" s="60" t="s">
        <v>124</v>
      </c>
      <c r="Q126" s="60" t="s">
        <v>125</v>
      </c>
      <c r="R126" s="60" t="s">
        <v>126</v>
      </c>
      <c r="S126" s="60" t="s">
        <v>127</v>
      </c>
      <c r="T126" s="61" t="s">
        <v>128</v>
      </c>
    </row>
    <row r="127" spans="2:63" s="1" customFormat="1" ht="22.9" customHeight="1">
      <c r="B127" s="32"/>
      <c r="C127" s="64" t="s">
        <v>129</v>
      </c>
      <c r="J127" s="116">
        <f>BK127</f>
        <v>0</v>
      </c>
      <c r="L127" s="32"/>
      <c r="M127" s="62"/>
      <c r="N127" s="53"/>
      <c r="O127" s="53"/>
      <c r="P127" s="117">
        <f>P128+P439</f>
        <v>0</v>
      </c>
      <c r="Q127" s="53"/>
      <c r="R127" s="117">
        <f>R128+R439</f>
        <v>1800.96812988</v>
      </c>
      <c r="S127" s="53"/>
      <c r="T127" s="118">
        <f>T128+T439</f>
        <v>474.23195000000004</v>
      </c>
      <c r="AT127" s="17" t="s">
        <v>80</v>
      </c>
      <c r="AU127" s="17" t="s">
        <v>105</v>
      </c>
      <c r="BK127" s="119">
        <f>BK128+BK439</f>
        <v>0</v>
      </c>
    </row>
    <row r="128" spans="2:63" s="11" customFormat="1" ht="25.9" customHeight="1">
      <c r="B128" s="120"/>
      <c r="D128" s="121" t="s">
        <v>80</v>
      </c>
      <c r="E128" s="122" t="s">
        <v>130</v>
      </c>
      <c r="F128" s="122" t="s">
        <v>131</v>
      </c>
      <c r="I128" s="123"/>
      <c r="J128" s="124">
        <f>BK128</f>
        <v>0</v>
      </c>
      <c r="L128" s="120"/>
      <c r="M128" s="125"/>
      <c r="P128" s="126">
        <f>P129+P285+P294+P299+P315+P330+P397+P405+P437</f>
        <v>0</v>
      </c>
      <c r="R128" s="126">
        <f>R129+R285+R294+R299+R315+R330+R397+R405+R437</f>
        <v>1800.96812988</v>
      </c>
      <c r="T128" s="127">
        <f>T129+T285+T294+T299+T315+T330+T397+T405+T437</f>
        <v>474.23195000000004</v>
      </c>
      <c r="AR128" s="121" t="s">
        <v>89</v>
      </c>
      <c r="AT128" s="128" t="s">
        <v>80</v>
      </c>
      <c r="AU128" s="128" t="s">
        <v>81</v>
      </c>
      <c r="AY128" s="121" t="s">
        <v>132</v>
      </c>
      <c r="BK128" s="129">
        <f>BK129+BK285+BK294+BK299+BK315+BK330+BK397+BK405+BK437</f>
        <v>0</v>
      </c>
    </row>
    <row r="129" spans="2:63" s="11" customFormat="1" ht="22.9" customHeight="1">
      <c r="B129" s="120"/>
      <c r="D129" s="121" t="s">
        <v>80</v>
      </c>
      <c r="E129" s="130" t="s">
        <v>89</v>
      </c>
      <c r="F129" s="130" t="s">
        <v>133</v>
      </c>
      <c r="I129" s="123"/>
      <c r="J129" s="131">
        <f>BK129</f>
        <v>0</v>
      </c>
      <c r="L129" s="120"/>
      <c r="M129" s="125"/>
      <c r="P129" s="126">
        <f>SUM(P130:P284)</f>
        <v>0</v>
      </c>
      <c r="R129" s="126">
        <f>SUM(R130:R284)</f>
        <v>1493.0147357800001</v>
      </c>
      <c r="T129" s="127">
        <f>SUM(T130:T284)</f>
        <v>470.28335000000004</v>
      </c>
      <c r="AR129" s="121" t="s">
        <v>89</v>
      </c>
      <c r="AT129" s="128" t="s">
        <v>80</v>
      </c>
      <c r="AU129" s="128" t="s">
        <v>89</v>
      </c>
      <c r="AY129" s="121" t="s">
        <v>132</v>
      </c>
      <c r="BK129" s="129">
        <f>SUM(BK130:BK284)</f>
        <v>0</v>
      </c>
    </row>
    <row r="130" spans="2:65" s="1" customFormat="1" ht="66.75" customHeight="1">
      <c r="B130" s="32"/>
      <c r="C130" s="132" t="s">
        <v>89</v>
      </c>
      <c r="D130" s="132" t="s">
        <v>134</v>
      </c>
      <c r="E130" s="133" t="s">
        <v>135</v>
      </c>
      <c r="F130" s="134" t="s">
        <v>136</v>
      </c>
      <c r="G130" s="135" t="s">
        <v>137</v>
      </c>
      <c r="H130" s="136">
        <v>470.754</v>
      </c>
      <c r="I130" s="137"/>
      <c r="J130" s="138">
        <f>ROUND(I130*H130,2)</f>
        <v>0</v>
      </c>
      <c r="K130" s="134" t="s">
        <v>138</v>
      </c>
      <c r="L130" s="32"/>
      <c r="M130" s="139" t="s">
        <v>1</v>
      </c>
      <c r="N130" s="140" t="s">
        <v>46</v>
      </c>
      <c r="P130" s="141">
        <f>O130*H130</f>
        <v>0</v>
      </c>
      <c r="Q130" s="141">
        <v>0</v>
      </c>
      <c r="R130" s="141">
        <f>Q130*H130</f>
        <v>0</v>
      </c>
      <c r="S130" s="141">
        <v>0.29</v>
      </c>
      <c r="T130" s="142">
        <f>S130*H130</f>
        <v>136.51865999999998</v>
      </c>
      <c r="AR130" s="143" t="s">
        <v>139</v>
      </c>
      <c r="AT130" s="143" t="s">
        <v>134</v>
      </c>
      <c r="AU130" s="143" t="s">
        <v>91</v>
      </c>
      <c r="AY130" s="17" t="s">
        <v>132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89</v>
      </c>
      <c r="BK130" s="144">
        <f>ROUND(I130*H130,2)</f>
        <v>0</v>
      </c>
      <c r="BL130" s="17" t="s">
        <v>139</v>
      </c>
      <c r="BM130" s="143" t="s">
        <v>140</v>
      </c>
    </row>
    <row r="131" spans="2:47" s="1" customFormat="1" ht="19.5">
      <c r="B131" s="32"/>
      <c r="D131" s="145" t="s">
        <v>141</v>
      </c>
      <c r="F131" s="146" t="s">
        <v>142</v>
      </c>
      <c r="I131" s="147"/>
      <c r="L131" s="32"/>
      <c r="M131" s="148"/>
      <c r="T131" s="56"/>
      <c r="AT131" s="17" t="s">
        <v>141</v>
      </c>
      <c r="AU131" s="17" t="s">
        <v>91</v>
      </c>
    </row>
    <row r="132" spans="2:51" s="12" customFormat="1" ht="11.25">
      <c r="B132" s="149"/>
      <c r="D132" s="145" t="s">
        <v>143</v>
      </c>
      <c r="E132" s="150" t="s">
        <v>1</v>
      </c>
      <c r="F132" s="151" t="s">
        <v>144</v>
      </c>
      <c r="H132" s="150" t="s">
        <v>1</v>
      </c>
      <c r="I132" s="152"/>
      <c r="L132" s="149"/>
      <c r="M132" s="153"/>
      <c r="T132" s="154"/>
      <c r="AT132" s="150" t="s">
        <v>143</v>
      </c>
      <c r="AU132" s="150" t="s">
        <v>91</v>
      </c>
      <c r="AV132" s="12" t="s">
        <v>89</v>
      </c>
      <c r="AW132" s="12" t="s">
        <v>36</v>
      </c>
      <c r="AX132" s="12" t="s">
        <v>81</v>
      </c>
      <c r="AY132" s="150" t="s">
        <v>132</v>
      </c>
    </row>
    <row r="133" spans="2:51" s="12" customFormat="1" ht="11.25">
      <c r="B133" s="149"/>
      <c r="D133" s="145" t="s">
        <v>143</v>
      </c>
      <c r="E133" s="150" t="s">
        <v>1</v>
      </c>
      <c r="F133" s="151" t="s">
        <v>145</v>
      </c>
      <c r="H133" s="150" t="s">
        <v>1</v>
      </c>
      <c r="I133" s="152"/>
      <c r="L133" s="149"/>
      <c r="M133" s="153"/>
      <c r="T133" s="154"/>
      <c r="AT133" s="150" t="s">
        <v>143</v>
      </c>
      <c r="AU133" s="150" t="s">
        <v>91</v>
      </c>
      <c r="AV133" s="12" t="s">
        <v>89</v>
      </c>
      <c r="AW133" s="12" t="s">
        <v>36</v>
      </c>
      <c r="AX133" s="12" t="s">
        <v>81</v>
      </c>
      <c r="AY133" s="150" t="s">
        <v>132</v>
      </c>
    </row>
    <row r="134" spans="2:51" s="13" customFormat="1" ht="11.25">
      <c r="B134" s="155"/>
      <c r="D134" s="145" t="s">
        <v>143</v>
      </c>
      <c r="E134" s="156" t="s">
        <v>1</v>
      </c>
      <c r="F134" s="157" t="s">
        <v>146</v>
      </c>
      <c r="H134" s="158">
        <v>401.954</v>
      </c>
      <c r="I134" s="159"/>
      <c r="L134" s="155"/>
      <c r="M134" s="160"/>
      <c r="T134" s="161"/>
      <c r="AT134" s="156" t="s">
        <v>143</v>
      </c>
      <c r="AU134" s="156" t="s">
        <v>91</v>
      </c>
      <c r="AV134" s="13" t="s">
        <v>91</v>
      </c>
      <c r="AW134" s="13" t="s">
        <v>36</v>
      </c>
      <c r="AX134" s="13" t="s">
        <v>81</v>
      </c>
      <c r="AY134" s="156" t="s">
        <v>132</v>
      </c>
    </row>
    <row r="135" spans="2:51" s="13" customFormat="1" ht="11.25">
      <c r="B135" s="155"/>
      <c r="D135" s="145" t="s">
        <v>143</v>
      </c>
      <c r="E135" s="156" t="s">
        <v>1</v>
      </c>
      <c r="F135" s="157" t="s">
        <v>147</v>
      </c>
      <c r="H135" s="158">
        <v>2.8</v>
      </c>
      <c r="I135" s="159"/>
      <c r="L135" s="155"/>
      <c r="M135" s="160"/>
      <c r="T135" s="161"/>
      <c r="AT135" s="156" t="s">
        <v>143</v>
      </c>
      <c r="AU135" s="156" t="s">
        <v>91</v>
      </c>
      <c r="AV135" s="13" t="s">
        <v>91</v>
      </c>
      <c r="AW135" s="13" t="s">
        <v>36</v>
      </c>
      <c r="AX135" s="13" t="s">
        <v>81</v>
      </c>
      <c r="AY135" s="156" t="s">
        <v>132</v>
      </c>
    </row>
    <row r="136" spans="2:51" s="13" customFormat="1" ht="11.25">
      <c r="B136" s="155"/>
      <c r="D136" s="145" t="s">
        <v>143</v>
      </c>
      <c r="E136" s="156" t="s">
        <v>1</v>
      </c>
      <c r="F136" s="157" t="s">
        <v>148</v>
      </c>
      <c r="H136" s="158">
        <v>66</v>
      </c>
      <c r="I136" s="159"/>
      <c r="L136" s="155"/>
      <c r="M136" s="160"/>
      <c r="T136" s="161"/>
      <c r="AT136" s="156" t="s">
        <v>143</v>
      </c>
      <c r="AU136" s="156" t="s">
        <v>91</v>
      </c>
      <c r="AV136" s="13" t="s">
        <v>91</v>
      </c>
      <c r="AW136" s="13" t="s">
        <v>36</v>
      </c>
      <c r="AX136" s="13" t="s">
        <v>81</v>
      </c>
      <c r="AY136" s="156" t="s">
        <v>132</v>
      </c>
    </row>
    <row r="137" spans="2:51" s="14" customFormat="1" ht="11.25">
      <c r="B137" s="162"/>
      <c r="D137" s="145" t="s">
        <v>143</v>
      </c>
      <c r="E137" s="163" t="s">
        <v>1</v>
      </c>
      <c r="F137" s="164" t="s">
        <v>149</v>
      </c>
      <c r="H137" s="165">
        <v>470.754</v>
      </c>
      <c r="I137" s="166"/>
      <c r="L137" s="162"/>
      <c r="M137" s="167"/>
      <c r="T137" s="168"/>
      <c r="AT137" s="163" t="s">
        <v>143</v>
      </c>
      <c r="AU137" s="163" t="s">
        <v>91</v>
      </c>
      <c r="AV137" s="14" t="s">
        <v>139</v>
      </c>
      <c r="AW137" s="14" t="s">
        <v>36</v>
      </c>
      <c r="AX137" s="14" t="s">
        <v>89</v>
      </c>
      <c r="AY137" s="163" t="s">
        <v>132</v>
      </c>
    </row>
    <row r="138" spans="2:65" s="1" customFormat="1" ht="62.65" customHeight="1">
      <c r="B138" s="32"/>
      <c r="C138" s="132" t="s">
        <v>91</v>
      </c>
      <c r="D138" s="132" t="s">
        <v>134</v>
      </c>
      <c r="E138" s="133" t="s">
        <v>150</v>
      </c>
      <c r="F138" s="134" t="s">
        <v>151</v>
      </c>
      <c r="G138" s="135" t="s">
        <v>137</v>
      </c>
      <c r="H138" s="136">
        <v>470.754</v>
      </c>
      <c r="I138" s="137"/>
      <c r="J138" s="138">
        <f>ROUND(I138*H138,2)</f>
        <v>0</v>
      </c>
      <c r="K138" s="134" t="s">
        <v>138</v>
      </c>
      <c r="L138" s="32"/>
      <c r="M138" s="139" t="s">
        <v>1</v>
      </c>
      <c r="N138" s="140" t="s">
        <v>46</v>
      </c>
      <c r="P138" s="141">
        <f>O138*H138</f>
        <v>0</v>
      </c>
      <c r="Q138" s="141">
        <v>0</v>
      </c>
      <c r="R138" s="141">
        <f>Q138*H138</f>
        <v>0</v>
      </c>
      <c r="S138" s="141">
        <v>0.325</v>
      </c>
      <c r="T138" s="142">
        <f>S138*H138</f>
        <v>152.99505000000002</v>
      </c>
      <c r="AR138" s="143" t="s">
        <v>139</v>
      </c>
      <c r="AT138" s="143" t="s">
        <v>134</v>
      </c>
      <c r="AU138" s="143" t="s">
        <v>91</v>
      </c>
      <c r="AY138" s="17" t="s">
        <v>132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89</v>
      </c>
      <c r="BK138" s="144">
        <f>ROUND(I138*H138,2)</f>
        <v>0</v>
      </c>
      <c r="BL138" s="17" t="s">
        <v>139</v>
      </c>
      <c r="BM138" s="143" t="s">
        <v>152</v>
      </c>
    </row>
    <row r="139" spans="2:47" s="1" customFormat="1" ht="19.5">
      <c r="B139" s="32"/>
      <c r="D139" s="145" t="s">
        <v>141</v>
      </c>
      <c r="F139" s="146" t="s">
        <v>153</v>
      </c>
      <c r="I139" s="147"/>
      <c r="L139" s="32"/>
      <c r="M139" s="148"/>
      <c r="T139" s="56"/>
      <c r="AT139" s="17" t="s">
        <v>141</v>
      </c>
      <c r="AU139" s="17" t="s">
        <v>91</v>
      </c>
    </row>
    <row r="140" spans="2:51" s="12" customFormat="1" ht="11.25">
      <c r="B140" s="149"/>
      <c r="D140" s="145" t="s">
        <v>143</v>
      </c>
      <c r="E140" s="150" t="s">
        <v>1</v>
      </c>
      <c r="F140" s="151" t="s">
        <v>144</v>
      </c>
      <c r="H140" s="150" t="s">
        <v>1</v>
      </c>
      <c r="I140" s="152"/>
      <c r="L140" s="149"/>
      <c r="M140" s="153"/>
      <c r="T140" s="154"/>
      <c r="AT140" s="150" t="s">
        <v>143</v>
      </c>
      <c r="AU140" s="150" t="s">
        <v>91</v>
      </c>
      <c r="AV140" s="12" t="s">
        <v>89</v>
      </c>
      <c r="AW140" s="12" t="s">
        <v>36</v>
      </c>
      <c r="AX140" s="12" t="s">
        <v>81</v>
      </c>
      <c r="AY140" s="150" t="s">
        <v>132</v>
      </c>
    </row>
    <row r="141" spans="2:51" s="12" customFormat="1" ht="11.25">
      <c r="B141" s="149"/>
      <c r="D141" s="145" t="s">
        <v>143</v>
      </c>
      <c r="E141" s="150" t="s">
        <v>1</v>
      </c>
      <c r="F141" s="151" t="s">
        <v>145</v>
      </c>
      <c r="H141" s="150" t="s">
        <v>1</v>
      </c>
      <c r="I141" s="152"/>
      <c r="L141" s="149"/>
      <c r="M141" s="153"/>
      <c r="T141" s="154"/>
      <c r="AT141" s="150" t="s">
        <v>143</v>
      </c>
      <c r="AU141" s="150" t="s">
        <v>91</v>
      </c>
      <c r="AV141" s="12" t="s">
        <v>89</v>
      </c>
      <c r="AW141" s="12" t="s">
        <v>36</v>
      </c>
      <c r="AX141" s="12" t="s">
        <v>81</v>
      </c>
      <c r="AY141" s="150" t="s">
        <v>132</v>
      </c>
    </row>
    <row r="142" spans="2:51" s="13" customFormat="1" ht="11.25">
      <c r="B142" s="155"/>
      <c r="D142" s="145" t="s">
        <v>143</v>
      </c>
      <c r="E142" s="156" t="s">
        <v>1</v>
      </c>
      <c r="F142" s="157" t="s">
        <v>146</v>
      </c>
      <c r="H142" s="158">
        <v>401.954</v>
      </c>
      <c r="I142" s="159"/>
      <c r="L142" s="155"/>
      <c r="M142" s="160"/>
      <c r="T142" s="161"/>
      <c r="AT142" s="156" t="s">
        <v>143</v>
      </c>
      <c r="AU142" s="156" t="s">
        <v>91</v>
      </c>
      <c r="AV142" s="13" t="s">
        <v>91</v>
      </c>
      <c r="AW142" s="13" t="s">
        <v>36</v>
      </c>
      <c r="AX142" s="13" t="s">
        <v>81</v>
      </c>
      <c r="AY142" s="156" t="s">
        <v>132</v>
      </c>
    </row>
    <row r="143" spans="2:51" s="13" customFormat="1" ht="11.25">
      <c r="B143" s="155"/>
      <c r="D143" s="145" t="s">
        <v>143</v>
      </c>
      <c r="E143" s="156" t="s">
        <v>1</v>
      </c>
      <c r="F143" s="157" t="s">
        <v>147</v>
      </c>
      <c r="H143" s="158">
        <v>2.8</v>
      </c>
      <c r="I143" s="159"/>
      <c r="L143" s="155"/>
      <c r="M143" s="160"/>
      <c r="T143" s="161"/>
      <c r="AT143" s="156" t="s">
        <v>143</v>
      </c>
      <c r="AU143" s="156" t="s">
        <v>91</v>
      </c>
      <c r="AV143" s="13" t="s">
        <v>91</v>
      </c>
      <c r="AW143" s="13" t="s">
        <v>36</v>
      </c>
      <c r="AX143" s="13" t="s">
        <v>81</v>
      </c>
      <c r="AY143" s="156" t="s">
        <v>132</v>
      </c>
    </row>
    <row r="144" spans="2:51" s="13" customFormat="1" ht="11.25">
      <c r="B144" s="155"/>
      <c r="D144" s="145" t="s">
        <v>143</v>
      </c>
      <c r="E144" s="156" t="s">
        <v>1</v>
      </c>
      <c r="F144" s="157" t="s">
        <v>148</v>
      </c>
      <c r="H144" s="158">
        <v>66</v>
      </c>
      <c r="I144" s="159"/>
      <c r="L144" s="155"/>
      <c r="M144" s="160"/>
      <c r="T144" s="161"/>
      <c r="AT144" s="156" t="s">
        <v>143</v>
      </c>
      <c r="AU144" s="156" t="s">
        <v>91</v>
      </c>
      <c r="AV144" s="13" t="s">
        <v>91</v>
      </c>
      <c r="AW144" s="13" t="s">
        <v>36</v>
      </c>
      <c r="AX144" s="13" t="s">
        <v>81</v>
      </c>
      <c r="AY144" s="156" t="s">
        <v>132</v>
      </c>
    </row>
    <row r="145" spans="2:51" s="14" customFormat="1" ht="11.25">
      <c r="B145" s="162"/>
      <c r="D145" s="145" t="s">
        <v>143</v>
      </c>
      <c r="E145" s="163" t="s">
        <v>1</v>
      </c>
      <c r="F145" s="164" t="s">
        <v>149</v>
      </c>
      <c r="H145" s="165">
        <v>470.754</v>
      </c>
      <c r="I145" s="166"/>
      <c r="L145" s="162"/>
      <c r="M145" s="167"/>
      <c r="T145" s="168"/>
      <c r="AT145" s="163" t="s">
        <v>143</v>
      </c>
      <c r="AU145" s="163" t="s">
        <v>91</v>
      </c>
      <c r="AV145" s="14" t="s">
        <v>139</v>
      </c>
      <c r="AW145" s="14" t="s">
        <v>36</v>
      </c>
      <c r="AX145" s="14" t="s">
        <v>89</v>
      </c>
      <c r="AY145" s="163" t="s">
        <v>132</v>
      </c>
    </row>
    <row r="146" spans="2:65" s="1" customFormat="1" ht="49.15" customHeight="1">
      <c r="B146" s="32"/>
      <c r="C146" s="132" t="s">
        <v>154</v>
      </c>
      <c r="D146" s="132" t="s">
        <v>134</v>
      </c>
      <c r="E146" s="133" t="s">
        <v>155</v>
      </c>
      <c r="F146" s="134" t="s">
        <v>156</v>
      </c>
      <c r="G146" s="135" t="s">
        <v>137</v>
      </c>
      <c r="H146" s="136">
        <v>470.754</v>
      </c>
      <c r="I146" s="137"/>
      <c r="J146" s="138">
        <f>ROUND(I146*H146,2)</f>
        <v>0</v>
      </c>
      <c r="K146" s="134" t="s">
        <v>1</v>
      </c>
      <c r="L146" s="32"/>
      <c r="M146" s="139" t="s">
        <v>1</v>
      </c>
      <c r="N146" s="140" t="s">
        <v>46</v>
      </c>
      <c r="P146" s="141">
        <f>O146*H146</f>
        <v>0</v>
      </c>
      <c r="Q146" s="141">
        <v>9E-05</v>
      </c>
      <c r="R146" s="141">
        <f>Q146*H146</f>
        <v>0.04236786000000001</v>
      </c>
      <c r="S146" s="141">
        <v>0.256</v>
      </c>
      <c r="T146" s="142">
        <f>S146*H146</f>
        <v>120.513024</v>
      </c>
      <c r="AR146" s="143" t="s">
        <v>139</v>
      </c>
      <c r="AT146" s="143" t="s">
        <v>134</v>
      </c>
      <c r="AU146" s="143" t="s">
        <v>91</v>
      </c>
      <c r="AY146" s="17" t="s">
        <v>132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89</v>
      </c>
      <c r="BK146" s="144">
        <f>ROUND(I146*H146,2)</f>
        <v>0</v>
      </c>
      <c r="BL146" s="17" t="s">
        <v>139</v>
      </c>
      <c r="BM146" s="143" t="s">
        <v>157</v>
      </c>
    </row>
    <row r="147" spans="2:47" s="1" customFormat="1" ht="19.5">
      <c r="B147" s="32"/>
      <c r="D147" s="145" t="s">
        <v>141</v>
      </c>
      <c r="F147" s="146" t="s">
        <v>158</v>
      </c>
      <c r="I147" s="147"/>
      <c r="L147" s="32"/>
      <c r="M147" s="148"/>
      <c r="T147" s="56"/>
      <c r="AT147" s="17" t="s">
        <v>141</v>
      </c>
      <c r="AU147" s="17" t="s">
        <v>91</v>
      </c>
    </row>
    <row r="148" spans="2:51" s="12" customFormat="1" ht="11.25">
      <c r="B148" s="149"/>
      <c r="D148" s="145" t="s">
        <v>143</v>
      </c>
      <c r="E148" s="150" t="s">
        <v>1</v>
      </c>
      <c r="F148" s="151" t="s">
        <v>144</v>
      </c>
      <c r="H148" s="150" t="s">
        <v>1</v>
      </c>
      <c r="I148" s="152"/>
      <c r="L148" s="149"/>
      <c r="M148" s="153"/>
      <c r="T148" s="154"/>
      <c r="AT148" s="150" t="s">
        <v>143</v>
      </c>
      <c r="AU148" s="150" t="s">
        <v>91</v>
      </c>
      <c r="AV148" s="12" t="s">
        <v>89</v>
      </c>
      <c r="AW148" s="12" t="s">
        <v>36</v>
      </c>
      <c r="AX148" s="12" t="s">
        <v>81</v>
      </c>
      <c r="AY148" s="150" t="s">
        <v>132</v>
      </c>
    </row>
    <row r="149" spans="2:51" s="12" customFormat="1" ht="11.25">
      <c r="B149" s="149"/>
      <c r="D149" s="145" t="s">
        <v>143</v>
      </c>
      <c r="E149" s="150" t="s">
        <v>1</v>
      </c>
      <c r="F149" s="151" t="s">
        <v>145</v>
      </c>
      <c r="H149" s="150" t="s">
        <v>1</v>
      </c>
      <c r="I149" s="152"/>
      <c r="L149" s="149"/>
      <c r="M149" s="153"/>
      <c r="T149" s="154"/>
      <c r="AT149" s="150" t="s">
        <v>143</v>
      </c>
      <c r="AU149" s="150" t="s">
        <v>91</v>
      </c>
      <c r="AV149" s="12" t="s">
        <v>89</v>
      </c>
      <c r="AW149" s="12" t="s">
        <v>36</v>
      </c>
      <c r="AX149" s="12" t="s">
        <v>81</v>
      </c>
      <c r="AY149" s="150" t="s">
        <v>132</v>
      </c>
    </row>
    <row r="150" spans="2:51" s="13" customFormat="1" ht="11.25">
      <c r="B150" s="155"/>
      <c r="D150" s="145" t="s">
        <v>143</v>
      </c>
      <c r="E150" s="156" t="s">
        <v>1</v>
      </c>
      <c r="F150" s="157" t="s">
        <v>146</v>
      </c>
      <c r="H150" s="158">
        <v>401.954</v>
      </c>
      <c r="I150" s="159"/>
      <c r="L150" s="155"/>
      <c r="M150" s="160"/>
      <c r="T150" s="161"/>
      <c r="AT150" s="156" t="s">
        <v>143</v>
      </c>
      <c r="AU150" s="156" t="s">
        <v>91</v>
      </c>
      <c r="AV150" s="13" t="s">
        <v>91</v>
      </c>
      <c r="AW150" s="13" t="s">
        <v>36</v>
      </c>
      <c r="AX150" s="13" t="s">
        <v>81</v>
      </c>
      <c r="AY150" s="156" t="s">
        <v>132</v>
      </c>
    </row>
    <row r="151" spans="2:51" s="13" customFormat="1" ht="11.25">
      <c r="B151" s="155"/>
      <c r="D151" s="145" t="s">
        <v>143</v>
      </c>
      <c r="E151" s="156" t="s">
        <v>1</v>
      </c>
      <c r="F151" s="157" t="s">
        <v>147</v>
      </c>
      <c r="H151" s="158">
        <v>2.8</v>
      </c>
      <c r="I151" s="159"/>
      <c r="L151" s="155"/>
      <c r="M151" s="160"/>
      <c r="T151" s="161"/>
      <c r="AT151" s="156" t="s">
        <v>143</v>
      </c>
      <c r="AU151" s="156" t="s">
        <v>91</v>
      </c>
      <c r="AV151" s="13" t="s">
        <v>91</v>
      </c>
      <c r="AW151" s="13" t="s">
        <v>36</v>
      </c>
      <c r="AX151" s="13" t="s">
        <v>81</v>
      </c>
      <c r="AY151" s="156" t="s">
        <v>132</v>
      </c>
    </row>
    <row r="152" spans="2:51" s="13" customFormat="1" ht="11.25">
      <c r="B152" s="155"/>
      <c r="D152" s="145" t="s">
        <v>143</v>
      </c>
      <c r="E152" s="156" t="s">
        <v>1</v>
      </c>
      <c r="F152" s="157" t="s">
        <v>148</v>
      </c>
      <c r="H152" s="158">
        <v>66</v>
      </c>
      <c r="I152" s="159"/>
      <c r="L152" s="155"/>
      <c r="M152" s="160"/>
      <c r="T152" s="161"/>
      <c r="AT152" s="156" t="s">
        <v>143</v>
      </c>
      <c r="AU152" s="156" t="s">
        <v>91</v>
      </c>
      <c r="AV152" s="13" t="s">
        <v>91</v>
      </c>
      <c r="AW152" s="13" t="s">
        <v>36</v>
      </c>
      <c r="AX152" s="13" t="s">
        <v>81</v>
      </c>
      <c r="AY152" s="156" t="s">
        <v>132</v>
      </c>
    </row>
    <row r="153" spans="2:51" s="14" customFormat="1" ht="11.25">
      <c r="B153" s="162"/>
      <c r="D153" s="145" t="s">
        <v>143</v>
      </c>
      <c r="E153" s="163" t="s">
        <v>1</v>
      </c>
      <c r="F153" s="164" t="s">
        <v>149</v>
      </c>
      <c r="H153" s="165">
        <v>470.754</v>
      </c>
      <c r="I153" s="166"/>
      <c r="L153" s="162"/>
      <c r="M153" s="167"/>
      <c r="T153" s="168"/>
      <c r="AT153" s="163" t="s">
        <v>143</v>
      </c>
      <c r="AU153" s="163" t="s">
        <v>91</v>
      </c>
      <c r="AV153" s="14" t="s">
        <v>139</v>
      </c>
      <c r="AW153" s="14" t="s">
        <v>36</v>
      </c>
      <c r="AX153" s="14" t="s">
        <v>89</v>
      </c>
      <c r="AY153" s="163" t="s">
        <v>132</v>
      </c>
    </row>
    <row r="154" spans="2:65" s="1" customFormat="1" ht="49.15" customHeight="1">
      <c r="B154" s="32"/>
      <c r="C154" s="132" t="s">
        <v>139</v>
      </c>
      <c r="D154" s="132" t="s">
        <v>134</v>
      </c>
      <c r="E154" s="133" t="s">
        <v>159</v>
      </c>
      <c r="F154" s="134" t="s">
        <v>160</v>
      </c>
      <c r="G154" s="135" t="s">
        <v>137</v>
      </c>
      <c r="H154" s="136">
        <v>610.398</v>
      </c>
      <c r="I154" s="137"/>
      <c r="J154" s="138">
        <f>ROUND(I154*H154,2)</f>
        <v>0</v>
      </c>
      <c r="K154" s="134" t="s">
        <v>138</v>
      </c>
      <c r="L154" s="32"/>
      <c r="M154" s="139" t="s">
        <v>1</v>
      </c>
      <c r="N154" s="140" t="s">
        <v>46</v>
      </c>
      <c r="P154" s="141">
        <f>O154*H154</f>
        <v>0</v>
      </c>
      <c r="Q154" s="141">
        <v>4E-05</v>
      </c>
      <c r="R154" s="141">
        <f>Q154*H154</f>
        <v>0.024415920000000004</v>
      </c>
      <c r="S154" s="141">
        <v>0.092</v>
      </c>
      <c r="T154" s="142">
        <f>S154*H154</f>
        <v>56.156616</v>
      </c>
      <c r="AR154" s="143" t="s">
        <v>139</v>
      </c>
      <c r="AT154" s="143" t="s">
        <v>134</v>
      </c>
      <c r="AU154" s="143" t="s">
        <v>91</v>
      </c>
      <c r="AY154" s="17" t="s">
        <v>132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89</v>
      </c>
      <c r="BK154" s="144">
        <f>ROUND(I154*H154,2)</f>
        <v>0</v>
      </c>
      <c r="BL154" s="17" t="s">
        <v>139</v>
      </c>
      <c r="BM154" s="143" t="s">
        <v>161</v>
      </c>
    </row>
    <row r="155" spans="2:47" s="1" customFormat="1" ht="19.5">
      <c r="B155" s="32"/>
      <c r="D155" s="145" t="s">
        <v>141</v>
      </c>
      <c r="F155" s="146" t="s">
        <v>162</v>
      </c>
      <c r="I155" s="147"/>
      <c r="L155" s="32"/>
      <c r="M155" s="148"/>
      <c r="T155" s="56"/>
      <c r="AT155" s="17" t="s">
        <v>141</v>
      </c>
      <c r="AU155" s="17" t="s">
        <v>91</v>
      </c>
    </row>
    <row r="156" spans="2:51" s="12" customFormat="1" ht="11.25">
      <c r="B156" s="149"/>
      <c r="D156" s="145" t="s">
        <v>143</v>
      </c>
      <c r="E156" s="150" t="s">
        <v>1</v>
      </c>
      <c r="F156" s="151" t="s">
        <v>144</v>
      </c>
      <c r="H156" s="150" t="s">
        <v>1</v>
      </c>
      <c r="I156" s="152"/>
      <c r="L156" s="149"/>
      <c r="M156" s="153"/>
      <c r="T156" s="154"/>
      <c r="AT156" s="150" t="s">
        <v>143</v>
      </c>
      <c r="AU156" s="150" t="s">
        <v>91</v>
      </c>
      <c r="AV156" s="12" t="s">
        <v>89</v>
      </c>
      <c r="AW156" s="12" t="s">
        <v>36</v>
      </c>
      <c r="AX156" s="12" t="s">
        <v>81</v>
      </c>
      <c r="AY156" s="150" t="s">
        <v>132</v>
      </c>
    </row>
    <row r="157" spans="2:51" s="12" customFormat="1" ht="11.25">
      <c r="B157" s="149"/>
      <c r="D157" s="145" t="s">
        <v>143</v>
      </c>
      <c r="E157" s="150" t="s">
        <v>1</v>
      </c>
      <c r="F157" s="151" t="s">
        <v>145</v>
      </c>
      <c r="H157" s="150" t="s">
        <v>1</v>
      </c>
      <c r="I157" s="152"/>
      <c r="L157" s="149"/>
      <c r="M157" s="153"/>
      <c r="T157" s="154"/>
      <c r="AT157" s="150" t="s">
        <v>143</v>
      </c>
      <c r="AU157" s="150" t="s">
        <v>91</v>
      </c>
      <c r="AV157" s="12" t="s">
        <v>89</v>
      </c>
      <c r="AW157" s="12" t="s">
        <v>36</v>
      </c>
      <c r="AX157" s="12" t="s">
        <v>81</v>
      </c>
      <c r="AY157" s="150" t="s">
        <v>132</v>
      </c>
    </row>
    <row r="158" spans="2:51" s="13" customFormat="1" ht="11.25">
      <c r="B158" s="155"/>
      <c r="D158" s="145" t="s">
        <v>143</v>
      </c>
      <c r="E158" s="156" t="s">
        <v>1</v>
      </c>
      <c r="F158" s="157" t="s">
        <v>163</v>
      </c>
      <c r="H158" s="158">
        <v>516.798</v>
      </c>
      <c r="I158" s="159"/>
      <c r="L158" s="155"/>
      <c r="M158" s="160"/>
      <c r="T158" s="161"/>
      <c r="AT158" s="156" t="s">
        <v>143</v>
      </c>
      <c r="AU158" s="156" t="s">
        <v>91</v>
      </c>
      <c r="AV158" s="13" t="s">
        <v>91</v>
      </c>
      <c r="AW158" s="13" t="s">
        <v>36</v>
      </c>
      <c r="AX158" s="13" t="s">
        <v>81</v>
      </c>
      <c r="AY158" s="156" t="s">
        <v>132</v>
      </c>
    </row>
    <row r="159" spans="2:51" s="13" customFormat="1" ht="11.25">
      <c r="B159" s="155"/>
      <c r="D159" s="145" t="s">
        <v>143</v>
      </c>
      <c r="E159" s="156" t="s">
        <v>1</v>
      </c>
      <c r="F159" s="157" t="s">
        <v>164</v>
      </c>
      <c r="H159" s="158">
        <v>3.6</v>
      </c>
      <c r="I159" s="159"/>
      <c r="L159" s="155"/>
      <c r="M159" s="160"/>
      <c r="T159" s="161"/>
      <c r="AT159" s="156" t="s">
        <v>143</v>
      </c>
      <c r="AU159" s="156" t="s">
        <v>91</v>
      </c>
      <c r="AV159" s="13" t="s">
        <v>91</v>
      </c>
      <c r="AW159" s="13" t="s">
        <v>36</v>
      </c>
      <c r="AX159" s="13" t="s">
        <v>81</v>
      </c>
      <c r="AY159" s="156" t="s">
        <v>132</v>
      </c>
    </row>
    <row r="160" spans="2:51" s="13" customFormat="1" ht="11.25">
      <c r="B160" s="155"/>
      <c r="D160" s="145" t="s">
        <v>143</v>
      </c>
      <c r="E160" s="156" t="s">
        <v>1</v>
      </c>
      <c r="F160" s="157" t="s">
        <v>165</v>
      </c>
      <c r="H160" s="158">
        <v>90</v>
      </c>
      <c r="I160" s="159"/>
      <c r="L160" s="155"/>
      <c r="M160" s="160"/>
      <c r="T160" s="161"/>
      <c r="AT160" s="156" t="s">
        <v>143</v>
      </c>
      <c r="AU160" s="156" t="s">
        <v>91</v>
      </c>
      <c r="AV160" s="13" t="s">
        <v>91</v>
      </c>
      <c r="AW160" s="13" t="s">
        <v>36</v>
      </c>
      <c r="AX160" s="13" t="s">
        <v>81</v>
      </c>
      <c r="AY160" s="156" t="s">
        <v>132</v>
      </c>
    </row>
    <row r="161" spans="2:51" s="14" customFormat="1" ht="11.25">
      <c r="B161" s="162"/>
      <c r="D161" s="145" t="s">
        <v>143</v>
      </c>
      <c r="E161" s="163" t="s">
        <v>1</v>
      </c>
      <c r="F161" s="164" t="s">
        <v>149</v>
      </c>
      <c r="H161" s="165">
        <v>610.398</v>
      </c>
      <c r="I161" s="166"/>
      <c r="L161" s="162"/>
      <c r="M161" s="167"/>
      <c r="T161" s="168"/>
      <c r="AT161" s="163" t="s">
        <v>143</v>
      </c>
      <c r="AU161" s="163" t="s">
        <v>91</v>
      </c>
      <c r="AV161" s="14" t="s">
        <v>139</v>
      </c>
      <c r="AW161" s="14" t="s">
        <v>36</v>
      </c>
      <c r="AX161" s="14" t="s">
        <v>89</v>
      </c>
      <c r="AY161" s="163" t="s">
        <v>132</v>
      </c>
    </row>
    <row r="162" spans="2:65" s="1" customFormat="1" ht="49.15" customHeight="1">
      <c r="B162" s="32"/>
      <c r="C162" s="132" t="s">
        <v>166</v>
      </c>
      <c r="D162" s="132" t="s">
        <v>134</v>
      </c>
      <c r="E162" s="133" t="s">
        <v>167</v>
      </c>
      <c r="F162" s="134" t="s">
        <v>168</v>
      </c>
      <c r="G162" s="135" t="s">
        <v>169</v>
      </c>
      <c r="H162" s="136">
        <v>20</v>
      </c>
      <c r="I162" s="137"/>
      <c r="J162" s="138">
        <f>ROUND(I162*H162,2)</f>
        <v>0</v>
      </c>
      <c r="K162" s="134" t="s">
        <v>138</v>
      </c>
      <c r="L162" s="32"/>
      <c r="M162" s="139" t="s">
        <v>1</v>
      </c>
      <c r="N162" s="140" t="s">
        <v>46</v>
      </c>
      <c r="P162" s="141">
        <f>O162*H162</f>
        <v>0</v>
      </c>
      <c r="Q162" s="141">
        <v>0</v>
      </c>
      <c r="R162" s="141">
        <f>Q162*H162</f>
        <v>0</v>
      </c>
      <c r="S162" s="141">
        <v>0.205</v>
      </c>
      <c r="T162" s="142">
        <f>S162*H162</f>
        <v>4.1</v>
      </c>
      <c r="AR162" s="143" t="s">
        <v>139</v>
      </c>
      <c r="AT162" s="143" t="s">
        <v>134</v>
      </c>
      <c r="AU162" s="143" t="s">
        <v>91</v>
      </c>
      <c r="AY162" s="17" t="s">
        <v>132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89</v>
      </c>
      <c r="BK162" s="144">
        <f>ROUND(I162*H162,2)</f>
        <v>0</v>
      </c>
      <c r="BL162" s="17" t="s">
        <v>139</v>
      </c>
      <c r="BM162" s="143" t="s">
        <v>170</v>
      </c>
    </row>
    <row r="163" spans="2:65" s="1" customFormat="1" ht="24.2" customHeight="1">
      <c r="B163" s="32"/>
      <c r="C163" s="132" t="s">
        <v>171</v>
      </c>
      <c r="D163" s="132" t="s">
        <v>134</v>
      </c>
      <c r="E163" s="133" t="s">
        <v>172</v>
      </c>
      <c r="F163" s="134" t="s">
        <v>173</v>
      </c>
      <c r="G163" s="135" t="s">
        <v>174</v>
      </c>
      <c r="H163" s="136">
        <v>892.8</v>
      </c>
      <c r="I163" s="137"/>
      <c r="J163" s="138">
        <f>ROUND(I163*H163,2)</f>
        <v>0</v>
      </c>
      <c r="K163" s="134" t="s">
        <v>138</v>
      </c>
      <c r="L163" s="32"/>
      <c r="M163" s="139" t="s">
        <v>1</v>
      </c>
      <c r="N163" s="140" t="s">
        <v>46</v>
      </c>
      <c r="P163" s="141">
        <f>O163*H163</f>
        <v>0</v>
      </c>
      <c r="Q163" s="141">
        <v>3E-05</v>
      </c>
      <c r="R163" s="141">
        <f>Q163*H163</f>
        <v>0.026784</v>
      </c>
      <c r="S163" s="141">
        <v>0</v>
      </c>
      <c r="T163" s="142">
        <f>S163*H163</f>
        <v>0</v>
      </c>
      <c r="AR163" s="143" t="s">
        <v>139</v>
      </c>
      <c r="AT163" s="143" t="s">
        <v>134</v>
      </c>
      <c r="AU163" s="143" t="s">
        <v>91</v>
      </c>
      <c r="AY163" s="17" t="s">
        <v>132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89</v>
      </c>
      <c r="BK163" s="144">
        <f>ROUND(I163*H163,2)</f>
        <v>0</v>
      </c>
      <c r="BL163" s="17" t="s">
        <v>139</v>
      </c>
      <c r="BM163" s="143" t="s">
        <v>175</v>
      </c>
    </row>
    <row r="164" spans="2:47" s="1" customFormat="1" ht="19.5">
      <c r="B164" s="32"/>
      <c r="D164" s="145" t="s">
        <v>141</v>
      </c>
      <c r="F164" s="146" t="s">
        <v>176</v>
      </c>
      <c r="I164" s="147"/>
      <c r="L164" s="32"/>
      <c r="M164" s="148"/>
      <c r="T164" s="56"/>
      <c r="AT164" s="17" t="s">
        <v>141</v>
      </c>
      <c r="AU164" s="17" t="s">
        <v>91</v>
      </c>
    </row>
    <row r="165" spans="2:51" s="13" customFormat="1" ht="11.25">
      <c r="B165" s="155"/>
      <c r="D165" s="145" t="s">
        <v>143</v>
      </c>
      <c r="E165" s="156" t="s">
        <v>1</v>
      </c>
      <c r="F165" s="157" t="s">
        <v>177</v>
      </c>
      <c r="H165" s="158">
        <v>698.4</v>
      </c>
      <c r="I165" s="159"/>
      <c r="L165" s="155"/>
      <c r="M165" s="160"/>
      <c r="T165" s="161"/>
      <c r="AT165" s="156" t="s">
        <v>143</v>
      </c>
      <c r="AU165" s="156" t="s">
        <v>91</v>
      </c>
      <c r="AV165" s="13" t="s">
        <v>91</v>
      </c>
      <c r="AW165" s="13" t="s">
        <v>36</v>
      </c>
      <c r="AX165" s="13" t="s">
        <v>81</v>
      </c>
      <c r="AY165" s="156" t="s">
        <v>132</v>
      </c>
    </row>
    <row r="166" spans="2:51" s="13" customFormat="1" ht="11.25">
      <c r="B166" s="155"/>
      <c r="D166" s="145" t="s">
        <v>143</v>
      </c>
      <c r="E166" s="156" t="s">
        <v>1</v>
      </c>
      <c r="F166" s="157" t="s">
        <v>178</v>
      </c>
      <c r="H166" s="158">
        <v>194.4</v>
      </c>
      <c r="I166" s="159"/>
      <c r="L166" s="155"/>
      <c r="M166" s="160"/>
      <c r="T166" s="161"/>
      <c r="AT166" s="156" t="s">
        <v>143</v>
      </c>
      <c r="AU166" s="156" t="s">
        <v>91</v>
      </c>
      <c r="AV166" s="13" t="s">
        <v>91</v>
      </c>
      <c r="AW166" s="13" t="s">
        <v>36</v>
      </c>
      <c r="AX166" s="13" t="s">
        <v>81</v>
      </c>
      <c r="AY166" s="156" t="s">
        <v>132</v>
      </c>
    </row>
    <row r="167" spans="2:51" s="14" customFormat="1" ht="11.25">
      <c r="B167" s="162"/>
      <c r="D167" s="145" t="s">
        <v>143</v>
      </c>
      <c r="E167" s="163" t="s">
        <v>1</v>
      </c>
      <c r="F167" s="164" t="s">
        <v>149</v>
      </c>
      <c r="H167" s="165">
        <v>892.8</v>
      </c>
      <c r="I167" s="166"/>
      <c r="L167" s="162"/>
      <c r="M167" s="167"/>
      <c r="T167" s="168"/>
      <c r="AT167" s="163" t="s">
        <v>143</v>
      </c>
      <c r="AU167" s="163" t="s">
        <v>91</v>
      </c>
      <c r="AV167" s="14" t="s">
        <v>139</v>
      </c>
      <c r="AW167" s="14" t="s">
        <v>36</v>
      </c>
      <c r="AX167" s="14" t="s">
        <v>89</v>
      </c>
      <c r="AY167" s="163" t="s">
        <v>132</v>
      </c>
    </row>
    <row r="168" spans="2:65" s="1" customFormat="1" ht="37.9" customHeight="1">
      <c r="B168" s="32"/>
      <c r="C168" s="132" t="s">
        <v>179</v>
      </c>
      <c r="D168" s="132" t="s">
        <v>134</v>
      </c>
      <c r="E168" s="133" t="s">
        <v>180</v>
      </c>
      <c r="F168" s="134" t="s">
        <v>181</v>
      </c>
      <c r="G168" s="135" t="s">
        <v>182</v>
      </c>
      <c r="H168" s="136">
        <v>37.2</v>
      </c>
      <c r="I168" s="137"/>
      <c r="J168" s="138">
        <f>ROUND(I168*H168,2)</f>
        <v>0</v>
      </c>
      <c r="K168" s="134" t="s">
        <v>138</v>
      </c>
      <c r="L168" s="32"/>
      <c r="M168" s="139" t="s">
        <v>1</v>
      </c>
      <c r="N168" s="140" t="s">
        <v>46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139</v>
      </c>
      <c r="AT168" s="143" t="s">
        <v>134</v>
      </c>
      <c r="AU168" s="143" t="s">
        <v>91</v>
      </c>
      <c r="AY168" s="17" t="s">
        <v>132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7" t="s">
        <v>89</v>
      </c>
      <c r="BK168" s="144">
        <f>ROUND(I168*H168,2)</f>
        <v>0</v>
      </c>
      <c r="BL168" s="17" t="s">
        <v>139</v>
      </c>
      <c r="BM168" s="143" t="s">
        <v>183</v>
      </c>
    </row>
    <row r="169" spans="2:51" s="13" customFormat="1" ht="11.25">
      <c r="B169" s="155"/>
      <c r="D169" s="145" t="s">
        <v>143</v>
      </c>
      <c r="E169" s="156" t="s">
        <v>1</v>
      </c>
      <c r="F169" s="157" t="s">
        <v>184</v>
      </c>
      <c r="H169" s="158">
        <v>29.1</v>
      </c>
      <c r="I169" s="159"/>
      <c r="L169" s="155"/>
      <c r="M169" s="160"/>
      <c r="T169" s="161"/>
      <c r="AT169" s="156" t="s">
        <v>143</v>
      </c>
      <c r="AU169" s="156" t="s">
        <v>91</v>
      </c>
      <c r="AV169" s="13" t="s">
        <v>91</v>
      </c>
      <c r="AW169" s="13" t="s">
        <v>36</v>
      </c>
      <c r="AX169" s="13" t="s">
        <v>81</v>
      </c>
      <c r="AY169" s="156" t="s">
        <v>132</v>
      </c>
    </row>
    <row r="170" spans="2:51" s="13" customFormat="1" ht="11.25">
      <c r="B170" s="155"/>
      <c r="D170" s="145" t="s">
        <v>143</v>
      </c>
      <c r="E170" s="156" t="s">
        <v>1</v>
      </c>
      <c r="F170" s="157" t="s">
        <v>185</v>
      </c>
      <c r="H170" s="158">
        <v>8.1</v>
      </c>
      <c r="I170" s="159"/>
      <c r="L170" s="155"/>
      <c r="M170" s="160"/>
      <c r="T170" s="161"/>
      <c r="AT170" s="156" t="s">
        <v>143</v>
      </c>
      <c r="AU170" s="156" t="s">
        <v>91</v>
      </c>
      <c r="AV170" s="13" t="s">
        <v>91</v>
      </c>
      <c r="AW170" s="13" t="s">
        <v>36</v>
      </c>
      <c r="AX170" s="13" t="s">
        <v>81</v>
      </c>
      <c r="AY170" s="156" t="s">
        <v>132</v>
      </c>
    </row>
    <row r="171" spans="2:51" s="14" customFormat="1" ht="11.25">
      <c r="B171" s="162"/>
      <c r="D171" s="145" t="s">
        <v>143</v>
      </c>
      <c r="E171" s="163" t="s">
        <v>1</v>
      </c>
      <c r="F171" s="164" t="s">
        <v>149</v>
      </c>
      <c r="H171" s="165">
        <v>37.2</v>
      </c>
      <c r="I171" s="166"/>
      <c r="L171" s="162"/>
      <c r="M171" s="167"/>
      <c r="T171" s="168"/>
      <c r="AT171" s="163" t="s">
        <v>143</v>
      </c>
      <c r="AU171" s="163" t="s">
        <v>91</v>
      </c>
      <c r="AV171" s="14" t="s">
        <v>139</v>
      </c>
      <c r="AW171" s="14" t="s">
        <v>36</v>
      </c>
      <c r="AX171" s="14" t="s">
        <v>89</v>
      </c>
      <c r="AY171" s="163" t="s">
        <v>132</v>
      </c>
    </row>
    <row r="172" spans="2:65" s="1" customFormat="1" ht="66.75" customHeight="1">
      <c r="B172" s="32"/>
      <c r="C172" s="132" t="s">
        <v>186</v>
      </c>
      <c r="D172" s="132" t="s">
        <v>134</v>
      </c>
      <c r="E172" s="133" t="s">
        <v>187</v>
      </c>
      <c r="F172" s="134" t="s">
        <v>188</v>
      </c>
      <c r="G172" s="135" t="s">
        <v>169</v>
      </c>
      <c r="H172" s="136">
        <v>8.4</v>
      </c>
      <c r="I172" s="137"/>
      <c r="J172" s="138">
        <f>ROUND(I172*H172,2)</f>
        <v>0</v>
      </c>
      <c r="K172" s="134" t="s">
        <v>138</v>
      </c>
      <c r="L172" s="32"/>
      <c r="M172" s="139" t="s">
        <v>1</v>
      </c>
      <c r="N172" s="140" t="s">
        <v>46</v>
      </c>
      <c r="P172" s="141">
        <f>O172*H172</f>
        <v>0</v>
      </c>
      <c r="Q172" s="141">
        <v>0.0369</v>
      </c>
      <c r="R172" s="141">
        <f>Q172*H172</f>
        <v>0.30996</v>
      </c>
      <c r="S172" s="141">
        <v>0</v>
      </c>
      <c r="T172" s="142">
        <f>S172*H172</f>
        <v>0</v>
      </c>
      <c r="AR172" s="143" t="s">
        <v>139</v>
      </c>
      <c r="AT172" s="143" t="s">
        <v>134</v>
      </c>
      <c r="AU172" s="143" t="s">
        <v>91</v>
      </c>
      <c r="AY172" s="17" t="s">
        <v>132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7" t="s">
        <v>89</v>
      </c>
      <c r="BK172" s="144">
        <f>ROUND(I172*H172,2)</f>
        <v>0</v>
      </c>
      <c r="BL172" s="17" t="s">
        <v>139</v>
      </c>
      <c r="BM172" s="143" t="s">
        <v>189</v>
      </c>
    </row>
    <row r="173" spans="2:51" s="13" customFormat="1" ht="11.25">
      <c r="B173" s="155"/>
      <c r="D173" s="145" t="s">
        <v>143</v>
      </c>
      <c r="E173" s="156" t="s">
        <v>1</v>
      </c>
      <c r="F173" s="157" t="s">
        <v>190</v>
      </c>
      <c r="H173" s="158">
        <v>8.4</v>
      </c>
      <c r="I173" s="159"/>
      <c r="L173" s="155"/>
      <c r="M173" s="160"/>
      <c r="T173" s="161"/>
      <c r="AT173" s="156" t="s">
        <v>143</v>
      </c>
      <c r="AU173" s="156" t="s">
        <v>91</v>
      </c>
      <c r="AV173" s="13" t="s">
        <v>91</v>
      </c>
      <c r="AW173" s="13" t="s">
        <v>36</v>
      </c>
      <c r="AX173" s="13" t="s">
        <v>89</v>
      </c>
      <c r="AY173" s="156" t="s">
        <v>132</v>
      </c>
    </row>
    <row r="174" spans="2:65" s="1" customFormat="1" ht="66.75" customHeight="1">
      <c r="B174" s="32"/>
      <c r="C174" s="132" t="s">
        <v>191</v>
      </c>
      <c r="D174" s="132" t="s">
        <v>134</v>
      </c>
      <c r="E174" s="133" t="s">
        <v>192</v>
      </c>
      <c r="F174" s="134" t="s">
        <v>188</v>
      </c>
      <c r="G174" s="135" t="s">
        <v>169</v>
      </c>
      <c r="H174" s="136">
        <v>9.8</v>
      </c>
      <c r="I174" s="137"/>
      <c r="J174" s="138">
        <f>ROUND(I174*H174,2)</f>
        <v>0</v>
      </c>
      <c r="K174" s="134" t="s">
        <v>138</v>
      </c>
      <c r="L174" s="32"/>
      <c r="M174" s="139" t="s">
        <v>1</v>
      </c>
      <c r="N174" s="140" t="s">
        <v>46</v>
      </c>
      <c r="P174" s="141">
        <f>O174*H174</f>
        <v>0</v>
      </c>
      <c r="Q174" s="141">
        <v>0.0369</v>
      </c>
      <c r="R174" s="141">
        <f>Q174*H174</f>
        <v>0.36162000000000005</v>
      </c>
      <c r="S174" s="141">
        <v>0</v>
      </c>
      <c r="T174" s="142">
        <f>S174*H174</f>
        <v>0</v>
      </c>
      <c r="AR174" s="143" t="s">
        <v>139</v>
      </c>
      <c r="AT174" s="143" t="s">
        <v>134</v>
      </c>
      <c r="AU174" s="143" t="s">
        <v>91</v>
      </c>
      <c r="AY174" s="17" t="s">
        <v>132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89</v>
      </c>
      <c r="BK174" s="144">
        <f>ROUND(I174*H174,2)</f>
        <v>0</v>
      </c>
      <c r="BL174" s="17" t="s">
        <v>139</v>
      </c>
      <c r="BM174" s="143" t="s">
        <v>193</v>
      </c>
    </row>
    <row r="175" spans="2:51" s="13" customFormat="1" ht="11.25">
      <c r="B175" s="155"/>
      <c r="D175" s="145" t="s">
        <v>143</v>
      </c>
      <c r="E175" s="156" t="s">
        <v>1</v>
      </c>
      <c r="F175" s="157" t="s">
        <v>194</v>
      </c>
      <c r="H175" s="158">
        <v>9.8</v>
      </c>
      <c r="I175" s="159"/>
      <c r="L175" s="155"/>
      <c r="M175" s="160"/>
      <c r="T175" s="161"/>
      <c r="AT175" s="156" t="s">
        <v>143</v>
      </c>
      <c r="AU175" s="156" t="s">
        <v>91</v>
      </c>
      <c r="AV175" s="13" t="s">
        <v>91</v>
      </c>
      <c r="AW175" s="13" t="s">
        <v>36</v>
      </c>
      <c r="AX175" s="13" t="s">
        <v>89</v>
      </c>
      <c r="AY175" s="156" t="s">
        <v>132</v>
      </c>
    </row>
    <row r="176" spans="2:65" s="1" customFormat="1" ht="24.2" customHeight="1">
      <c r="B176" s="32"/>
      <c r="C176" s="132" t="s">
        <v>195</v>
      </c>
      <c r="D176" s="132" t="s">
        <v>134</v>
      </c>
      <c r="E176" s="133" t="s">
        <v>196</v>
      </c>
      <c r="F176" s="134" t="s">
        <v>197</v>
      </c>
      <c r="G176" s="135" t="s">
        <v>137</v>
      </c>
      <c r="H176" s="136">
        <v>26.346</v>
      </c>
      <c r="I176" s="137"/>
      <c r="J176" s="138">
        <f>ROUND(I176*H176,2)</f>
        <v>0</v>
      </c>
      <c r="K176" s="134" t="s">
        <v>138</v>
      </c>
      <c r="L176" s="32"/>
      <c r="M176" s="139" t="s">
        <v>1</v>
      </c>
      <c r="N176" s="140" t="s">
        <v>46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139</v>
      </c>
      <c r="AT176" s="143" t="s">
        <v>134</v>
      </c>
      <c r="AU176" s="143" t="s">
        <v>91</v>
      </c>
      <c r="AY176" s="17" t="s">
        <v>132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7" t="s">
        <v>89</v>
      </c>
      <c r="BK176" s="144">
        <f>ROUND(I176*H176,2)</f>
        <v>0</v>
      </c>
      <c r="BL176" s="17" t="s">
        <v>139</v>
      </c>
      <c r="BM176" s="143" t="s">
        <v>198</v>
      </c>
    </row>
    <row r="177" spans="2:51" s="12" customFormat="1" ht="11.25">
      <c r="B177" s="149"/>
      <c r="D177" s="145" t="s">
        <v>143</v>
      </c>
      <c r="E177" s="150" t="s">
        <v>1</v>
      </c>
      <c r="F177" s="151" t="s">
        <v>144</v>
      </c>
      <c r="H177" s="150" t="s">
        <v>1</v>
      </c>
      <c r="I177" s="152"/>
      <c r="L177" s="149"/>
      <c r="M177" s="153"/>
      <c r="T177" s="154"/>
      <c r="AT177" s="150" t="s">
        <v>143</v>
      </c>
      <c r="AU177" s="150" t="s">
        <v>91</v>
      </c>
      <c r="AV177" s="12" t="s">
        <v>89</v>
      </c>
      <c r="AW177" s="12" t="s">
        <v>36</v>
      </c>
      <c r="AX177" s="12" t="s">
        <v>81</v>
      </c>
      <c r="AY177" s="150" t="s">
        <v>132</v>
      </c>
    </row>
    <row r="178" spans="2:51" s="12" customFormat="1" ht="11.25">
      <c r="B178" s="149"/>
      <c r="D178" s="145" t="s">
        <v>143</v>
      </c>
      <c r="E178" s="150" t="s">
        <v>1</v>
      </c>
      <c r="F178" s="151" t="s">
        <v>145</v>
      </c>
      <c r="H178" s="150" t="s">
        <v>1</v>
      </c>
      <c r="I178" s="152"/>
      <c r="L178" s="149"/>
      <c r="M178" s="153"/>
      <c r="T178" s="154"/>
      <c r="AT178" s="150" t="s">
        <v>143</v>
      </c>
      <c r="AU178" s="150" t="s">
        <v>91</v>
      </c>
      <c r="AV178" s="12" t="s">
        <v>89</v>
      </c>
      <c r="AW178" s="12" t="s">
        <v>36</v>
      </c>
      <c r="AX178" s="12" t="s">
        <v>81</v>
      </c>
      <c r="AY178" s="150" t="s">
        <v>132</v>
      </c>
    </row>
    <row r="179" spans="2:51" s="13" customFormat="1" ht="11.25">
      <c r="B179" s="155"/>
      <c r="D179" s="145" t="s">
        <v>143</v>
      </c>
      <c r="E179" s="156" t="s">
        <v>1</v>
      </c>
      <c r="F179" s="157" t="s">
        <v>199</v>
      </c>
      <c r="H179" s="158">
        <v>5.446</v>
      </c>
      <c r="I179" s="159"/>
      <c r="L179" s="155"/>
      <c r="M179" s="160"/>
      <c r="T179" s="161"/>
      <c r="AT179" s="156" t="s">
        <v>143</v>
      </c>
      <c r="AU179" s="156" t="s">
        <v>91</v>
      </c>
      <c r="AV179" s="13" t="s">
        <v>91</v>
      </c>
      <c r="AW179" s="13" t="s">
        <v>36</v>
      </c>
      <c r="AX179" s="13" t="s">
        <v>81</v>
      </c>
      <c r="AY179" s="156" t="s">
        <v>132</v>
      </c>
    </row>
    <row r="180" spans="2:51" s="13" customFormat="1" ht="11.25">
      <c r="B180" s="155"/>
      <c r="D180" s="145" t="s">
        <v>143</v>
      </c>
      <c r="E180" s="156" t="s">
        <v>1</v>
      </c>
      <c r="F180" s="157" t="s">
        <v>200</v>
      </c>
      <c r="H180" s="158">
        <v>20.9</v>
      </c>
      <c r="I180" s="159"/>
      <c r="L180" s="155"/>
      <c r="M180" s="160"/>
      <c r="T180" s="161"/>
      <c r="AT180" s="156" t="s">
        <v>143</v>
      </c>
      <c r="AU180" s="156" t="s">
        <v>91</v>
      </c>
      <c r="AV180" s="13" t="s">
        <v>91</v>
      </c>
      <c r="AW180" s="13" t="s">
        <v>36</v>
      </c>
      <c r="AX180" s="13" t="s">
        <v>81</v>
      </c>
      <c r="AY180" s="156" t="s">
        <v>132</v>
      </c>
    </row>
    <row r="181" spans="2:51" s="14" customFormat="1" ht="11.25">
      <c r="B181" s="162"/>
      <c r="D181" s="145" t="s">
        <v>143</v>
      </c>
      <c r="E181" s="163" t="s">
        <v>1</v>
      </c>
      <c r="F181" s="164" t="s">
        <v>149</v>
      </c>
      <c r="H181" s="165">
        <v>26.346</v>
      </c>
      <c r="I181" s="166"/>
      <c r="L181" s="162"/>
      <c r="M181" s="167"/>
      <c r="T181" s="168"/>
      <c r="AT181" s="163" t="s">
        <v>143</v>
      </c>
      <c r="AU181" s="163" t="s">
        <v>91</v>
      </c>
      <c r="AV181" s="14" t="s">
        <v>139</v>
      </c>
      <c r="AW181" s="14" t="s">
        <v>36</v>
      </c>
      <c r="AX181" s="14" t="s">
        <v>89</v>
      </c>
      <c r="AY181" s="163" t="s">
        <v>132</v>
      </c>
    </row>
    <row r="182" spans="2:65" s="1" customFormat="1" ht="37.9" customHeight="1">
      <c r="B182" s="32"/>
      <c r="C182" s="132" t="s">
        <v>201</v>
      </c>
      <c r="D182" s="132" t="s">
        <v>134</v>
      </c>
      <c r="E182" s="133" t="s">
        <v>202</v>
      </c>
      <c r="F182" s="134" t="s">
        <v>203</v>
      </c>
      <c r="G182" s="135" t="s">
        <v>204</v>
      </c>
      <c r="H182" s="136">
        <v>40.768</v>
      </c>
      <c r="I182" s="137"/>
      <c r="J182" s="138">
        <f>ROUND(I182*H182,2)</f>
        <v>0</v>
      </c>
      <c r="K182" s="134" t="s">
        <v>138</v>
      </c>
      <c r="L182" s="32"/>
      <c r="M182" s="139" t="s">
        <v>1</v>
      </c>
      <c r="N182" s="140" t="s">
        <v>46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139</v>
      </c>
      <c r="AT182" s="143" t="s">
        <v>134</v>
      </c>
      <c r="AU182" s="143" t="s">
        <v>91</v>
      </c>
      <c r="AY182" s="17" t="s">
        <v>132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89</v>
      </c>
      <c r="BK182" s="144">
        <f>ROUND(I182*H182,2)</f>
        <v>0</v>
      </c>
      <c r="BL182" s="17" t="s">
        <v>139</v>
      </c>
      <c r="BM182" s="143" t="s">
        <v>205</v>
      </c>
    </row>
    <row r="183" spans="2:51" s="13" customFormat="1" ht="11.25">
      <c r="B183" s="155"/>
      <c r="D183" s="145" t="s">
        <v>143</v>
      </c>
      <c r="E183" s="156" t="s">
        <v>1</v>
      </c>
      <c r="F183" s="157" t="s">
        <v>206</v>
      </c>
      <c r="H183" s="158">
        <v>40.768</v>
      </c>
      <c r="I183" s="159"/>
      <c r="L183" s="155"/>
      <c r="M183" s="160"/>
      <c r="T183" s="161"/>
      <c r="AT183" s="156" t="s">
        <v>143</v>
      </c>
      <c r="AU183" s="156" t="s">
        <v>91</v>
      </c>
      <c r="AV183" s="13" t="s">
        <v>91</v>
      </c>
      <c r="AW183" s="13" t="s">
        <v>36</v>
      </c>
      <c r="AX183" s="13" t="s">
        <v>89</v>
      </c>
      <c r="AY183" s="156" t="s">
        <v>132</v>
      </c>
    </row>
    <row r="184" spans="2:65" s="1" customFormat="1" ht="55.5" customHeight="1">
      <c r="B184" s="32"/>
      <c r="C184" s="132" t="s">
        <v>207</v>
      </c>
      <c r="D184" s="132" t="s">
        <v>134</v>
      </c>
      <c r="E184" s="133" t="s">
        <v>208</v>
      </c>
      <c r="F184" s="134" t="s">
        <v>209</v>
      </c>
      <c r="G184" s="135" t="s">
        <v>204</v>
      </c>
      <c r="H184" s="136">
        <v>486.536</v>
      </c>
      <c r="I184" s="137"/>
      <c r="J184" s="138">
        <f>ROUND(I184*H184,2)</f>
        <v>0</v>
      </c>
      <c r="K184" s="134" t="s">
        <v>138</v>
      </c>
      <c r="L184" s="32"/>
      <c r="M184" s="139" t="s">
        <v>1</v>
      </c>
      <c r="N184" s="140" t="s">
        <v>46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139</v>
      </c>
      <c r="AT184" s="143" t="s">
        <v>134</v>
      </c>
      <c r="AU184" s="143" t="s">
        <v>91</v>
      </c>
      <c r="AY184" s="17" t="s">
        <v>132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7" t="s">
        <v>89</v>
      </c>
      <c r="BK184" s="144">
        <f>ROUND(I184*H184,2)</f>
        <v>0</v>
      </c>
      <c r="BL184" s="17" t="s">
        <v>139</v>
      </c>
      <c r="BM184" s="143" t="s">
        <v>210</v>
      </c>
    </row>
    <row r="185" spans="2:51" s="12" customFormat="1" ht="11.25">
      <c r="B185" s="149"/>
      <c r="D185" s="145" t="s">
        <v>143</v>
      </c>
      <c r="E185" s="150" t="s">
        <v>1</v>
      </c>
      <c r="F185" s="151" t="s">
        <v>144</v>
      </c>
      <c r="H185" s="150" t="s">
        <v>1</v>
      </c>
      <c r="I185" s="152"/>
      <c r="L185" s="149"/>
      <c r="M185" s="153"/>
      <c r="T185" s="154"/>
      <c r="AT185" s="150" t="s">
        <v>143</v>
      </c>
      <c r="AU185" s="150" t="s">
        <v>91</v>
      </c>
      <c r="AV185" s="12" t="s">
        <v>89</v>
      </c>
      <c r="AW185" s="12" t="s">
        <v>36</v>
      </c>
      <c r="AX185" s="12" t="s">
        <v>81</v>
      </c>
      <c r="AY185" s="150" t="s">
        <v>132</v>
      </c>
    </row>
    <row r="186" spans="2:51" s="12" customFormat="1" ht="11.25">
      <c r="B186" s="149"/>
      <c r="D186" s="145" t="s">
        <v>143</v>
      </c>
      <c r="E186" s="150" t="s">
        <v>1</v>
      </c>
      <c r="F186" s="151" t="s">
        <v>211</v>
      </c>
      <c r="H186" s="150" t="s">
        <v>1</v>
      </c>
      <c r="I186" s="152"/>
      <c r="L186" s="149"/>
      <c r="M186" s="153"/>
      <c r="T186" s="154"/>
      <c r="AT186" s="150" t="s">
        <v>143</v>
      </c>
      <c r="AU186" s="150" t="s">
        <v>91</v>
      </c>
      <c r="AV186" s="12" t="s">
        <v>89</v>
      </c>
      <c r="AW186" s="12" t="s">
        <v>36</v>
      </c>
      <c r="AX186" s="12" t="s">
        <v>81</v>
      </c>
      <c r="AY186" s="150" t="s">
        <v>132</v>
      </c>
    </row>
    <row r="187" spans="2:51" s="12" customFormat="1" ht="11.25">
      <c r="B187" s="149"/>
      <c r="D187" s="145" t="s">
        <v>143</v>
      </c>
      <c r="E187" s="150" t="s">
        <v>1</v>
      </c>
      <c r="F187" s="151" t="s">
        <v>212</v>
      </c>
      <c r="H187" s="150" t="s">
        <v>1</v>
      </c>
      <c r="I187" s="152"/>
      <c r="L187" s="149"/>
      <c r="M187" s="153"/>
      <c r="T187" s="154"/>
      <c r="AT187" s="150" t="s">
        <v>143</v>
      </c>
      <c r="AU187" s="150" t="s">
        <v>91</v>
      </c>
      <c r="AV187" s="12" t="s">
        <v>89</v>
      </c>
      <c r="AW187" s="12" t="s">
        <v>36</v>
      </c>
      <c r="AX187" s="12" t="s">
        <v>81</v>
      </c>
      <c r="AY187" s="150" t="s">
        <v>132</v>
      </c>
    </row>
    <row r="188" spans="2:51" s="13" customFormat="1" ht="11.25">
      <c r="B188" s="155"/>
      <c r="D188" s="145" t="s">
        <v>143</v>
      </c>
      <c r="E188" s="156" t="s">
        <v>1</v>
      </c>
      <c r="F188" s="157" t="s">
        <v>213</v>
      </c>
      <c r="H188" s="158">
        <v>358.195</v>
      </c>
      <c r="I188" s="159"/>
      <c r="L188" s="155"/>
      <c r="M188" s="160"/>
      <c r="T188" s="161"/>
      <c r="AT188" s="156" t="s">
        <v>143</v>
      </c>
      <c r="AU188" s="156" t="s">
        <v>91</v>
      </c>
      <c r="AV188" s="13" t="s">
        <v>91</v>
      </c>
      <c r="AW188" s="13" t="s">
        <v>36</v>
      </c>
      <c r="AX188" s="13" t="s">
        <v>81</v>
      </c>
      <c r="AY188" s="156" t="s">
        <v>132</v>
      </c>
    </row>
    <row r="189" spans="2:51" s="13" customFormat="1" ht="11.25">
      <c r="B189" s="155"/>
      <c r="D189" s="145" t="s">
        <v>143</v>
      </c>
      <c r="E189" s="156" t="s">
        <v>1</v>
      </c>
      <c r="F189" s="157" t="s">
        <v>214</v>
      </c>
      <c r="H189" s="158">
        <v>30.555</v>
      </c>
      <c r="I189" s="159"/>
      <c r="L189" s="155"/>
      <c r="M189" s="160"/>
      <c r="T189" s="161"/>
      <c r="AT189" s="156" t="s">
        <v>143</v>
      </c>
      <c r="AU189" s="156" t="s">
        <v>91</v>
      </c>
      <c r="AV189" s="13" t="s">
        <v>91</v>
      </c>
      <c r="AW189" s="13" t="s">
        <v>36</v>
      </c>
      <c r="AX189" s="13" t="s">
        <v>81</v>
      </c>
      <c r="AY189" s="156" t="s">
        <v>132</v>
      </c>
    </row>
    <row r="190" spans="2:51" s="13" customFormat="1" ht="11.25">
      <c r="B190" s="155"/>
      <c r="D190" s="145" t="s">
        <v>143</v>
      </c>
      <c r="E190" s="156" t="s">
        <v>1</v>
      </c>
      <c r="F190" s="157" t="s">
        <v>215</v>
      </c>
      <c r="H190" s="158">
        <v>-1.443</v>
      </c>
      <c r="I190" s="159"/>
      <c r="L190" s="155"/>
      <c r="M190" s="160"/>
      <c r="T190" s="161"/>
      <c r="AT190" s="156" t="s">
        <v>143</v>
      </c>
      <c r="AU190" s="156" t="s">
        <v>91</v>
      </c>
      <c r="AV190" s="13" t="s">
        <v>91</v>
      </c>
      <c r="AW190" s="13" t="s">
        <v>36</v>
      </c>
      <c r="AX190" s="13" t="s">
        <v>81</v>
      </c>
      <c r="AY190" s="156" t="s">
        <v>132</v>
      </c>
    </row>
    <row r="191" spans="2:51" s="15" customFormat="1" ht="11.25">
      <c r="B191" s="169"/>
      <c r="D191" s="145" t="s">
        <v>143</v>
      </c>
      <c r="E191" s="170" t="s">
        <v>1</v>
      </c>
      <c r="F191" s="171" t="s">
        <v>216</v>
      </c>
      <c r="H191" s="172">
        <v>387.307</v>
      </c>
      <c r="I191" s="173"/>
      <c r="L191" s="169"/>
      <c r="M191" s="174"/>
      <c r="T191" s="175"/>
      <c r="AT191" s="170" t="s">
        <v>143</v>
      </c>
      <c r="AU191" s="170" t="s">
        <v>91</v>
      </c>
      <c r="AV191" s="15" t="s">
        <v>154</v>
      </c>
      <c r="AW191" s="15" t="s">
        <v>36</v>
      </c>
      <c r="AX191" s="15" t="s">
        <v>81</v>
      </c>
      <c r="AY191" s="170" t="s">
        <v>132</v>
      </c>
    </row>
    <row r="192" spans="2:51" s="13" customFormat="1" ht="11.25">
      <c r="B192" s="155"/>
      <c r="D192" s="145" t="s">
        <v>143</v>
      </c>
      <c r="E192" s="156" t="s">
        <v>1</v>
      </c>
      <c r="F192" s="157" t="s">
        <v>217</v>
      </c>
      <c r="H192" s="158">
        <v>93.555</v>
      </c>
      <c r="I192" s="159"/>
      <c r="L192" s="155"/>
      <c r="M192" s="160"/>
      <c r="T192" s="161"/>
      <c r="AT192" s="156" t="s">
        <v>143</v>
      </c>
      <c r="AU192" s="156" t="s">
        <v>91</v>
      </c>
      <c r="AV192" s="13" t="s">
        <v>91</v>
      </c>
      <c r="AW192" s="13" t="s">
        <v>36</v>
      </c>
      <c r="AX192" s="13" t="s">
        <v>81</v>
      </c>
      <c r="AY192" s="156" t="s">
        <v>132</v>
      </c>
    </row>
    <row r="193" spans="2:51" s="13" customFormat="1" ht="11.25">
      <c r="B193" s="155"/>
      <c r="D193" s="145" t="s">
        <v>143</v>
      </c>
      <c r="E193" s="156" t="s">
        <v>1</v>
      </c>
      <c r="F193" s="157" t="s">
        <v>218</v>
      </c>
      <c r="H193" s="158">
        <v>6.518</v>
      </c>
      <c r="I193" s="159"/>
      <c r="L193" s="155"/>
      <c r="M193" s="160"/>
      <c r="T193" s="161"/>
      <c r="AT193" s="156" t="s">
        <v>143</v>
      </c>
      <c r="AU193" s="156" t="s">
        <v>91</v>
      </c>
      <c r="AV193" s="13" t="s">
        <v>91</v>
      </c>
      <c r="AW193" s="13" t="s">
        <v>36</v>
      </c>
      <c r="AX193" s="13" t="s">
        <v>81</v>
      </c>
      <c r="AY193" s="156" t="s">
        <v>132</v>
      </c>
    </row>
    <row r="194" spans="2:51" s="13" customFormat="1" ht="11.25">
      <c r="B194" s="155"/>
      <c r="D194" s="145" t="s">
        <v>143</v>
      </c>
      <c r="E194" s="156" t="s">
        <v>1</v>
      </c>
      <c r="F194" s="157" t="s">
        <v>219</v>
      </c>
      <c r="H194" s="158">
        <v>0.21</v>
      </c>
      <c r="I194" s="159"/>
      <c r="L194" s="155"/>
      <c r="M194" s="160"/>
      <c r="T194" s="161"/>
      <c r="AT194" s="156" t="s">
        <v>143</v>
      </c>
      <c r="AU194" s="156" t="s">
        <v>91</v>
      </c>
      <c r="AV194" s="13" t="s">
        <v>91</v>
      </c>
      <c r="AW194" s="13" t="s">
        <v>36</v>
      </c>
      <c r="AX194" s="13" t="s">
        <v>81</v>
      </c>
      <c r="AY194" s="156" t="s">
        <v>132</v>
      </c>
    </row>
    <row r="195" spans="2:51" s="13" customFormat="1" ht="11.25">
      <c r="B195" s="155"/>
      <c r="D195" s="145" t="s">
        <v>143</v>
      </c>
      <c r="E195" s="156" t="s">
        <v>1</v>
      </c>
      <c r="F195" s="157" t="s">
        <v>220</v>
      </c>
      <c r="H195" s="158">
        <v>-0.808</v>
      </c>
      <c r="I195" s="159"/>
      <c r="L195" s="155"/>
      <c r="M195" s="160"/>
      <c r="T195" s="161"/>
      <c r="AT195" s="156" t="s">
        <v>143</v>
      </c>
      <c r="AU195" s="156" t="s">
        <v>91</v>
      </c>
      <c r="AV195" s="13" t="s">
        <v>91</v>
      </c>
      <c r="AW195" s="13" t="s">
        <v>36</v>
      </c>
      <c r="AX195" s="13" t="s">
        <v>81</v>
      </c>
      <c r="AY195" s="156" t="s">
        <v>132</v>
      </c>
    </row>
    <row r="196" spans="2:51" s="13" customFormat="1" ht="11.25">
      <c r="B196" s="155"/>
      <c r="D196" s="145" t="s">
        <v>143</v>
      </c>
      <c r="E196" s="156" t="s">
        <v>1</v>
      </c>
      <c r="F196" s="157" t="s">
        <v>221</v>
      </c>
      <c r="H196" s="158">
        <v>-0.246</v>
      </c>
      <c r="I196" s="159"/>
      <c r="L196" s="155"/>
      <c r="M196" s="160"/>
      <c r="T196" s="161"/>
      <c r="AT196" s="156" t="s">
        <v>143</v>
      </c>
      <c r="AU196" s="156" t="s">
        <v>91</v>
      </c>
      <c r="AV196" s="13" t="s">
        <v>91</v>
      </c>
      <c r="AW196" s="13" t="s">
        <v>36</v>
      </c>
      <c r="AX196" s="13" t="s">
        <v>81</v>
      </c>
      <c r="AY196" s="156" t="s">
        <v>132</v>
      </c>
    </row>
    <row r="197" spans="2:51" s="15" customFormat="1" ht="11.25">
      <c r="B197" s="169"/>
      <c r="D197" s="145" t="s">
        <v>143</v>
      </c>
      <c r="E197" s="170" t="s">
        <v>1</v>
      </c>
      <c r="F197" s="171" t="s">
        <v>216</v>
      </c>
      <c r="H197" s="172">
        <v>99.229</v>
      </c>
      <c r="I197" s="173"/>
      <c r="L197" s="169"/>
      <c r="M197" s="174"/>
      <c r="T197" s="175"/>
      <c r="AT197" s="170" t="s">
        <v>143</v>
      </c>
      <c r="AU197" s="170" t="s">
        <v>91</v>
      </c>
      <c r="AV197" s="15" t="s">
        <v>154</v>
      </c>
      <c r="AW197" s="15" t="s">
        <v>36</v>
      </c>
      <c r="AX197" s="15" t="s">
        <v>81</v>
      </c>
      <c r="AY197" s="170" t="s">
        <v>132</v>
      </c>
    </row>
    <row r="198" spans="2:51" s="14" customFormat="1" ht="11.25">
      <c r="B198" s="162"/>
      <c r="D198" s="145" t="s">
        <v>143</v>
      </c>
      <c r="E198" s="163" t="s">
        <v>1</v>
      </c>
      <c r="F198" s="164" t="s">
        <v>149</v>
      </c>
      <c r="H198" s="165">
        <v>486.536</v>
      </c>
      <c r="I198" s="166"/>
      <c r="L198" s="162"/>
      <c r="M198" s="167"/>
      <c r="T198" s="168"/>
      <c r="AT198" s="163" t="s">
        <v>143</v>
      </c>
      <c r="AU198" s="163" t="s">
        <v>91</v>
      </c>
      <c r="AV198" s="14" t="s">
        <v>139</v>
      </c>
      <c r="AW198" s="14" t="s">
        <v>36</v>
      </c>
      <c r="AX198" s="14" t="s">
        <v>89</v>
      </c>
      <c r="AY198" s="163" t="s">
        <v>132</v>
      </c>
    </row>
    <row r="199" spans="2:65" s="1" customFormat="1" ht="55.5" customHeight="1">
      <c r="B199" s="32"/>
      <c r="C199" s="132" t="s">
        <v>222</v>
      </c>
      <c r="D199" s="132" t="s">
        <v>134</v>
      </c>
      <c r="E199" s="133" t="s">
        <v>223</v>
      </c>
      <c r="F199" s="134" t="s">
        <v>224</v>
      </c>
      <c r="G199" s="135" t="s">
        <v>204</v>
      </c>
      <c r="H199" s="136">
        <v>486.536</v>
      </c>
      <c r="I199" s="137"/>
      <c r="J199" s="138">
        <f>ROUND(I199*H199,2)</f>
        <v>0</v>
      </c>
      <c r="K199" s="134" t="s">
        <v>138</v>
      </c>
      <c r="L199" s="32"/>
      <c r="M199" s="139" t="s">
        <v>1</v>
      </c>
      <c r="N199" s="140" t="s">
        <v>46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139</v>
      </c>
      <c r="AT199" s="143" t="s">
        <v>134</v>
      </c>
      <c r="AU199" s="143" t="s">
        <v>91</v>
      </c>
      <c r="AY199" s="17" t="s">
        <v>132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7" t="s">
        <v>89</v>
      </c>
      <c r="BK199" s="144">
        <f>ROUND(I199*H199,2)</f>
        <v>0</v>
      </c>
      <c r="BL199" s="17" t="s">
        <v>139</v>
      </c>
      <c r="BM199" s="143" t="s">
        <v>225</v>
      </c>
    </row>
    <row r="200" spans="2:51" s="12" customFormat="1" ht="11.25">
      <c r="B200" s="149"/>
      <c r="D200" s="145" t="s">
        <v>143</v>
      </c>
      <c r="E200" s="150" t="s">
        <v>1</v>
      </c>
      <c r="F200" s="151" t="s">
        <v>144</v>
      </c>
      <c r="H200" s="150" t="s">
        <v>1</v>
      </c>
      <c r="I200" s="152"/>
      <c r="L200" s="149"/>
      <c r="M200" s="153"/>
      <c r="T200" s="154"/>
      <c r="AT200" s="150" t="s">
        <v>143</v>
      </c>
      <c r="AU200" s="150" t="s">
        <v>91</v>
      </c>
      <c r="AV200" s="12" t="s">
        <v>89</v>
      </c>
      <c r="AW200" s="12" t="s">
        <v>36</v>
      </c>
      <c r="AX200" s="12" t="s">
        <v>81</v>
      </c>
      <c r="AY200" s="150" t="s">
        <v>132</v>
      </c>
    </row>
    <row r="201" spans="2:51" s="12" customFormat="1" ht="11.25">
      <c r="B201" s="149"/>
      <c r="D201" s="145" t="s">
        <v>143</v>
      </c>
      <c r="E201" s="150" t="s">
        <v>1</v>
      </c>
      <c r="F201" s="151" t="s">
        <v>211</v>
      </c>
      <c r="H201" s="150" t="s">
        <v>1</v>
      </c>
      <c r="I201" s="152"/>
      <c r="L201" s="149"/>
      <c r="M201" s="153"/>
      <c r="T201" s="154"/>
      <c r="AT201" s="150" t="s">
        <v>143</v>
      </c>
      <c r="AU201" s="150" t="s">
        <v>91</v>
      </c>
      <c r="AV201" s="12" t="s">
        <v>89</v>
      </c>
      <c r="AW201" s="12" t="s">
        <v>36</v>
      </c>
      <c r="AX201" s="12" t="s">
        <v>81</v>
      </c>
      <c r="AY201" s="150" t="s">
        <v>132</v>
      </c>
    </row>
    <row r="202" spans="2:51" s="12" customFormat="1" ht="11.25">
      <c r="B202" s="149"/>
      <c r="D202" s="145" t="s">
        <v>143</v>
      </c>
      <c r="E202" s="150" t="s">
        <v>1</v>
      </c>
      <c r="F202" s="151" t="s">
        <v>212</v>
      </c>
      <c r="H202" s="150" t="s">
        <v>1</v>
      </c>
      <c r="I202" s="152"/>
      <c r="L202" s="149"/>
      <c r="M202" s="153"/>
      <c r="T202" s="154"/>
      <c r="AT202" s="150" t="s">
        <v>143</v>
      </c>
      <c r="AU202" s="150" t="s">
        <v>91</v>
      </c>
      <c r="AV202" s="12" t="s">
        <v>89</v>
      </c>
      <c r="AW202" s="12" t="s">
        <v>36</v>
      </c>
      <c r="AX202" s="12" t="s">
        <v>81</v>
      </c>
      <c r="AY202" s="150" t="s">
        <v>132</v>
      </c>
    </row>
    <row r="203" spans="2:51" s="13" customFormat="1" ht="11.25">
      <c r="B203" s="155"/>
      <c r="D203" s="145" t="s">
        <v>143</v>
      </c>
      <c r="E203" s="156" t="s">
        <v>1</v>
      </c>
      <c r="F203" s="157" t="s">
        <v>213</v>
      </c>
      <c r="H203" s="158">
        <v>358.195</v>
      </c>
      <c r="I203" s="159"/>
      <c r="L203" s="155"/>
      <c r="M203" s="160"/>
      <c r="T203" s="161"/>
      <c r="AT203" s="156" t="s">
        <v>143</v>
      </c>
      <c r="AU203" s="156" t="s">
        <v>91</v>
      </c>
      <c r="AV203" s="13" t="s">
        <v>91</v>
      </c>
      <c r="AW203" s="13" t="s">
        <v>36</v>
      </c>
      <c r="AX203" s="13" t="s">
        <v>81</v>
      </c>
      <c r="AY203" s="156" t="s">
        <v>132</v>
      </c>
    </row>
    <row r="204" spans="2:51" s="13" customFormat="1" ht="11.25">
      <c r="B204" s="155"/>
      <c r="D204" s="145" t="s">
        <v>143</v>
      </c>
      <c r="E204" s="156" t="s">
        <v>1</v>
      </c>
      <c r="F204" s="157" t="s">
        <v>214</v>
      </c>
      <c r="H204" s="158">
        <v>30.555</v>
      </c>
      <c r="I204" s="159"/>
      <c r="L204" s="155"/>
      <c r="M204" s="160"/>
      <c r="T204" s="161"/>
      <c r="AT204" s="156" t="s">
        <v>143</v>
      </c>
      <c r="AU204" s="156" t="s">
        <v>91</v>
      </c>
      <c r="AV204" s="13" t="s">
        <v>91</v>
      </c>
      <c r="AW204" s="13" t="s">
        <v>36</v>
      </c>
      <c r="AX204" s="13" t="s">
        <v>81</v>
      </c>
      <c r="AY204" s="156" t="s">
        <v>132</v>
      </c>
    </row>
    <row r="205" spans="2:51" s="13" customFormat="1" ht="11.25">
      <c r="B205" s="155"/>
      <c r="D205" s="145" t="s">
        <v>143</v>
      </c>
      <c r="E205" s="156" t="s">
        <v>1</v>
      </c>
      <c r="F205" s="157" t="s">
        <v>215</v>
      </c>
      <c r="H205" s="158">
        <v>-1.443</v>
      </c>
      <c r="I205" s="159"/>
      <c r="L205" s="155"/>
      <c r="M205" s="160"/>
      <c r="T205" s="161"/>
      <c r="AT205" s="156" t="s">
        <v>143</v>
      </c>
      <c r="AU205" s="156" t="s">
        <v>91</v>
      </c>
      <c r="AV205" s="13" t="s">
        <v>91</v>
      </c>
      <c r="AW205" s="13" t="s">
        <v>36</v>
      </c>
      <c r="AX205" s="13" t="s">
        <v>81</v>
      </c>
      <c r="AY205" s="156" t="s">
        <v>132</v>
      </c>
    </row>
    <row r="206" spans="2:51" s="15" customFormat="1" ht="11.25">
      <c r="B206" s="169"/>
      <c r="D206" s="145" t="s">
        <v>143</v>
      </c>
      <c r="E206" s="170" t="s">
        <v>1</v>
      </c>
      <c r="F206" s="171" t="s">
        <v>216</v>
      </c>
      <c r="H206" s="172">
        <v>387.307</v>
      </c>
      <c r="I206" s="173"/>
      <c r="L206" s="169"/>
      <c r="M206" s="174"/>
      <c r="T206" s="175"/>
      <c r="AT206" s="170" t="s">
        <v>143</v>
      </c>
      <c r="AU206" s="170" t="s">
        <v>91</v>
      </c>
      <c r="AV206" s="15" t="s">
        <v>154</v>
      </c>
      <c r="AW206" s="15" t="s">
        <v>36</v>
      </c>
      <c r="AX206" s="15" t="s">
        <v>81</v>
      </c>
      <c r="AY206" s="170" t="s">
        <v>132</v>
      </c>
    </row>
    <row r="207" spans="2:51" s="13" customFormat="1" ht="11.25">
      <c r="B207" s="155"/>
      <c r="D207" s="145" t="s">
        <v>143</v>
      </c>
      <c r="E207" s="156" t="s">
        <v>1</v>
      </c>
      <c r="F207" s="157" t="s">
        <v>217</v>
      </c>
      <c r="H207" s="158">
        <v>93.555</v>
      </c>
      <c r="I207" s="159"/>
      <c r="L207" s="155"/>
      <c r="M207" s="160"/>
      <c r="T207" s="161"/>
      <c r="AT207" s="156" t="s">
        <v>143</v>
      </c>
      <c r="AU207" s="156" t="s">
        <v>91</v>
      </c>
      <c r="AV207" s="13" t="s">
        <v>91</v>
      </c>
      <c r="AW207" s="13" t="s">
        <v>36</v>
      </c>
      <c r="AX207" s="13" t="s">
        <v>81</v>
      </c>
      <c r="AY207" s="156" t="s">
        <v>132</v>
      </c>
    </row>
    <row r="208" spans="2:51" s="13" customFormat="1" ht="11.25">
      <c r="B208" s="155"/>
      <c r="D208" s="145" t="s">
        <v>143</v>
      </c>
      <c r="E208" s="156" t="s">
        <v>1</v>
      </c>
      <c r="F208" s="157" t="s">
        <v>218</v>
      </c>
      <c r="H208" s="158">
        <v>6.518</v>
      </c>
      <c r="I208" s="159"/>
      <c r="L208" s="155"/>
      <c r="M208" s="160"/>
      <c r="T208" s="161"/>
      <c r="AT208" s="156" t="s">
        <v>143</v>
      </c>
      <c r="AU208" s="156" t="s">
        <v>91</v>
      </c>
      <c r="AV208" s="13" t="s">
        <v>91</v>
      </c>
      <c r="AW208" s="13" t="s">
        <v>36</v>
      </c>
      <c r="AX208" s="13" t="s">
        <v>81</v>
      </c>
      <c r="AY208" s="156" t="s">
        <v>132</v>
      </c>
    </row>
    <row r="209" spans="2:51" s="13" customFormat="1" ht="11.25">
      <c r="B209" s="155"/>
      <c r="D209" s="145" t="s">
        <v>143</v>
      </c>
      <c r="E209" s="156" t="s">
        <v>1</v>
      </c>
      <c r="F209" s="157" t="s">
        <v>219</v>
      </c>
      <c r="H209" s="158">
        <v>0.21</v>
      </c>
      <c r="I209" s="159"/>
      <c r="L209" s="155"/>
      <c r="M209" s="160"/>
      <c r="T209" s="161"/>
      <c r="AT209" s="156" t="s">
        <v>143</v>
      </c>
      <c r="AU209" s="156" t="s">
        <v>91</v>
      </c>
      <c r="AV209" s="13" t="s">
        <v>91</v>
      </c>
      <c r="AW209" s="13" t="s">
        <v>36</v>
      </c>
      <c r="AX209" s="13" t="s">
        <v>81</v>
      </c>
      <c r="AY209" s="156" t="s">
        <v>132</v>
      </c>
    </row>
    <row r="210" spans="2:51" s="13" customFormat="1" ht="11.25">
      <c r="B210" s="155"/>
      <c r="D210" s="145" t="s">
        <v>143</v>
      </c>
      <c r="E210" s="156" t="s">
        <v>1</v>
      </c>
      <c r="F210" s="157" t="s">
        <v>220</v>
      </c>
      <c r="H210" s="158">
        <v>-0.808</v>
      </c>
      <c r="I210" s="159"/>
      <c r="L210" s="155"/>
      <c r="M210" s="160"/>
      <c r="T210" s="161"/>
      <c r="AT210" s="156" t="s">
        <v>143</v>
      </c>
      <c r="AU210" s="156" t="s">
        <v>91</v>
      </c>
      <c r="AV210" s="13" t="s">
        <v>91</v>
      </c>
      <c r="AW210" s="13" t="s">
        <v>36</v>
      </c>
      <c r="AX210" s="13" t="s">
        <v>81</v>
      </c>
      <c r="AY210" s="156" t="s">
        <v>132</v>
      </c>
    </row>
    <row r="211" spans="2:51" s="13" customFormat="1" ht="11.25">
      <c r="B211" s="155"/>
      <c r="D211" s="145" t="s">
        <v>143</v>
      </c>
      <c r="E211" s="156" t="s">
        <v>1</v>
      </c>
      <c r="F211" s="157" t="s">
        <v>221</v>
      </c>
      <c r="H211" s="158">
        <v>-0.246</v>
      </c>
      <c r="I211" s="159"/>
      <c r="L211" s="155"/>
      <c r="M211" s="160"/>
      <c r="T211" s="161"/>
      <c r="AT211" s="156" t="s">
        <v>143</v>
      </c>
      <c r="AU211" s="156" t="s">
        <v>91</v>
      </c>
      <c r="AV211" s="13" t="s">
        <v>91</v>
      </c>
      <c r="AW211" s="13" t="s">
        <v>36</v>
      </c>
      <c r="AX211" s="13" t="s">
        <v>81</v>
      </c>
      <c r="AY211" s="156" t="s">
        <v>132</v>
      </c>
    </row>
    <row r="212" spans="2:51" s="15" customFormat="1" ht="11.25">
      <c r="B212" s="169"/>
      <c r="D212" s="145" t="s">
        <v>143</v>
      </c>
      <c r="E212" s="170" t="s">
        <v>1</v>
      </c>
      <c r="F212" s="171" t="s">
        <v>216</v>
      </c>
      <c r="H212" s="172">
        <v>99.229</v>
      </c>
      <c r="I212" s="173"/>
      <c r="L212" s="169"/>
      <c r="M212" s="174"/>
      <c r="T212" s="175"/>
      <c r="AT212" s="170" t="s">
        <v>143</v>
      </c>
      <c r="AU212" s="170" t="s">
        <v>91</v>
      </c>
      <c r="AV212" s="15" t="s">
        <v>154</v>
      </c>
      <c r="AW212" s="15" t="s">
        <v>36</v>
      </c>
      <c r="AX212" s="15" t="s">
        <v>81</v>
      </c>
      <c r="AY212" s="170" t="s">
        <v>132</v>
      </c>
    </row>
    <row r="213" spans="2:51" s="14" customFormat="1" ht="11.25">
      <c r="B213" s="162"/>
      <c r="D213" s="145" t="s">
        <v>143</v>
      </c>
      <c r="E213" s="163" t="s">
        <v>1</v>
      </c>
      <c r="F213" s="164" t="s">
        <v>149</v>
      </c>
      <c r="H213" s="165">
        <v>486.536</v>
      </c>
      <c r="I213" s="166"/>
      <c r="L213" s="162"/>
      <c r="M213" s="167"/>
      <c r="T213" s="168"/>
      <c r="AT213" s="163" t="s">
        <v>143</v>
      </c>
      <c r="AU213" s="163" t="s">
        <v>91</v>
      </c>
      <c r="AV213" s="14" t="s">
        <v>139</v>
      </c>
      <c r="AW213" s="14" t="s">
        <v>36</v>
      </c>
      <c r="AX213" s="14" t="s">
        <v>89</v>
      </c>
      <c r="AY213" s="163" t="s">
        <v>132</v>
      </c>
    </row>
    <row r="214" spans="2:65" s="1" customFormat="1" ht="37.9" customHeight="1">
      <c r="B214" s="32"/>
      <c r="C214" s="132" t="s">
        <v>226</v>
      </c>
      <c r="D214" s="132" t="s">
        <v>134</v>
      </c>
      <c r="E214" s="133" t="s">
        <v>227</v>
      </c>
      <c r="F214" s="134" t="s">
        <v>228</v>
      </c>
      <c r="G214" s="135" t="s">
        <v>137</v>
      </c>
      <c r="H214" s="136">
        <v>390.26</v>
      </c>
      <c r="I214" s="137"/>
      <c r="J214" s="138">
        <f>ROUND(I214*H214,2)</f>
        <v>0</v>
      </c>
      <c r="K214" s="134" t="s">
        <v>138</v>
      </c>
      <c r="L214" s="32"/>
      <c r="M214" s="139" t="s">
        <v>1</v>
      </c>
      <c r="N214" s="140" t="s">
        <v>46</v>
      </c>
      <c r="P214" s="141">
        <f>O214*H214</f>
        <v>0</v>
      </c>
      <c r="Q214" s="141">
        <v>0.00058</v>
      </c>
      <c r="R214" s="141">
        <f>Q214*H214</f>
        <v>0.2263508</v>
      </c>
      <c r="S214" s="141">
        <v>0</v>
      </c>
      <c r="T214" s="142">
        <f>S214*H214</f>
        <v>0</v>
      </c>
      <c r="AR214" s="143" t="s">
        <v>139</v>
      </c>
      <c r="AT214" s="143" t="s">
        <v>134</v>
      </c>
      <c r="AU214" s="143" t="s">
        <v>91</v>
      </c>
      <c r="AY214" s="17" t="s">
        <v>132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7" t="s">
        <v>89</v>
      </c>
      <c r="BK214" s="144">
        <f>ROUND(I214*H214,2)</f>
        <v>0</v>
      </c>
      <c r="BL214" s="17" t="s">
        <v>139</v>
      </c>
      <c r="BM214" s="143" t="s">
        <v>229</v>
      </c>
    </row>
    <row r="215" spans="2:51" s="12" customFormat="1" ht="11.25">
      <c r="B215" s="149"/>
      <c r="D215" s="145" t="s">
        <v>143</v>
      </c>
      <c r="E215" s="150" t="s">
        <v>1</v>
      </c>
      <c r="F215" s="151" t="s">
        <v>144</v>
      </c>
      <c r="H215" s="150" t="s">
        <v>1</v>
      </c>
      <c r="I215" s="152"/>
      <c r="L215" s="149"/>
      <c r="M215" s="153"/>
      <c r="T215" s="154"/>
      <c r="AT215" s="150" t="s">
        <v>143</v>
      </c>
      <c r="AU215" s="150" t="s">
        <v>91</v>
      </c>
      <c r="AV215" s="12" t="s">
        <v>89</v>
      </c>
      <c r="AW215" s="12" t="s">
        <v>36</v>
      </c>
      <c r="AX215" s="12" t="s">
        <v>81</v>
      </c>
      <c r="AY215" s="150" t="s">
        <v>132</v>
      </c>
    </row>
    <row r="216" spans="2:51" s="12" customFormat="1" ht="11.25">
      <c r="B216" s="149"/>
      <c r="D216" s="145" t="s">
        <v>143</v>
      </c>
      <c r="E216" s="150" t="s">
        <v>1</v>
      </c>
      <c r="F216" s="151" t="s">
        <v>211</v>
      </c>
      <c r="H216" s="150" t="s">
        <v>1</v>
      </c>
      <c r="I216" s="152"/>
      <c r="L216" s="149"/>
      <c r="M216" s="153"/>
      <c r="T216" s="154"/>
      <c r="AT216" s="150" t="s">
        <v>143</v>
      </c>
      <c r="AU216" s="150" t="s">
        <v>91</v>
      </c>
      <c r="AV216" s="12" t="s">
        <v>89</v>
      </c>
      <c r="AW216" s="12" t="s">
        <v>36</v>
      </c>
      <c r="AX216" s="12" t="s">
        <v>81</v>
      </c>
      <c r="AY216" s="150" t="s">
        <v>132</v>
      </c>
    </row>
    <row r="217" spans="2:51" s="13" customFormat="1" ht="11.25">
      <c r="B217" s="155"/>
      <c r="D217" s="145" t="s">
        <v>143</v>
      </c>
      <c r="E217" s="156" t="s">
        <v>1</v>
      </c>
      <c r="F217" s="157" t="s">
        <v>230</v>
      </c>
      <c r="H217" s="158">
        <v>390.26</v>
      </c>
      <c r="I217" s="159"/>
      <c r="L217" s="155"/>
      <c r="M217" s="160"/>
      <c r="T217" s="161"/>
      <c r="AT217" s="156" t="s">
        <v>143</v>
      </c>
      <c r="AU217" s="156" t="s">
        <v>91</v>
      </c>
      <c r="AV217" s="13" t="s">
        <v>91</v>
      </c>
      <c r="AW217" s="13" t="s">
        <v>36</v>
      </c>
      <c r="AX217" s="13" t="s">
        <v>89</v>
      </c>
      <c r="AY217" s="156" t="s">
        <v>132</v>
      </c>
    </row>
    <row r="218" spans="2:65" s="1" customFormat="1" ht="37.9" customHeight="1">
      <c r="B218" s="32"/>
      <c r="C218" s="132" t="s">
        <v>8</v>
      </c>
      <c r="D218" s="132" t="s">
        <v>134</v>
      </c>
      <c r="E218" s="133" t="s">
        <v>231</v>
      </c>
      <c r="F218" s="134" t="s">
        <v>232</v>
      </c>
      <c r="G218" s="135" t="s">
        <v>137</v>
      </c>
      <c r="H218" s="136">
        <v>1223.38</v>
      </c>
      <c r="I218" s="137"/>
      <c r="J218" s="138">
        <f>ROUND(I218*H218,2)</f>
        <v>0</v>
      </c>
      <c r="K218" s="134" t="s">
        <v>138</v>
      </c>
      <c r="L218" s="32"/>
      <c r="M218" s="139" t="s">
        <v>1</v>
      </c>
      <c r="N218" s="140" t="s">
        <v>46</v>
      </c>
      <c r="P218" s="141">
        <f>O218*H218</f>
        <v>0</v>
      </c>
      <c r="Q218" s="141">
        <v>0.00059</v>
      </c>
      <c r="R218" s="141">
        <f>Q218*H218</f>
        <v>0.7217942</v>
      </c>
      <c r="S218" s="141">
        <v>0</v>
      </c>
      <c r="T218" s="142">
        <f>S218*H218</f>
        <v>0</v>
      </c>
      <c r="AR218" s="143" t="s">
        <v>139</v>
      </c>
      <c r="AT218" s="143" t="s">
        <v>134</v>
      </c>
      <c r="AU218" s="143" t="s">
        <v>91</v>
      </c>
      <c r="AY218" s="17" t="s">
        <v>132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7" t="s">
        <v>89</v>
      </c>
      <c r="BK218" s="144">
        <f>ROUND(I218*H218,2)</f>
        <v>0</v>
      </c>
      <c r="BL218" s="17" t="s">
        <v>139</v>
      </c>
      <c r="BM218" s="143" t="s">
        <v>233</v>
      </c>
    </row>
    <row r="219" spans="2:51" s="12" customFormat="1" ht="11.25">
      <c r="B219" s="149"/>
      <c r="D219" s="145" t="s">
        <v>143</v>
      </c>
      <c r="E219" s="150" t="s">
        <v>1</v>
      </c>
      <c r="F219" s="151" t="s">
        <v>144</v>
      </c>
      <c r="H219" s="150" t="s">
        <v>1</v>
      </c>
      <c r="I219" s="152"/>
      <c r="L219" s="149"/>
      <c r="M219" s="153"/>
      <c r="T219" s="154"/>
      <c r="AT219" s="150" t="s">
        <v>143</v>
      </c>
      <c r="AU219" s="150" t="s">
        <v>91</v>
      </c>
      <c r="AV219" s="12" t="s">
        <v>89</v>
      </c>
      <c r="AW219" s="12" t="s">
        <v>36</v>
      </c>
      <c r="AX219" s="12" t="s">
        <v>81</v>
      </c>
      <c r="AY219" s="150" t="s">
        <v>132</v>
      </c>
    </row>
    <row r="220" spans="2:51" s="12" customFormat="1" ht="11.25">
      <c r="B220" s="149"/>
      <c r="D220" s="145" t="s">
        <v>143</v>
      </c>
      <c r="E220" s="150" t="s">
        <v>1</v>
      </c>
      <c r="F220" s="151" t="s">
        <v>211</v>
      </c>
      <c r="H220" s="150" t="s">
        <v>1</v>
      </c>
      <c r="I220" s="152"/>
      <c r="L220" s="149"/>
      <c r="M220" s="153"/>
      <c r="T220" s="154"/>
      <c r="AT220" s="150" t="s">
        <v>143</v>
      </c>
      <c r="AU220" s="150" t="s">
        <v>91</v>
      </c>
      <c r="AV220" s="12" t="s">
        <v>89</v>
      </c>
      <c r="AW220" s="12" t="s">
        <v>36</v>
      </c>
      <c r="AX220" s="12" t="s">
        <v>81</v>
      </c>
      <c r="AY220" s="150" t="s">
        <v>132</v>
      </c>
    </row>
    <row r="221" spans="2:51" s="13" customFormat="1" ht="11.25">
      <c r="B221" s="155"/>
      <c r="D221" s="145" t="s">
        <v>143</v>
      </c>
      <c r="E221" s="156" t="s">
        <v>1</v>
      </c>
      <c r="F221" s="157" t="s">
        <v>234</v>
      </c>
      <c r="H221" s="158">
        <v>1213.5</v>
      </c>
      <c r="I221" s="159"/>
      <c r="L221" s="155"/>
      <c r="M221" s="160"/>
      <c r="T221" s="161"/>
      <c r="AT221" s="156" t="s">
        <v>143</v>
      </c>
      <c r="AU221" s="156" t="s">
        <v>91</v>
      </c>
      <c r="AV221" s="13" t="s">
        <v>91</v>
      </c>
      <c r="AW221" s="13" t="s">
        <v>36</v>
      </c>
      <c r="AX221" s="13" t="s">
        <v>81</v>
      </c>
      <c r="AY221" s="156" t="s">
        <v>132</v>
      </c>
    </row>
    <row r="222" spans="2:51" s="13" customFormat="1" ht="11.25">
      <c r="B222" s="155"/>
      <c r="D222" s="145" t="s">
        <v>143</v>
      </c>
      <c r="E222" s="156" t="s">
        <v>1</v>
      </c>
      <c r="F222" s="157" t="s">
        <v>235</v>
      </c>
      <c r="H222" s="158">
        <v>9.88</v>
      </c>
      <c r="I222" s="159"/>
      <c r="L222" s="155"/>
      <c r="M222" s="160"/>
      <c r="T222" s="161"/>
      <c r="AT222" s="156" t="s">
        <v>143</v>
      </c>
      <c r="AU222" s="156" t="s">
        <v>91</v>
      </c>
      <c r="AV222" s="13" t="s">
        <v>91</v>
      </c>
      <c r="AW222" s="13" t="s">
        <v>36</v>
      </c>
      <c r="AX222" s="13" t="s">
        <v>81</v>
      </c>
      <c r="AY222" s="156" t="s">
        <v>132</v>
      </c>
    </row>
    <row r="223" spans="2:51" s="14" customFormat="1" ht="11.25">
      <c r="B223" s="162"/>
      <c r="D223" s="145" t="s">
        <v>143</v>
      </c>
      <c r="E223" s="163" t="s">
        <v>1</v>
      </c>
      <c r="F223" s="164" t="s">
        <v>149</v>
      </c>
      <c r="H223" s="165">
        <v>1223.38</v>
      </c>
      <c r="I223" s="166"/>
      <c r="L223" s="162"/>
      <c r="M223" s="167"/>
      <c r="T223" s="168"/>
      <c r="AT223" s="163" t="s">
        <v>143</v>
      </c>
      <c r="AU223" s="163" t="s">
        <v>91</v>
      </c>
      <c r="AV223" s="14" t="s">
        <v>139</v>
      </c>
      <c r="AW223" s="14" t="s">
        <v>36</v>
      </c>
      <c r="AX223" s="14" t="s">
        <v>89</v>
      </c>
      <c r="AY223" s="163" t="s">
        <v>132</v>
      </c>
    </row>
    <row r="224" spans="2:65" s="1" customFormat="1" ht="37.9" customHeight="1">
      <c r="B224" s="32"/>
      <c r="C224" s="132" t="s">
        <v>236</v>
      </c>
      <c r="D224" s="132" t="s">
        <v>134</v>
      </c>
      <c r="E224" s="133" t="s">
        <v>237</v>
      </c>
      <c r="F224" s="134" t="s">
        <v>238</v>
      </c>
      <c r="G224" s="135" t="s">
        <v>137</v>
      </c>
      <c r="H224" s="136">
        <v>390.26</v>
      </c>
      <c r="I224" s="137"/>
      <c r="J224" s="138">
        <f>ROUND(I224*H224,2)</f>
        <v>0</v>
      </c>
      <c r="K224" s="134" t="s">
        <v>138</v>
      </c>
      <c r="L224" s="32"/>
      <c r="M224" s="139" t="s">
        <v>1</v>
      </c>
      <c r="N224" s="140" t="s">
        <v>46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139</v>
      </c>
      <c r="AT224" s="143" t="s">
        <v>134</v>
      </c>
      <c r="AU224" s="143" t="s">
        <v>91</v>
      </c>
      <c r="AY224" s="17" t="s">
        <v>132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7" t="s">
        <v>89</v>
      </c>
      <c r="BK224" s="144">
        <f>ROUND(I224*H224,2)</f>
        <v>0</v>
      </c>
      <c r="BL224" s="17" t="s">
        <v>139</v>
      </c>
      <c r="BM224" s="143" t="s">
        <v>239</v>
      </c>
    </row>
    <row r="225" spans="2:65" s="1" customFormat="1" ht="37.9" customHeight="1">
      <c r="B225" s="32"/>
      <c r="C225" s="132" t="s">
        <v>240</v>
      </c>
      <c r="D225" s="132" t="s">
        <v>134</v>
      </c>
      <c r="E225" s="133" t="s">
        <v>241</v>
      </c>
      <c r="F225" s="134" t="s">
        <v>242</v>
      </c>
      <c r="G225" s="135" t="s">
        <v>137</v>
      </c>
      <c r="H225" s="136">
        <v>1223.38</v>
      </c>
      <c r="I225" s="137"/>
      <c r="J225" s="138">
        <f>ROUND(I225*H225,2)</f>
        <v>0</v>
      </c>
      <c r="K225" s="134" t="s">
        <v>138</v>
      </c>
      <c r="L225" s="32"/>
      <c r="M225" s="139" t="s">
        <v>1</v>
      </c>
      <c r="N225" s="140" t="s">
        <v>46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139</v>
      </c>
      <c r="AT225" s="143" t="s">
        <v>134</v>
      </c>
      <c r="AU225" s="143" t="s">
        <v>91</v>
      </c>
      <c r="AY225" s="17" t="s">
        <v>132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7" t="s">
        <v>89</v>
      </c>
      <c r="BK225" s="144">
        <f>ROUND(I225*H225,2)</f>
        <v>0</v>
      </c>
      <c r="BL225" s="17" t="s">
        <v>139</v>
      </c>
      <c r="BM225" s="143" t="s">
        <v>243</v>
      </c>
    </row>
    <row r="226" spans="2:65" s="1" customFormat="1" ht="62.65" customHeight="1">
      <c r="B226" s="32"/>
      <c r="C226" s="132" t="s">
        <v>244</v>
      </c>
      <c r="D226" s="132" t="s">
        <v>134</v>
      </c>
      <c r="E226" s="133" t="s">
        <v>245</v>
      </c>
      <c r="F226" s="134" t="s">
        <v>246</v>
      </c>
      <c r="G226" s="135" t="s">
        <v>204</v>
      </c>
      <c r="H226" s="136">
        <v>520.637</v>
      </c>
      <c r="I226" s="137"/>
      <c r="J226" s="138">
        <f>ROUND(I226*H226,2)</f>
        <v>0</v>
      </c>
      <c r="K226" s="134" t="s">
        <v>138</v>
      </c>
      <c r="L226" s="32"/>
      <c r="M226" s="139" t="s">
        <v>1</v>
      </c>
      <c r="N226" s="140" t="s">
        <v>46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139</v>
      </c>
      <c r="AT226" s="143" t="s">
        <v>134</v>
      </c>
      <c r="AU226" s="143" t="s">
        <v>91</v>
      </c>
      <c r="AY226" s="17" t="s">
        <v>132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7" t="s">
        <v>89</v>
      </c>
      <c r="BK226" s="144">
        <f>ROUND(I226*H226,2)</f>
        <v>0</v>
      </c>
      <c r="BL226" s="17" t="s">
        <v>139</v>
      </c>
      <c r="BM226" s="143" t="s">
        <v>247</v>
      </c>
    </row>
    <row r="227" spans="2:51" s="12" customFormat="1" ht="11.25">
      <c r="B227" s="149"/>
      <c r="D227" s="145" t="s">
        <v>143</v>
      </c>
      <c r="E227" s="150" t="s">
        <v>1</v>
      </c>
      <c r="F227" s="151" t="s">
        <v>248</v>
      </c>
      <c r="H227" s="150" t="s">
        <v>1</v>
      </c>
      <c r="I227" s="152"/>
      <c r="L227" s="149"/>
      <c r="M227" s="153"/>
      <c r="T227" s="154"/>
      <c r="AT227" s="150" t="s">
        <v>143</v>
      </c>
      <c r="AU227" s="150" t="s">
        <v>91</v>
      </c>
      <c r="AV227" s="12" t="s">
        <v>89</v>
      </c>
      <c r="AW227" s="12" t="s">
        <v>36</v>
      </c>
      <c r="AX227" s="12" t="s">
        <v>81</v>
      </c>
      <c r="AY227" s="150" t="s">
        <v>132</v>
      </c>
    </row>
    <row r="228" spans="2:51" s="13" customFormat="1" ht="11.25">
      <c r="B228" s="155"/>
      <c r="D228" s="145" t="s">
        <v>143</v>
      </c>
      <c r="E228" s="156" t="s">
        <v>1</v>
      </c>
      <c r="F228" s="157" t="s">
        <v>249</v>
      </c>
      <c r="H228" s="158">
        <v>387.307</v>
      </c>
      <c r="I228" s="159"/>
      <c r="L228" s="155"/>
      <c r="M228" s="160"/>
      <c r="T228" s="161"/>
      <c r="AT228" s="156" t="s">
        <v>143</v>
      </c>
      <c r="AU228" s="156" t="s">
        <v>91</v>
      </c>
      <c r="AV228" s="13" t="s">
        <v>91</v>
      </c>
      <c r="AW228" s="13" t="s">
        <v>36</v>
      </c>
      <c r="AX228" s="13" t="s">
        <v>81</v>
      </c>
      <c r="AY228" s="156" t="s">
        <v>132</v>
      </c>
    </row>
    <row r="229" spans="2:51" s="13" customFormat="1" ht="11.25">
      <c r="B229" s="155"/>
      <c r="D229" s="145" t="s">
        <v>143</v>
      </c>
      <c r="E229" s="156" t="s">
        <v>1</v>
      </c>
      <c r="F229" s="157" t="s">
        <v>250</v>
      </c>
      <c r="H229" s="158">
        <v>-5.69</v>
      </c>
      <c r="I229" s="159"/>
      <c r="L229" s="155"/>
      <c r="M229" s="160"/>
      <c r="T229" s="161"/>
      <c r="AT229" s="156" t="s">
        <v>143</v>
      </c>
      <c r="AU229" s="156" t="s">
        <v>91</v>
      </c>
      <c r="AV229" s="13" t="s">
        <v>91</v>
      </c>
      <c r="AW229" s="13" t="s">
        <v>36</v>
      </c>
      <c r="AX229" s="13" t="s">
        <v>81</v>
      </c>
      <c r="AY229" s="156" t="s">
        <v>132</v>
      </c>
    </row>
    <row r="230" spans="2:51" s="15" customFormat="1" ht="11.25">
      <c r="B230" s="169"/>
      <c r="D230" s="145" t="s">
        <v>143</v>
      </c>
      <c r="E230" s="170" t="s">
        <v>1</v>
      </c>
      <c r="F230" s="171" t="s">
        <v>216</v>
      </c>
      <c r="H230" s="172">
        <v>381.617</v>
      </c>
      <c r="I230" s="173"/>
      <c r="L230" s="169"/>
      <c r="M230" s="174"/>
      <c r="T230" s="175"/>
      <c r="AT230" s="170" t="s">
        <v>143</v>
      </c>
      <c r="AU230" s="170" t="s">
        <v>91</v>
      </c>
      <c r="AV230" s="15" t="s">
        <v>154</v>
      </c>
      <c r="AW230" s="15" t="s">
        <v>36</v>
      </c>
      <c r="AX230" s="15" t="s">
        <v>81</v>
      </c>
      <c r="AY230" s="170" t="s">
        <v>132</v>
      </c>
    </row>
    <row r="231" spans="2:51" s="13" customFormat="1" ht="11.25">
      <c r="B231" s="155"/>
      <c r="D231" s="145" t="s">
        <v>143</v>
      </c>
      <c r="E231" s="156" t="s">
        <v>1</v>
      </c>
      <c r="F231" s="157" t="s">
        <v>251</v>
      </c>
      <c r="H231" s="158">
        <v>99.229</v>
      </c>
      <c r="I231" s="159"/>
      <c r="L231" s="155"/>
      <c r="M231" s="160"/>
      <c r="T231" s="161"/>
      <c r="AT231" s="156" t="s">
        <v>143</v>
      </c>
      <c r="AU231" s="156" t="s">
        <v>91</v>
      </c>
      <c r="AV231" s="13" t="s">
        <v>91</v>
      </c>
      <c r="AW231" s="13" t="s">
        <v>36</v>
      </c>
      <c r="AX231" s="13" t="s">
        <v>81</v>
      </c>
      <c r="AY231" s="156" t="s">
        <v>132</v>
      </c>
    </row>
    <row r="232" spans="2:51" s="13" customFormat="1" ht="11.25">
      <c r="B232" s="155"/>
      <c r="D232" s="145" t="s">
        <v>143</v>
      </c>
      <c r="E232" s="156" t="s">
        <v>1</v>
      </c>
      <c r="F232" s="157" t="s">
        <v>252</v>
      </c>
      <c r="H232" s="158">
        <v>-35.53</v>
      </c>
      <c r="I232" s="159"/>
      <c r="L232" s="155"/>
      <c r="M232" s="160"/>
      <c r="T232" s="161"/>
      <c r="AT232" s="156" t="s">
        <v>143</v>
      </c>
      <c r="AU232" s="156" t="s">
        <v>91</v>
      </c>
      <c r="AV232" s="13" t="s">
        <v>91</v>
      </c>
      <c r="AW232" s="13" t="s">
        <v>36</v>
      </c>
      <c r="AX232" s="13" t="s">
        <v>81</v>
      </c>
      <c r="AY232" s="156" t="s">
        <v>132</v>
      </c>
    </row>
    <row r="233" spans="2:51" s="15" customFormat="1" ht="11.25">
      <c r="B233" s="169"/>
      <c r="D233" s="145" t="s">
        <v>143</v>
      </c>
      <c r="E233" s="170" t="s">
        <v>1</v>
      </c>
      <c r="F233" s="171" t="s">
        <v>216</v>
      </c>
      <c r="H233" s="172">
        <v>63.699</v>
      </c>
      <c r="I233" s="173"/>
      <c r="L233" s="169"/>
      <c r="M233" s="174"/>
      <c r="T233" s="175"/>
      <c r="AT233" s="170" t="s">
        <v>143</v>
      </c>
      <c r="AU233" s="170" t="s">
        <v>91</v>
      </c>
      <c r="AV233" s="15" t="s">
        <v>154</v>
      </c>
      <c r="AW233" s="15" t="s">
        <v>36</v>
      </c>
      <c r="AX233" s="15" t="s">
        <v>81</v>
      </c>
      <c r="AY233" s="170" t="s">
        <v>132</v>
      </c>
    </row>
    <row r="234" spans="2:51" s="13" customFormat="1" ht="11.25">
      <c r="B234" s="155"/>
      <c r="D234" s="145" t="s">
        <v>143</v>
      </c>
      <c r="E234" s="156" t="s">
        <v>1</v>
      </c>
      <c r="F234" s="157" t="s">
        <v>253</v>
      </c>
      <c r="H234" s="158">
        <v>64.761</v>
      </c>
      <c r="I234" s="159"/>
      <c r="L234" s="155"/>
      <c r="M234" s="160"/>
      <c r="T234" s="161"/>
      <c r="AT234" s="156" t="s">
        <v>143</v>
      </c>
      <c r="AU234" s="156" t="s">
        <v>91</v>
      </c>
      <c r="AV234" s="13" t="s">
        <v>91</v>
      </c>
      <c r="AW234" s="13" t="s">
        <v>36</v>
      </c>
      <c r="AX234" s="13" t="s">
        <v>81</v>
      </c>
      <c r="AY234" s="156" t="s">
        <v>132</v>
      </c>
    </row>
    <row r="235" spans="2:51" s="13" customFormat="1" ht="11.25">
      <c r="B235" s="155"/>
      <c r="D235" s="145" t="s">
        <v>143</v>
      </c>
      <c r="E235" s="156" t="s">
        <v>1</v>
      </c>
      <c r="F235" s="157" t="s">
        <v>254</v>
      </c>
      <c r="H235" s="158">
        <v>10.56</v>
      </c>
      <c r="I235" s="159"/>
      <c r="L235" s="155"/>
      <c r="M235" s="160"/>
      <c r="T235" s="161"/>
      <c r="AT235" s="156" t="s">
        <v>143</v>
      </c>
      <c r="AU235" s="156" t="s">
        <v>91</v>
      </c>
      <c r="AV235" s="13" t="s">
        <v>91</v>
      </c>
      <c r="AW235" s="13" t="s">
        <v>36</v>
      </c>
      <c r="AX235" s="13" t="s">
        <v>81</v>
      </c>
      <c r="AY235" s="156" t="s">
        <v>132</v>
      </c>
    </row>
    <row r="236" spans="2:51" s="14" customFormat="1" ht="11.25">
      <c r="B236" s="162"/>
      <c r="D236" s="145" t="s">
        <v>143</v>
      </c>
      <c r="E236" s="163" t="s">
        <v>1</v>
      </c>
      <c r="F236" s="164" t="s">
        <v>149</v>
      </c>
      <c r="H236" s="165">
        <v>520.637</v>
      </c>
      <c r="I236" s="166"/>
      <c r="L236" s="162"/>
      <c r="M236" s="167"/>
      <c r="T236" s="168"/>
      <c r="AT236" s="163" t="s">
        <v>143</v>
      </c>
      <c r="AU236" s="163" t="s">
        <v>91</v>
      </c>
      <c r="AV236" s="14" t="s">
        <v>139</v>
      </c>
      <c r="AW236" s="14" t="s">
        <v>36</v>
      </c>
      <c r="AX236" s="14" t="s">
        <v>89</v>
      </c>
      <c r="AY236" s="163" t="s">
        <v>132</v>
      </c>
    </row>
    <row r="237" spans="2:65" s="1" customFormat="1" ht="62.65" customHeight="1">
      <c r="B237" s="32"/>
      <c r="C237" s="132" t="s">
        <v>255</v>
      </c>
      <c r="D237" s="132" t="s">
        <v>134</v>
      </c>
      <c r="E237" s="133" t="s">
        <v>256</v>
      </c>
      <c r="F237" s="134" t="s">
        <v>257</v>
      </c>
      <c r="G237" s="135" t="s">
        <v>204</v>
      </c>
      <c r="H237" s="136">
        <v>486.536</v>
      </c>
      <c r="I237" s="137"/>
      <c r="J237" s="138">
        <f>ROUND(I237*H237,2)</f>
        <v>0</v>
      </c>
      <c r="K237" s="134" t="s">
        <v>138</v>
      </c>
      <c r="L237" s="32"/>
      <c r="M237" s="139" t="s">
        <v>1</v>
      </c>
      <c r="N237" s="140" t="s">
        <v>46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139</v>
      </c>
      <c r="AT237" s="143" t="s">
        <v>134</v>
      </c>
      <c r="AU237" s="143" t="s">
        <v>91</v>
      </c>
      <c r="AY237" s="17" t="s">
        <v>132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7" t="s">
        <v>89</v>
      </c>
      <c r="BK237" s="144">
        <f>ROUND(I237*H237,2)</f>
        <v>0</v>
      </c>
      <c r="BL237" s="17" t="s">
        <v>139</v>
      </c>
      <c r="BM237" s="143" t="s">
        <v>258</v>
      </c>
    </row>
    <row r="238" spans="2:51" s="12" customFormat="1" ht="11.25">
      <c r="B238" s="149"/>
      <c r="D238" s="145" t="s">
        <v>143</v>
      </c>
      <c r="E238" s="150" t="s">
        <v>1</v>
      </c>
      <c r="F238" s="151" t="s">
        <v>248</v>
      </c>
      <c r="H238" s="150" t="s">
        <v>1</v>
      </c>
      <c r="I238" s="152"/>
      <c r="L238" s="149"/>
      <c r="M238" s="153"/>
      <c r="T238" s="154"/>
      <c r="AT238" s="150" t="s">
        <v>143</v>
      </c>
      <c r="AU238" s="150" t="s">
        <v>91</v>
      </c>
      <c r="AV238" s="12" t="s">
        <v>89</v>
      </c>
      <c r="AW238" s="12" t="s">
        <v>36</v>
      </c>
      <c r="AX238" s="12" t="s">
        <v>81</v>
      </c>
      <c r="AY238" s="150" t="s">
        <v>132</v>
      </c>
    </row>
    <row r="239" spans="2:51" s="13" customFormat="1" ht="11.25">
      <c r="B239" s="155"/>
      <c r="D239" s="145" t="s">
        <v>143</v>
      </c>
      <c r="E239" s="156" t="s">
        <v>1</v>
      </c>
      <c r="F239" s="157" t="s">
        <v>259</v>
      </c>
      <c r="H239" s="158">
        <v>387.307</v>
      </c>
      <c r="I239" s="159"/>
      <c r="L239" s="155"/>
      <c r="M239" s="160"/>
      <c r="T239" s="161"/>
      <c r="AT239" s="156" t="s">
        <v>143</v>
      </c>
      <c r="AU239" s="156" t="s">
        <v>91</v>
      </c>
      <c r="AV239" s="13" t="s">
        <v>91</v>
      </c>
      <c r="AW239" s="13" t="s">
        <v>36</v>
      </c>
      <c r="AX239" s="13" t="s">
        <v>81</v>
      </c>
      <c r="AY239" s="156" t="s">
        <v>132</v>
      </c>
    </row>
    <row r="240" spans="2:51" s="13" customFormat="1" ht="11.25">
      <c r="B240" s="155"/>
      <c r="D240" s="145" t="s">
        <v>143</v>
      </c>
      <c r="E240" s="156" t="s">
        <v>1</v>
      </c>
      <c r="F240" s="157" t="s">
        <v>260</v>
      </c>
      <c r="H240" s="158">
        <v>99.229</v>
      </c>
      <c r="I240" s="159"/>
      <c r="L240" s="155"/>
      <c r="M240" s="160"/>
      <c r="T240" s="161"/>
      <c r="AT240" s="156" t="s">
        <v>143</v>
      </c>
      <c r="AU240" s="156" t="s">
        <v>91</v>
      </c>
      <c r="AV240" s="13" t="s">
        <v>91</v>
      </c>
      <c r="AW240" s="13" t="s">
        <v>36</v>
      </c>
      <c r="AX240" s="13" t="s">
        <v>81</v>
      </c>
      <c r="AY240" s="156" t="s">
        <v>132</v>
      </c>
    </row>
    <row r="241" spans="2:51" s="14" customFormat="1" ht="11.25">
      <c r="B241" s="162"/>
      <c r="D241" s="145" t="s">
        <v>143</v>
      </c>
      <c r="E241" s="163" t="s">
        <v>1</v>
      </c>
      <c r="F241" s="164" t="s">
        <v>149</v>
      </c>
      <c r="H241" s="165">
        <v>486.536</v>
      </c>
      <c r="I241" s="166"/>
      <c r="L241" s="162"/>
      <c r="M241" s="167"/>
      <c r="T241" s="168"/>
      <c r="AT241" s="163" t="s">
        <v>143</v>
      </c>
      <c r="AU241" s="163" t="s">
        <v>91</v>
      </c>
      <c r="AV241" s="14" t="s">
        <v>139</v>
      </c>
      <c r="AW241" s="14" t="s">
        <v>36</v>
      </c>
      <c r="AX241" s="14" t="s">
        <v>89</v>
      </c>
      <c r="AY241" s="163" t="s">
        <v>132</v>
      </c>
    </row>
    <row r="242" spans="2:65" s="1" customFormat="1" ht="44.25" customHeight="1">
      <c r="B242" s="32"/>
      <c r="C242" s="132" t="s">
        <v>261</v>
      </c>
      <c r="D242" s="237" t="s">
        <v>134</v>
      </c>
      <c r="E242" s="133" t="s">
        <v>262</v>
      </c>
      <c r="F242" s="134" t="s">
        <v>263</v>
      </c>
      <c r="G242" s="135" t="s">
        <v>264</v>
      </c>
      <c r="H242" s="136">
        <v>1812.912</v>
      </c>
      <c r="I242" s="137"/>
      <c r="J242" s="138">
        <f>ROUND(I242*H242,2)</f>
        <v>0</v>
      </c>
      <c r="K242" s="236" t="s">
        <v>265</v>
      </c>
      <c r="L242" s="32"/>
      <c r="M242" s="139" t="s">
        <v>1</v>
      </c>
      <c r="N242" s="140" t="s">
        <v>46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139</v>
      </c>
      <c r="AT242" s="143" t="s">
        <v>134</v>
      </c>
      <c r="AU242" s="143" t="s">
        <v>91</v>
      </c>
      <c r="AY242" s="17" t="s">
        <v>132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7" t="s">
        <v>89</v>
      </c>
      <c r="BK242" s="144">
        <f>ROUND(I242*H242,2)</f>
        <v>0</v>
      </c>
      <c r="BL242" s="17" t="s">
        <v>139</v>
      </c>
      <c r="BM242" s="143" t="s">
        <v>266</v>
      </c>
    </row>
    <row r="243" spans="2:51" s="13" customFormat="1" ht="11.25">
      <c r="B243" s="155"/>
      <c r="D243" s="145" t="s">
        <v>143</v>
      </c>
      <c r="E243" s="156" t="s">
        <v>1</v>
      </c>
      <c r="F243" s="157" t="s">
        <v>267</v>
      </c>
      <c r="H243" s="158">
        <v>937.147</v>
      </c>
      <c r="I243" s="159"/>
      <c r="L243" s="155"/>
      <c r="M243" s="160"/>
      <c r="T243" s="161"/>
      <c r="AT243" s="156" t="s">
        <v>143</v>
      </c>
      <c r="AU243" s="156" t="s">
        <v>91</v>
      </c>
      <c r="AV243" s="13" t="s">
        <v>91</v>
      </c>
      <c r="AW243" s="13" t="s">
        <v>36</v>
      </c>
      <c r="AX243" s="13" t="s">
        <v>81</v>
      </c>
      <c r="AY243" s="156" t="s">
        <v>132</v>
      </c>
    </row>
    <row r="244" spans="2:51" s="13" customFormat="1" ht="11.25">
      <c r="B244" s="155"/>
      <c r="D244" s="145" t="s">
        <v>143</v>
      </c>
      <c r="E244" s="156" t="s">
        <v>1</v>
      </c>
      <c r="F244" s="157" t="s">
        <v>268</v>
      </c>
      <c r="H244" s="158">
        <v>875.765</v>
      </c>
      <c r="I244" s="159"/>
      <c r="L244" s="155"/>
      <c r="M244" s="160"/>
      <c r="T244" s="161"/>
      <c r="AT244" s="156" t="s">
        <v>143</v>
      </c>
      <c r="AU244" s="156" t="s">
        <v>91</v>
      </c>
      <c r="AV244" s="13" t="s">
        <v>91</v>
      </c>
      <c r="AW244" s="13" t="s">
        <v>36</v>
      </c>
      <c r="AX244" s="13" t="s">
        <v>81</v>
      </c>
      <c r="AY244" s="156" t="s">
        <v>132</v>
      </c>
    </row>
    <row r="245" spans="2:51" s="14" customFormat="1" ht="11.25">
      <c r="B245" s="162"/>
      <c r="D245" s="145" t="s">
        <v>143</v>
      </c>
      <c r="E245" s="163" t="s">
        <v>1</v>
      </c>
      <c r="F245" s="164" t="s">
        <v>149</v>
      </c>
      <c r="H245" s="165">
        <v>1812.912</v>
      </c>
      <c r="I245" s="166"/>
      <c r="L245" s="162"/>
      <c r="M245" s="167"/>
      <c r="T245" s="168"/>
      <c r="AT245" s="163" t="s">
        <v>143</v>
      </c>
      <c r="AU245" s="163" t="s">
        <v>91</v>
      </c>
      <c r="AV245" s="14" t="s">
        <v>139</v>
      </c>
      <c r="AW245" s="14" t="s">
        <v>36</v>
      </c>
      <c r="AX245" s="14" t="s">
        <v>89</v>
      </c>
      <c r="AY245" s="163" t="s">
        <v>132</v>
      </c>
    </row>
    <row r="246" spans="2:65" s="1" customFormat="1" ht="44.25" customHeight="1">
      <c r="B246" s="32"/>
      <c r="C246" s="132" t="s">
        <v>7</v>
      </c>
      <c r="D246" s="132" t="s">
        <v>134</v>
      </c>
      <c r="E246" s="133" t="s">
        <v>269</v>
      </c>
      <c r="F246" s="134" t="s">
        <v>270</v>
      </c>
      <c r="G246" s="135" t="s">
        <v>204</v>
      </c>
      <c r="H246" s="136">
        <v>421.719</v>
      </c>
      <c r="I246" s="137"/>
      <c r="J246" s="138">
        <f>ROUND(I246*H246,2)</f>
        <v>0</v>
      </c>
      <c r="K246" s="134" t="s">
        <v>138</v>
      </c>
      <c r="L246" s="32"/>
      <c r="M246" s="139" t="s">
        <v>1</v>
      </c>
      <c r="N246" s="140" t="s">
        <v>46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139</v>
      </c>
      <c r="AT246" s="143" t="s">
        <v>134</v>
      </c>
      <c r="AU246" s="143" t="s">
        <v>91</v>
      </c>
      <c r="AY246" s="17" t="s">
        <v>132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7" t="s">
        <v>89</v>
      </c>
      <c r="BK246" s="144">
        <f>ROUND(I246*H246,2)</f>
        <v>0</v>
      </c>
      <c r="BL246" s="17" t="s">
        <v>139</v>
      </c>
      <c r="BM246" s="143" t="s">
        <v>271</v>
      </c>
    </row>
    <row r="247" spans="2:51" s="12" customFormat="1" ht="11.25">
      <c r="B247" s="149"/>
      <c r="D247" s="145" t="s">
        <v>143</v>
      </c>
      <c r="E247" s="150" t="s">
        <v>1</v>
      </c>
      <c r="F247" s="151" t="s">
        <v>144</v>
      </c>
      <c r="H247" s="150" t="s">
        <v>1</v>
      </c>
      <c r="I247" s="152"/>
      <c r="L247" s="149"/>
      <c r="M247" s="153"/>
      <c r="T247" s="154"/>
      <c r="AT247" s="150" t="s">
        <v>143</v>
      </c>
      <c r="AU247" s="150" t="s">
        <v>91</v>
      </c>
      <c r="AV247" s="12" t="s">
        <v>89</v>
      </c>
      <c r="AW247" s="12" t="s">
        <v>36</v>
      </c>
      <c r="AX247" s="12" t="s">
        <v>81</v>
      </c>
      <c r="AY247" s="150" t="s">
        <v>132</v>
      </c>
    </row>
    <row r="248" spans="2:51" s="12" customFormat="1" ht="11.25">
      <c r="B248" s="149"/>
      <c r="D248" s="145" t="s">
        <v>143</v>
      </c>
      <c r="E248" s="150" t="s">
        <v>1</v>
      </c>
      <c r="F248" s="151" t="s">
        <v>211</v>
      </c>
      <c r="H248" s="150" t="s">
        <v>1</v>
      </c>
      <c r="I248" s="152"/>
      <c r="L248" s="149"/>
      <c r="M248" s="153"/>
      <c r="T248" s="154"/>
      <c r="AT248" s="150" t="s">
        <v>143</v>
      </c>
      <c r="AU248" s="150" t="s">
        <v>91</v>
      </c>
      <c r="AV248" s="12" t="s">
        <v>89</v>
      </c>
      <c r="AW248" s="12" t="s">
        <v>36</v>
      </c>
      <c r="AX248" s="12" t="s">
        <v>81</v>
      </c>
      <c r="AY248" s="150" t="s">
        <v>132</v>
      </c>
    </row>
    <row r="249" spans="2:51" s="13" customFormat="1" ht="11.25">
      <c r="B249" s="155"/>
      <c r="D249" s="145" t="s">
        <v>143</v>
      </c>
      <c r="E249" s="156" t="s">
        <v>1</v>
      </c>
      <c r="F249" s="157" t="s">
        <v>272</v>
      </c>
      <c r="H249" s="158">
        <v>5.69</v>
      </c>
      <c r="I249" s="159"/>
      <c r="L249" s="155"/>
      <c r="M249" s="160"/>
      <c r="T249" s="161"/>
      <c r="AT249" s="156" t="s">
        <v>143</v>
      </c>
      <c r="AU249" s="156" t="s">
        <v>91</v>
      </c>
      <c r="AV249" s="13" t="s">
        <v>91</v>
      </c>
      <c r="AW249" s="13" t="s">
        <v>36</v>
      </c>
      <c r="AX249" s="13" t="s">
        <v>81</v>
      </c>
      <c r="AY249" s="156" t="s">
        <v>132</v>
      </c>
    </row>
    <row r="250" spans="2:51" s="13" customFormat="1" ht="11.25">
      <c r="B250" s="155"/>
      <c r="D250" s="145" t="s">
        <v>143</v>
      </c>
      <c r="E250" s="156" t="s">
        <v>1</v>
      </c>
      <c r="F250" s="157" t="s">
        <v>273</v>
      </c>
      <c r="H250" s="158">
        <v>356.13</v>
      </c>
      <c r="I250" s="159"/>
      <c r="L250" s="155"/>
      <c r="M250" s="160"/>
      <c r="T250" s="161"/>
      <c r="AT250" s="156" t="s">
        <v>143</v>
      </c>
      <c r="AU250" s="156" t="s">
        <v>91</v>
      </c>
      <c r="AV250" s="13" t="s">
        <v>91</v>
      </c>
      <c r="AW250" s="13" t="s">
        <v>36</v>
      </c>
      <c r="AX250" s="13" t="s">
        <v>81</v>
      </c>
      <c r="AY250" s="156" t="s">
        <v>132</v>
      </c>
    </row>
    <row r="251" spans="2:51" s="15" customFormat="1" ht="11.25">
      <c r="B251" s="169"/>
      <c r="D251" s="145" t="s">
        <v>143</v>
      </c>
      <c r="E251" s="170" t="s">
        <v>1</v>
      </c>
      <c r="F251" s="171" t="s">
        <v>216</v>
      </c>
      <c r="H251" s="172">
        <v>361.82</v>
      </c>
      <c r="I251" s="173"/>
      <c r="L251" s="169"/>
      <c r="M251" s="174"/>
      <c r="T251" s="175"/>
      <c r="AT251" s="170" t="s">
        <v>143</v>
      </c>
      <c r="AU251" s="170" t="s">
        <v>91</v>
      </c>
      <c r="AV251" s="15" t="s">
        <v>154</v>
      </c>
      <c r="AW251" s="15" t="s">
        <v>36</v>
      </c>
      <c r="AX251" s="15" t="s">
        <v>81</v>
      </c>
      <c r="AY251" s="170" t="s">
        <v>132</v>
      </c>
    </row>
    <row r="252" spans="2:51" s="13" customFormat="1" ht="11.25">
      <c r="B252" s="155"/>
      <c r="D252" s="145" t="s">
        <v>143</v>
      </c>
      <c r="E252" s="156" t="s">
        <v>1</v>
      </c>
      <c r="F252" s="157" t="s">
        <v>274</v>
      </c>
      <c r="H252" s="158">
        <v>35.53</v>
      </c>
      <c r="I252" s="159"/>
      <c r="L252" s="155"/>
      <c r="M252" s="160"/>
      <c r="T252" s="161"/>
      <c r="AT252" s="156" t="s">
        <v>143</v>
      </c>
      <c r="AU252" s="156" t="s">
        <v>91</v>
      </c>
      <c r="AV252" s="13" t="s">
        <v>91</v>
      </c>
      <c r="AW252" s="13" t="s">
        <v>36</v>
      </c>
      <c r="AX252" s="13" t="s">
        <v>81</v>
      </c>
      <c r="AY252" s="156" t="s">
        <v>132</v>
      </c>
    </row>
    <row r="253" spans="2:51" s="13" customFormat="1" ht="11.25">
      <c r="B253" s="155"/>
      <c r="D253" s="145" t="s">
        <v>143</v>
      </c>
      <c r="E253" s="156" t="s">
        <v>1</v>
      </c>
      <c r="F253" s="157" t="s">
        <v>275</v>
      </c>
      <c r="H253" s="158">
        <v>99.69</v>
      </c>
      <c r="I253" s="159"/>
      <c r="L253" s="155"/>
      <c r="M253" s="160"/>
      <c r="T253" s="161"/>
      <c r="AT253" s="156" t="s">
        <v>143</v>
      </c>
      <c r="AU253" s="156" t="s">
        <v>91</v>
      </c>
      <c r="AV253" s="13" t="s">
        <v>91</v>
      </c>
      <c r="AW253" s="13" t="s">
        <v>36</v>
      </c>
      <c r="AX253" s="13" t="s">
        <v>81</v>
      </c>
      <c r="AY253" s="156" t="s">
        <v>132</v>
      </c>
    </row>
    <row r="254" spans="2:51" s="15" customFormat="1" ht="11.25">
      <c r="B254" s="169"/>
      <c r="D254" s="145" t="s">
        <v>143</v>
      </c>
      <c r="E254" s="170" t="s">
        <v>1</v>
      </c>
      <c r="F254" s="171" t="s">
        <v>216</v>
      </c>
      <c r="H254" s="172">
        <v>135.22</v>
      </c>
      <c r="I254" s="173"/>
      <c r="L254" s="169"/>
      <c r="M254" s="174"/>
      <c r="T254" s="175"/>
      <c r="AT254" s="170" t="s">
        <v>143</v>
      </c>
      <c r="AU254" s="170" t="s">
        <v>91</v>
      </c>
      <c r="AV254" s="15" t="s">
        <v>154</v>
      </c>
      <c r="AW254" s="15" t="s">
        <v>36</v>
      </c>
      <c r="AX254" s="15" t="s">
        <v>81</v>
      </c>
      <c r="AY254" s="170" t="s">
        <v>132</v>
      </c>
    </row>
    <row r="255" spans="2:51" s="13" customFormat="1" ht="11.25">
      <c r="B255" s="155"/>
      <c r="D255" s="145" t="s">
        <v>143</v>
      </c>
      <c r="E255" s="156" t="s">
        <v>1</v>
      </c>
      <c r="F255" s="157" t="s">
        <v>276</v>
      </c>
      <c r="H255" s="158">
        <v>-64.761</v>
      </c>
      <c r="I255" s="159"/>
      <c r="L255" s="155"/>
      <c r="M255" s="160"/>
      <c r="T255" s="161"/>
      <c r="AT255" s="156" t="s">
        <v>143</v>
      </c>
      <c r="AU255" s="156" t="s">
        <v>91</v>
      </c>
      <c r="AV255" s="13" t="s">
        <v>91</v>
      </c>
      <c r="AW255" s="13" t="s">
        <v>36</v>
      </c>
      <c r="AX255" s="13" t="s">
        <v>81</v>
      </c>
      <c r="AY255" s="156" t="s">
        <v>132</v>
      </c>
    </row>
    <row r="256" spans="2:51" s="13" customFormat="1" ht="11.25">
      <c r="B256" s="155"/>
      <c r="D256" s="145" t="s">
        <v>143</v>
      </c>
      <c r="E256" s="156" t="s">
        <v>1</v>
      </c>
      <c r="F256" s="157" t="s">
        <v>277</v>
      </c>
      <c r="H256" s="158">
        <v>-10.56</v>
      </c>
      <c r="I256" s="159"/>
      <c r="L256" s="155"/>
      <c r="M256" s="160"/>
      <c r="T256" s="161"/>
      <c r="AT256" s="156" t="s">
        <v>143</v>
      </c>
      <c r="AU256" s="156" t="s">
        <v>91</v>
      </c>
      <c r="AV256" s="13" t="s">
        <v>91</v>
      </c>
      <c r="AW256" s="13" t="s">
        <v>36</v>
      </c>
      <c r="AX256" s="13" t="s">
        <v>81</v>
      </c>
      <c r="AY256" s="156" t="s">
        <v>132</v>
      </c>
    </row>
    <row r="257" spans="2:51" s="14" customFormat="1" ht="11.25">
      <c r="B257" s="162"/>
      <c r="D257" s="145" t="s">
        <v>143</v>
      </c>
      <c r="E257" s="163" t="s">
        <v>1</v>
      </c>
      <c r="F257" s="164" t="s">
        <v>149</v>
      </c>
      <c r="H257" s="165">
        <v>421.719</v>
      </c>
      <c r="I257" s="166"/>
      <c r="L257" s="162"/>
      <c r="M257" s="167"/>
      <c r="T257" s="168"/>
      <c r="AT257" s="163" t="s">
        <v>143</v>
      </c>
      <c r="AU257" s="163" t="s">
        <v>91</v>
      </c>
      <c r="AV257" s="14" t="s">
        <v>139</v>
      </c>
      <c r="AW257" s="14" t="s">
        <v>36</v>
      </c>
      <c r="AX257" s="14" t="s">
        <v>89</v>
      </c>
      <c r="AY257" s="163" t="s">
        <v>132</v>
      </c>
    </row>
    <row r="258" spans="2:65" s="1" customFormat="1" ht="16.5" customHeight="1">
      <c r="B258" s="32"/>
      <c r="C258" s="176" t="s">
        <v>278</v>
      </c>
      <c r="D258" s="176" t="s">
        <v>279</v>
      </c>
      <c r="E258" s="177" t="s">
        <v>280</v>
      </c>
      <c r="F258" s="178" t="s">
        <v>281</v>
      </c>
      <c r="G258" s="179" t="s">
        <v>264</v>
      </c>
      <c r="H258" s="180">
        <v>911.64</v>
      </c>
      <c r="I258" s="181"/>
      <c r="J258" s="182">
        <f>ROUND(I258*H258,2)</f>
        <v>0</v>
      </c>
      <c r="K258" s="178" t="s">
        <v>138</v>
      </c>
      <c r="L258" s="183"/>
      <c r="M258" s="184" t="s">
        <v>1</v>
      </c>
      <c r="N258" s="185" t="s">
        <v>46</v>
      </c>
      <c r="P258" s="141">
        <f>O258*H258</f>
        <v>0</v>
      </c>
      <c r="Q258" s="141">
        <v>1</v>
      </c>
      <c r="R258" s="141">
        <f>Q258*H258</f>
        <v>911.64</v>
      </c>
      <c r="S258" s="141">
        <v>0</v>
      </c>
      <c r="T258" s="142">
        <f>S258*H258</f>
        <v>0</v>
      </c>
      <c r="AR258" s="143" t="s">
        <v>186</v>
      </c>
      <c r="AT258" s="143" t="s">
        <v>279</v>
      </c>
      <c r="AU258" s="143" t="s">
        <v>91</v>
      </c>
      <c r="AY258" s="17" t="s">
        <v>132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7" t="s">
        <v>89</v>
      </c>
      <c r="BK258" s="144">
        <f>ROUND(I258*H258,2)</f>
        <v>0</v>
      </c>
      <c r="BL258" s="17" t="s">
        <v>139</v>
      </c>
      <c r="BM258" s="143" t="s">
        <v>282</v>
      </c>
    </row>
    <row r="259" spans="2:47" s="1" customFormat="1" ht="19.5">
      <c r="B259" s="32"/>
      <c r="D259" s="145" t="s">
        <v>141</v>
      </c>
      <c r="F259" s="146" t="s">
        <v>283</v>
      </c>
      <c r="I259" s="147"/>
      <c r="L259" s="32"/>
      <c r="M259" s="148"/>
      <c r="T259" s="56"/>
      <c r="AT259" s="17" t="s">
        <v>141</v>
      </c>
      <c r="AU259" s="17" t="s">
        <v>91</v>
      </c>
    </row>
    <row r="260" spans="2:51" s="13" customFormat="1" ht="11.25">
      <c r="B260" s="155"/>
      <c r="D260" s="145" t="s">
        <v>143</v>
      </c>
      <c r="E260" s="156" t="s">
        <v>1</v>
      </c>
      <c r="F260" s="157" t="s">
        <v>284</v>
      </c>
      <c r="H260" s="158">
        <v>712.26</v>
      </c>
      <c r="I260" s="159"/>
      <c r="L260" s="155"/>
      <c r="M260" s="160"/>
      <c r="T260" s="161"/>
      <c r="AT260" s="156" t="s">
        <v>143</v>
      </c>
      <c r="AU260" s="156" t="s">
        <v>91</v>
      </c>
      <c r="AV260" s="13" t="s">
        <v>91</v>
      </c>
      <c r="AW260" s="13" t="s">
        <v>36</v>
      </c>
      <c r="AX260" s="13" t="s">
        <v>81</v>
      </c>
      <c r="AY260" s="156" t="s">
        <v>132</v>
      </c>
    </row>
    <row r="261" spans="2:51" s="13" customFormat="1" ht="11.25">
      <c r="B261" s="155"/>
      <c r="D261" s="145" t="s">
        <v>143</v>
      </c>
      <c r="E261" s="156" t="s">
        <v>1</v>
      </c>
      <c r="F261" s="157" t="s">
        <v>285</v>
      </c>
      <c r="H261" s="158">
        <v>199.38</v>
      </c>
      <c r="I261" s="159"/>
      <c r="L261" s="155"/>
      <c r="M261" s="160"/>
      <c r="T261" s="161"/>
      <c r="AT261" s="156" t="s">
        <v>143</v>
      </c>
      <c r="AU261" s="156" t="s">
        <v>91</v>
      </c>
      <c r="AV261" s="13" t="s">
        <v>91</v>
      </c>
      <c r="AW261" s="13" t="s">
        <v>36</v>
      </c>
      <c r="AX261" s="13" t="s">
        <v>81</v>
      </c>
      <c r="AY261" s="156" t="s">
        <v>132</v>
      </c>
    </row>
    <row r="262" spans="2:51" s="14" customFormat="1" ht="11.25">
      <c r="B262" s="162"/>
      <c r="D262" s="145" t="s">
        <v>143</v>
      </c>
      <c r="E262" s="163" t="s">
        <v>1</v>
      </c>
      <c r="F262" s="164" t="s">
        <v>149</v>
      </c>
      <c r="H262" s="165">
        <v>911.64</v>
      </c>
      <c r="I262" s="166"/>
      <c r="L262" s="162"/>
      <c r="M262" s="167"/>
      <c r="T262" s="168"/>
      <c r="AT262" s="163" t="s">
        <v>143</v>
      </c>
      <c r="AU262" s="163" t="s">
        <v>91</v>
      </c>
      <c r="AV262" s="14" t="s">
        <v>139</v>
      </c>
      <c r="AW262" s="14" t="s">
        <v>36</v>
      </c>
      <c r="AX262" s="14" t="s">
        <v>89</v>
      </c>
      <c r="AY262" s="163" t="s">
        <v>132</v>
      </c>
    </row>
    <row r="263" spans="2:65" s="1" customFormat="1" ht="66.75" customHeight="1">
      <c r="B263" s="32"/>
      <c r="C263" s="132" t="s">
        <v>286</v>
      </c>
      <c r="D263" s="132" t="s">
        <v>134</v>
      </c>
      <c r="E263" s="133" t="s">
        <v>287</v>
      </c>
      <c r="F263" s="134" t="s">
        <v>288</v>
      </c>
      <c r="G263" s="135" t="s">
        <v>204</v>
      </c>
      <c r="H263" s="136">
        <v>289.83</v>
      </c>
      <c r="I263" s="137"/>
      <c r="J263" s="138">
        <f>ROUND(I263*H263,2)</f>
        <v>0</v>
      </c>
      <c r="K263" s="134" t="s">
        <v>138</v>
      </c>
      <c r="L263" s="32"/>
      <c r="M263" s="139" t="s">
        <v>1</v>
      </c>
      <c r="N263" s="140" t="s">
        <v>46</v>
      </c>
      <c r="P263" s="141">
        <f>O263*H263</f>
        <v>0</v>
      </c>
      <c r="Q263" s="141">
        <v>0</v>
      </c>
      <c r="R263" s="141">
        <f>Q263*H263</f>
        <v>0</v>
      </c>
      <c r="S263" s="141">
        <v>0</v>
      </c>
      <c r="T263" s="142">
        <f>S263*H263</f>
        <v>0</v>
      </c>
      <c r="AR263" s="143" t="s">
        <v>139</v>
      </c>
      <c r="AT263" s="143" t="s">
        <v>134</v>
      </c>
      <c r="AU263" s="143" t="s">
        <v>91</v>
      </c>
      <c r="AY263" s="17" t="s">
        <v>132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7" t="s">
        <v>89</v>
      </c>
      <c r="BK263" s="144">
        <f>ROUND(I263*H263,2)</f>
        <v>0</v>
      </c>
      <c r="BL263" s="17" t="s">
        <v>139</v>
      </c>
      <c r="BM263" s="143" t="s">
        <v>289</v>
      </c>
    </row>
    <row r="264" spans="2:51" s="12" customFormat="1" ht="11.25">
      <c r="B264" s="149"/>
      <c r="D264" s="145" t="s">
        <v>143</v>
      </c>
      <c r="E264" s="150" t="s">
        <v>1</v>
      </c>
      <c r="F264" s="151" t="s">
        <v>144</v>
      </c>
      <c r="H264" s="150" t="s">
        <v>1</v>
      </c>
      <c r="I264" s="152"/>
      <c r="L264" s="149"/>
      <c r="M264" s="153"/>
      <c r="T264" s="154"/>
      <c r="AT264" s="150" t="s">
        <v>143</v>
      </c>
      <c r="AU264" s="150" t="s">
        <v>91</v>
      </c>
      <c r="AV264" s="12" t="s">
        <v>89</v>
      </c>
      <c r="AW264" s="12" t="s">
        <v>36</v>
      </c>
      <c r="AX264" s="12" t="s">
        <v>81</v>
      </c>
      <c r="AY264" s="150" t="s">
        <v>132</v>
      </c>
    </row>
    <row r="265" spans="2:51" s="12" customFormat="1" ht="11.25">
      <c r="B265" s="149"/>
      <c r="D265" s="145" t="s">
        <v>143</v>
      </c>
      <c r="E265" s="150" t="s">
        <v>1</v>
      </c>
      <c r="F265" s="151" t="s">
        <v>211</v>
      </c>
      <c r="H265" s="150" t="s">
        <v>1</v>
      </c>
      <c r="I265" s="152"/>
      <c r="L265" s="149"/>
      <c r="M265" s="153"/>
      <c r="T265" s="154"/>
      <c r="AT265" s="150" t="s">
        <v>143</v>
      </c>
      <c r="AU265" s="150" t="s">
        <v>91</v>
      </c>
      <c r="AV265" s="12" t="s">
        <v>89</v>
      </c>
      <c r="AW265" s="12" t="s">
        <v>36</v>
      </c>
      <c r="AX265" s="12" t="s">
        <v>81</v>
      </c>
      <c r="AY265" s="150" t="s">
        <v>132</v>
      </c>
    </row>
    <row r="266" spans="2:51" s="13" customFormat="1" ht="11.25">
      <c r="B266" s="155"/>
      <c r="D266" s="145" t="s">
        <v>143</v>
      </c>
      <c r="E266" s="156" t="s">
        <v>1</v>
      </c>
      <c r="F266" s="157" t="s">
        <v>290</v>
      </c>
      <c r="H266" s="158">
        <v>249.01</v>
      </c>
      <c r="I266" s="159"/>
      <c r="L266" s="155"/>
      <c r="M266" s="160"/>
      <c r="T266" s="161"/>
      <c r="AT266" s="156" t="s">
        <v>143</v>
      </c>
      <c r="AU266" s="156" t="s">
        <v>91</v>
      </c>
      <c r="AV266" s="13" t="s">
        <v>91</v>
      </c>
      <c r="AW266" s="13" t="s">
        <v>36</v>
      </c>
      <c r="AX266" s="13" t="s">
        <v>81</v>
      </c>
      <c r="AY266" s="156" t="s">
        <v>132</v>
      </c>
    </row>
    <row r="267" spans="2:51" s="13" customFormat="1" ht="11.25">
      <c r="B267" s="155"/>
      <c r="D267" s="145" t="s">
        <v>143</v>
      </c>
      <c r="E267" s="156" t="s">
        <v>1</v>
      </c>
      <c r="F267" s="157" t="s">
        <v>291</v>
      </c>
      <c r="H267" s="158">
        <v>40.82</v>
      </c>
      <c r="I267" s="159"/>
      <c r="L267" s="155"/>
      <c r="M267" s="160"/>
      <c r="T267" s="161"/>
      <c r="AT267" s="156" t="s">
        <v>143</v>
      </c>
      <c r="AU267" s="156" t="s">
        <v>91</v>
      </c>
      <c r="AV267" s="13" t="s">
        <v>91</v>
      </c>
      <c r="AW267" s="13" t="s">
        <v>36</v>
      </c>
      <c r="AX267" s="13" t="s">
        <v>81</v>
      </c>
      <c r="AY267" s="156" t="s">
        <v>132</v>
      </c>
    </row>
    <row r="268" spans="2:51" s="14" customFormat="1" ht="11.25">
      <c r="B268" s="162"/>
      <c r="D268" s="145" t="s">
        <v>143</v>
      </c>
      <c r="E268" s="163" t="s">
        <v>1</v>
      </c>
      <c r="F268" s="164" t="s">
        <v>149</v>
      </c>
      <c r="H268" s="165">
        <v>289.83</v>
      </c>
      <c r="I268" s="166"/>
      <c r="L268" s="162"/>
      <c r="M268" s="167"/>
      <c r="T268" s="168"/>
      <c r="AT268" s="163" t="s">
        <v>143</v>
      </c>
      <c r="AU268" s="163" t="s">
        <v>91</v>
      </c>
      <c r="AV268" s="14" t="s">
        <v>139</v>
      </c>
      <c r="AW268" s="14" t="s">
        <v>36</v>
      </c>
      <c r="AX268" s="14" t="s">
        <v>89</v>
      </c>
      <c r="AY268" s="163" t="s">
        <v>132</v>
      </c>
    </row>
    <row r="269" spans="2:65" s="1" customFormat="1" ht="16.5" customHeight="1">
      <c r="B269" s="32"/>
      <c r="C269" s="176" t="s">
        <v>292</v>
      </c>
      <c r="D269" s="176" t="s">
        <v>279</v>
      </c>
      <c r="E269" s="177" t="s">
        <v>293</v>
      </c>
      <c r="F269" s="178" t="s">
        <v>294</v>
      </c>
      <c r="G269" s="179" t="s">
        <v>264</v>
      </c>
      <c r="H269" s="180">
        <v>579.66</v>
      </c>
      <c r="I269" s="181"/>
      <c r="J269" s="182">
        <f>ROUND(I269*H269,2)</f>
        <v>0</v>
      </c>
      <c r="K269" s="178" t="s">
        <v>138</v>
      </c>
      <c r="L269" s="183"/>
      <c r="M269" s="184" t="s">
        <v>1</v>
      </c>
      <c r="N269" s="185" t="s">
        <v>46</v>
      </c>
      <c r="P269" s="141">
        <f>O269*H269</f>
        <v>0</v>
      </c>
      <c r="Q269" s="141">
        <v>1</v>
      </c>
      <c r="R269" s="141">
        <f>Q269*H269</f>
        <v>579.66</v>
      </c>
      <c r="S269" s="141">
        <v>0</v>
      </c>
      <c r="T269" s="142">
        <f>S269*H269</f>
        <v>0</v>
      </c>
      <c r="AR269" s="143" t="s">
        <v>186</v>
      </c>
      <c r="AT269" s="143" t="s">
        <v>279</v>
      </c>
      <c r="AU269" s="143" t="s">
        <v>91</v>
      </c>
      <c r="AY269" s="17" t="s">
        <v>132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7" t="s">
        <v>89</v>
      </c>
      <c r="BK269" s="144">
        <f>ROUND(I269*H269,2)</f>
        <v>0</v>
      </c>
      <c r="BL269" s="17" t="s">
        <v>139</v>
      </c>
      <c r="BM269" s="143" t="s">
        <v>295</v>
      </c>
    </row>
    <row r="270" spans="2:47" s="1" customFormat="1" ht="19.5">
      <c r="B270" s="32"/>
      <c r="D270" s="145" t="s">
        <v>141</v>
      </c>
      <c r="F270" s="146" t="s">
        <v>296</v>
      </c>
      <c r="I270" s="147"/>
      <c r="L270" s="32"/>
      <c r="M270" s="148"/>
      <c r="T270" s="56"/>
      <c r="AT270" s="17" t="s">
        <v>141</v>
      </c>
      <c r="AU270" s="17" t="s">
        <v>91</v>
      </c>
    </row>
    <row r="271" spans="2:51" s="13" customFormat="1" ht="11.25">
      <c r="B271" s="155"/>
      <c r="D271" s="145" t="s">
        <v>143</v>
      </c>
      <c r="F271" s="157" t="s">
        <v>297</v>
      </c>
      <c r="H271" s="158">
        <v>579.66</v>
      </c>
      <c r="I271" s="159"/>
      <c r="L271" s="155"/>
      <c r="M271" s="160"/>
      <c r="T271" s="161"/>
      <c r="AT271" s="156" t="s">
        <v>143</v>
      </c>
      <c r="AU271" s="156" t="s">
        <v>91</v>
      </c>
      <c r="AV271" s="13" t="s">
        <v>91</v>
      </c>
      <c r="AW271" s="13" t="s">
        <v>4</v>
      </c>
      <c r="AX271" s="13" t="s">
        <v>89</v>
      </c>
      <c r="AY271" s="156" t="s">
        <v>132</v>
      </c>
    </row>
    <row r="272" spans="2:65" s="1" customFormat="1" ht="55.5" customHeight="1">
      <c r="B272" s="32"/>
      <c r="C272" s="132" t="s">
        <v>298</v>
      </c>
      <c r="D272" s="132" t="s">
        <v>134</v>
      </c>
      <c r="E272" s="133" t="s">
        <v>299</v>
      </c>
      <c r="F272" s="134" t="s">
        <v>300</v>
      </c>
      <c r="G272" s="135" t="s">
        <v>137</v>
      </c>
      <c r="H272" s="136">
        <v>45.78</v>
      </c>
      <c r="I272" s="137"/>
      <c r="J272" s="138">
        <f>ROUND(I272*H272,2)</f>
        <v>0</v>
      </c>
      <c r="K272" s="134" t="s">
        <v>138</v>
      </c>
      <c r="L272" s="32"/>
      <c r="M272" s="139" t="s">
        <v>1</v>
      </c>
      <c r="N272" s="140" t="s">
        <v>46</v>
      </c>
      <c r="P272" s="141">
        <f>O272*H272</f>
        <v>0</v>
      </c>
      <c r="Q272" s="141">
        <v>0</v>
      </c>
      <c r="R272" s="141">
        <f>Q272*H272</f>
        <v>0</v>
      </c>
      <c r="S272" s="141">
        <v>0</v>
      </c>
      <c r="T272" s="142">
        <f>S272*H272</f>
        <v>0</v>
      </c>
      <c r="AR272" s="143" t="s">
        <v>139</v>
      </c>
      <c r="AT272" s="143" t="s">
        <v>134</v>
      </c>
      <c r="AU272" s="143" t="s">
        <v>91</v>
      </c>
      <c r="AY272" s="17" t="s">
        <v>132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7" t="s">
        <v>89</v>
      </c>
      <c r="BK272" s="144">
        <f>ROUND(I272*H272,2)</f>
        <v>0</v>
      </c>
      <c r="BL272" s="17" t="s">
        <v>139</v>
      </c>
      <c r="BM272" s="143" t="s">
        <v>301</v>
      </c>
    </row>
    <row r="273" spans="2:51" s="13" customFormat="1" ht="11.25">
      <c r="B273" s="155"/>
      <c r="D273" s="145" t="s">
        <v>143</v>
      </c>
      <c r="E273" s="156" t="s">
        <v>1</v>
      </c>
      <c r="F273" s="157" t="s">
        <v>302</v>
      </c>
      <c r="H273" s="158">
        <v>7.78</v>
      </c>
      <c r="I273" s="159"/>
      <c r="L273" s="155"/>
      <c r="M273" s="160"/>
      <c r="T273" s="161"/>
      <c r="AT273" s="156" t="s">
        <v>143</v>
      </c>
      <c r="AU273" s="156" t="s">
        <v>91</v>
      </c>
      <c r="AV273" s="13" t="s">
        <v>91</v>
      </c>
      <c r="AW273" s="13" t="s">
        <v>36</v>
      </c>
      <c r="AX273" s="13" t="s">
        <v>81</v>
      </c>
      <c r="AY273" s="156" t="s">
        <v>132</v>
      </c>
    </row>
    <row r="274" spans="2:51" s="13" customFormat="1" ht="11.25">
      <c r="B274" s="155"/>
      <c r="D274" s="145" t="s">
        <v>143</v>
      </c>
      <c r="E274" s="156" t="s">
        <v>1</v>
      </c>
      <c r="F274" s="157" t="s">
        <v>303</v>
      </c>
      <c r="H274" s="158">
        <v>38</v>
      </c>
      <c r="I274" s="159"/>
      <c r="L274" s="155"/>
      <c r="M274" s="160"/>
      <c r="T274" s="161"/>
      <c r="AT274" s="156" t="s">
        <v>143</v>
      </c>
      <c r="AU274" s="156" t="s">
        <v>91</v>
      </c>
      <c r="AV274" s="13" t="s">
        <v>91</v>
      </c>
      <c r="AW274" s="13" t="s">
        <v>36</v>
      </c>
      <c r="AX274" s="13" t="s">
        <v>81</v>
      </c>
      <c r="AY274" s="156" t="s">
        <v>132</v>
      </c>
    </row>
    <row r="275" spans="2:51" s="14" customFormat="1" ht="11.25">
      <c r="B275" s="162"/>
      <c r="D275" s="145" t="s">
        <v>143</v>
      </c>
      <c r="E275" s="163" t="s">
        <v>1</v>
      </c>
      <c r="F275" s="164" t="s">
        <v>149</v>
      </c>
      <c r="H275" s="165">
        <v>45.78</v>
      </c>
      <c r="I275" s="166"/>
      <c r="L275" s="162"/>
      <c r="M275" s="167"/>
      <c r="T275" s="168"/>
      <c r="AT275" s="163" t="s">
        <v>143</v>
      </c>
      <c r="AU275" s="163" t="s">
        <v>91</v>
      </c>
      <c r="AV275" s="14" t="s">
        <v>139</v>
      </c>
      <c r="AW275" s="14" t="s">
        <v>36</v>
      </c>
      <c r="AX275" s="14" t="s">
        <v>89</v>
      </c>
      <c r="AY275" s="163" t="s">
        <v>132</v>
      </c>
    </row>
    <row r="276" spans="2:65" s="1" customFormat="1" ht="37.9" customHeight="1">
      <c r="B276" s="32"/>
      <c r="C276" s="132" t="s">
        <v>304</v>
      </c>
      <c r="D276" s="132" t="s">
        <v>134</v>
      </c>
      <c r="E276" s="133" t="s">
        <v>305</v>
      </c>
      <c r="F276" s="134" t="s">
        <v>306</v>
      </c>
      <c r="G276" s="135" t="s">
        <v>137</v>
      </c>
      <c r="H276" s="136">
        <v>26.346</v>
      </c>
      <c r="I276" s="137"/>
      <c r="J276" s="138">
        <f>ROUND(I276*H276,2)</f>
        <v>0</v>
      </c>
      <c r="K276" s="134" t="s">
        <v>138</v>
      </c>
      <c r="L276" s="32"/>
      <c r="M276" s="139" t="s">
        <v>1</v>
      </c>
      <c r="N276" s="140" t="s">
        <v>46</v>
      </c>
      <c r="P276" s="141">
        <f>O276*H276</f>
        <v>0</v>
      </c>
      <c r="Q276" s="141">
        <v>0</v>
      </c>
      <c r="R276" s="141">
        <f>Q276*H276</f>
        <v>0</v>
      </c>
      <c r="S276" s="141">
        <v>0</v>
      </c>
      <c r="T276" s="142">
        <f>S276*H276</f>
        <v>0</v>
      </c>
      <c r="AR276" s="143" t="s">
        <v>139</v>
      </c>
      <c r="AT276" s="143" t="s">
        <v>134</v>
      </c>
      <c r="AU276" s="143" t="s">
        <v>91</v>
      </c>
      <c r="AY276" s="17" t="s">
        <v>132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7" t="s">
        <v>89</v>
      </c>
      <c r="BK276" s="144">
        <f>ROUND(I276*H276,2)</f>
        <v>0</v>
      </c>
      <c r="BL276" s="17" t="s">
        <v>139</v>
      </c>
      <c r="BM276" s="143" t="s">
        <v>307</v>
      </c>
    </row>
    <row r="277" spans="2:51" s="12" customFormat="1" ht="11.25">
      <c r="B277" s="149"/>
      <c r="D277" s="145" t="s">
        <v>143</v>
      </c>
      <c r="E277" s="150" t="s">
        <v>1</v>
      </c>
      <c r="F277" s="151" t="s">
        <v>308</v>
      </c>
      <c r="H277" s="150" t="s">
        <v>1</v>
      </c>
      <c r="I277" s="152"/>
      <c r="L277" s="149"/>
      <c r="M277" s="153"/>
      <c r="T277" s="154"/>
      <c r="AT277" s="150" t="s">
        <v>143</v>
      </c>
      <c r="AU277" s="150" t="s">
        <v>91</v>
      </c>
      <c r="AV277" s="12" t="s">
        <v>89</v>
      </c>
      <c r="AW277" s="12" t="s">
        <v>36</v>
      </c>
      <c r="AX277" s="12" t="s">
        <v>81</v>
      </c>
      <c r="AY277" s="150" t="s">
        <v>132</v>
      </c>
    </row>
    <row r="278" spans="2:51" s="13" customFormat="1" ht="11.25">
      <c r="B278" s="155"/>
      <c r="D278" s="145" t="s">
        <v>143</v>
      </c>
      <c r="E278" s="156" t="s">
        <v>1</v>
      </c>
      <c r="F278" s="157" t="s">
        <v>199</v>
      </c>
      <c r="H278" s="158">
        <v>5.446</v>
      </c>
      <c r="I278" s="159"/>
      <c r="L278" s="155"/>
      <c r="M278" s="160"/>
      <c r="T278" s="161"/>
      <c r="AT278" s="156" t="s">
        <v>143</v>
      </c>
      <c r="AU278" s="156" t="s">
        <v>91</v>
      </c>
      <c r="AV278" s="13" t="s">
        <v>91</v>
      </c>
      <c r="AW278" s="13" t="s">
        <v>36</v>
      </c>
      <c r="AX278" s="13" t="s">
        <v>81</v>
      </c>
      <c r="AY278" s="156" t="s">
        <v>132</v>
      </c>
    </row>
    <row r="279" spans="2:51" s="13" customFormat="1" ht="11.25">
      <c r="B279" s="155"/>
      <c r="D279" s="145" t="s">
        <v>143</v>
      </c>
      <c r="E279" s="156" t="s">
        <v>1</v>
      </c>
      <c r="F279" s="157" t="s">
        <v>200</v>
      </c>
      <c r="H279" s="158">
        <v>20.9</v>
      </c>
      <c r="I279" s="159"/>
      <c r="L279" s="155"/>
      <c r="M279" s="160"/>
      <c r="T279" s="161"/>
      <c r="AT279" s="156" t="s">
        <v>143</v>
      </c>
      <c r="AU279" s="156" t="s">
        <v>91</v>
      </c>
      <c r="AV279" s="13" t="s">
        <v>91</v>
      </c>
      <c r="AW279" s="13" t="s">
        <v>36</v>
      </c>
      <c r="AX279" s="13" t="s">
        <v>81</v>
      </c>
      <c r="AY279" s="156" t="s">
        <v>132</v>
      </c>
    </row>
    <row r="280" spans="2:51" s="14" customFormat="1" ht="11.25">
      <c r="B280" s="162"/>
      <c r="D280" s="145" t="s">
        <v>143</v>
      </c>
      <c r="E280" s="163" t="s">
        <v>1</v>
      </c>
      <c r="F280" s="164" t="s">
        <v>149</v>
      </c>
      <c r="H280" s="165">
        <v>26.346</v>
      </c>
      <c r="I280" s="166"/>
      <c r="L280" s="162"/>
      <c r="M280" s="167"/>
      <c r="T280" s="168"/>
      <c r="AT280" s="163" t="s">
        <v>143</v>
      </c>
      <c r="AU280" s="163" t="s">
        <v>91</v>
      </c>
      <c r="AV280" s="14" t="s">
        <v>139</v>
      </c>
      <c r="AW280" s="14" t="s">
        <v>36</v>
      </c>
      <c r="AX280" s="14" t="s">
        <v>89</v>
      </c>
      <c r="AY280" s="163" t="s">
        <v>132</v>
      </c>
    </row>
    <row r="281" spans="2:65" s="1" customFormat="1" ht="37.9" customHeight="1">
      <c r="B281" s="32"/>
      <c r="C281" s="132" t="s">
        <v>309</v>
      </c>
      <c r="D281" s="132" t="s">
        <v>134</v>
      </c>
      <c r="E281" s="133" t="s">
        <v>310</v>
      </c>
      <c r="F281" s="134" t="s">
        <v>311</v>
      </c>
      <c r="G281" s="135" t="s">
        <v>137</v>
      </c>
      <c r="H281" s="136">
        <v>72.126</v>
      </c>
      <c r="I281" s="137"/>
      <c r="J281" s="138">
        <f>ROUND(I281*H281,2)</f>
        <v>0</v>
      </c>
      <c r="K281" s="134" t="s">
        <v>138</v>
      </c>
      <c r="L281" s="32"/>
      <c r="M281" s="139" t="s">
        <v>1</v>
      </c>
      <c r="N281" s="140" t="s">
        <v>46</v>
      </c>
      <c r="P281" s="141">
        <f>O281*H281</f>
        <v>0</v>
      </c>
      <c r="Q281" s="141">
        <v>0</v>
      </c>
      <c r="R281" s="141">
        <f>Q281*H281</f>
        <v>0</v>
      </c>
      <c r="S281" s="141">
        <v>0</v>
      </c>
      <c r="T281" s="142">
        <f>S281*H281</f>
        <v>0</v>
      </c>
      <c r="AR281" s="143" t="s">
        <v>139</v>
      </c>
      <c r="AT281" s="143" t="s">
        <v>134</v>
      </c>
      <c r="AU281" s="143" t="s">
        <v>91</v>
      </c>
      <c r="AY281" s="17" t="s">
        <v>132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7" t="s">
        <v>89</v>
      </c>
      <c r="BK281" s="144">
        <f>ROUND(I281*H281,2)</f>
        <v>0</v>
      </c>
      <c r="BL281" s="17" t="s">
        <v>139</v>
      </c>
      <c r="BM281" s="143" t="s">
        <v>312</v>
      </c>
    </row>
    <row r="282" spans="2:51" s="13" customFormat="1" ht="11.25">
      <c r="B282" s="155"/>
      <c r="D282" s="145" t="s">
        <v>143</v>
      </c>
      <c r="E282" s="156" t="s">
        <v>1</v>
      </c>
      <c r="F282" s="157" t="s">
        <v>313</v>
      </c>
      <c r="H282" s="158">
        <v>72.126</v>
      </c>
      <c r="I282" s="159"/>
      <c r="L282" s="155"/>
      <c r="M282" s="160"/>
      <c r="T282" s="161"/>
      <c r="AT282" s="156" t="s">
        <v>143</v>
      </c>
      <c r="AU282" s="156" t="s">
        <v>91</v>
      </c>
      <c r="AV282" s="13" t="s">
        <v>91</v>
      </c>
      <c r="AW282" s="13" t="s">
        <v>36</v>
      </c>
      <c r="AX282" s="13" t="s">
        <v>89</v>
      </c>
      <c r="AY282" s="156" t="s">
        <v>132</v>
      </c>
    </row>
    <row r="283" spans="2:65" s="1" customFormat="1" ht="16.5" customHeight="1">
      <c r="B283" s="32"/>
      <c r="C283" s="176" t="s">
        <v>314</v>
      </c>
      <c r="D283" s="176" t="s">
        <v>279</v>
      </c>
      <c r="E283" s="177" t="s">
        <v>315</v>
      </c>
      <c r="F283" s="178" t="s">
        <v>316</v>
      </c>
      <c r="G283" s="179" t="s">
        <v>317</v>
      </c>
      <c r="H283" s="180">
        <v>1.443</v>
      </c>
      <c r="I283" s="181"/>
      <c r="J283" s="182">
        <f>ROUND(I283*H283,2)</f>
        <v>0</v>
      </c>
      <c r="K283" s="178" t="s">
        <v>138</v>
      </c>
      <c r="L283" s="183"/>
      <c r="M283" s="184" t="s">
        <v>1</v>
      </c>
      <c r="N283" s="185" t="s">
        <v>46</v>
      </c>
      <c r="P283" s="141">
        <f>O283*H283</f>
        <v>0</v>
      </c>
      <c r="Q283" s="141">
        <v>0.001</v>
      </c>
      <c r="R283" s="141">
        <f>Q283*H283</f>
        <v>0.001443</v>
      </c>
      <c r="S283" s="141">
        <v>0</v>
      </c>
      <c r="T283" s="142">
        <f>S283*H283</f>
        <v>0</v>
      </c>
      <c r="AR283" s="143" t="s">
        <v>186</v>
      </c>
      <c r="AT283" s="143" t="s">
        <v>279</v>
      </c>
      <c r="AU283" s="143" t="s">
        <v>91</v>
      </c>
      <c r="AY283" s="17" t="s">
        <v>132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7" t="s">
        <v>89</v>
      </c>
      <c r="BK283" s="144">
        <f>ROUND(I283*H283,2)</f>
        <v>0</v>
      </c>
      <c r="BL283" s="17" t="s">
        <v>139</v>
      </c>
      <c r="BM283" s="143" t="s">
        <v>318</v>
      </c>
    </row>
    <row r="284" spans="2:51" s="13" customFormat="1" ht="11.25">
      <c r="B284" s="155"/>
      <c r="D284" s="145" t="s">
        <v>143</v>
      </c>
      <c r="E284" s="156" t="s">
        <v>1</v>
      </c>
      <c r="F284" s="157" t="s">
        <v>319</v>
      </c>
      <c r="H284" s="158">
        <v>1.443</v>
      </c>
      <c r="I284" s="159"/>
      <c r="L284" s="155"/>
      <c r="M284" s="160"/>
      <c r="T284" s="161"/>
      <c r="AT284" s="156" t="s">
        <v>143</v>
      </c>
      <c r="AU284" s="156" t="s">
        <v>91</v>
      </c>
      <c r="AV284" s="13" t="s">
        <v>91</v>
      </c>
      <c r="AW284" s="13" t="s">
        <v>36</v>
      </c>
      <c r="AX284" s="13" t="s">
        <v>89</v>
      </c>
      <c r="AY284" s="156" t="s">
        <v>132</v>
      </c>
    </row>
    <row r="285" spans="2:63" s="11" customFormat="1" ht="22.9" customHeight="1">
      <c r="B285" s="120"/>
      <c r="D285" s="121" t="s">
        <v>80</v>
      </c>
      <c r="E285" s="130" t="s">
        <v>91</v>
      </c>
      <c r="F285" s="130" t="s">
        <v>320</v>
      </c>
      <c r="I285" s="123"/>
      <c r="J285" s="131">
        <f>BK285</f>
        <v>0</v>
      </c>
      <c r="L285" s="120"/>
      <c r="M285" s="125"/>
      <c r="P285" s="126">
        <f>SUM(P286:P293)</f>
        <v>0</v>
      </c>
      <c r="R285" s="126">
        <f>SUM(R286:R293)</f>
        <v>210.06950999999998</v>
      </c>
      <c r="T285" s="127">
        <f>SUM(T286:T293)</f>
        <v>0</v>
      </c>
      <c r="AR285" s="121" t="s">
        <v>89</v>
      </c>
      <c r="AT285" s="128" t="s">
        <v>80</v>
      </c>
      <c r="AU285" s="128" t="s">
        <v>89</v>
      </c>
      <c r="AY285" s="121" t="s">
        <v>132</v>
      </c>
      <c r="BK285" s="129">
        <f>SUM(BK286:BK293)</f>
        <v>0</v>
      </c>
    </row>
    <row r="286" spans="2:65" s="1" customFormat="1" ht="44.25" customHeight="1">
      <c r="B286" s="32"/>
      <c r="C286" s="132" t="s">
        <v>321</v>
      </c>
      <c r="D286" s="132" t="s">
        <v>134</v>
      </c>
      <c r="E286" s="133" t="s">
        <v>322</v>
      </c>
      <c r="F286" s="134" t="s">
        <v>323</v>
      </c>
      <c r="G286" s="135" t="s">
        <v>204</v>
      </c>
      <c r="H286" s="136">
        <v>74.565</v>
      </c>
      <c r="I286" s="137"/>
      <c r="J286" s="138">
        <f>ROUND(I286*H286,2)</f>
        <v>0</v>
      </c>
      <c r="K286" s="134" t="s">
        <v>138</v>
      </c>
      <c r="L286" s="32"/>
      <c r="M286" s="139" t="s">
        <v>1</v>
      </c>
      <c r="N286" s="140" t="s">
        <v>46</v>
      </c>
      <c r="P286" s="141">
        <f>O286*H286</f>
        <v>0</v>
      </c>
      <c r="Q286" s="141">
        <v>1.63</v>
      </c>
      <c r="R286" s="141">
        <f>Q286*H286</f>
        <v>121.54095</v>
      </c>
      <c r="S286" s="141">
        <v>0</v>
      </c>
      <c r="T286" s="142">
        <f>S286*H286</f>
        <v>0</v>
      </c>
      <c r="AR286" s="143" t="s">
        <v>139</v>
      </c>
      <c r="AT286" s="143" t="s">
        <v>134</v>
      </c>
      <c r="AU286" s="143" t="s">
        <v>91</v>
      </c>
      <c r="AY286" s="17" t="s">
        <v>132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7" t="s">
        <v>89</v>
      </c>
      <c r="BK286" s="144">
        <f>ROUND(I286*H286,2)</f>
        <v>0</v>
      </c>
      <c r="BL286" s="17" t="s">
        <v>139</v>
      </c>
      <c r="BM286" s="143" t="s">
        <v>324</v>
      </c>
    </row>
    <row r="287" spans="2:51" s="12" customFormat="1" ht="11.25">
      <c r="B287" s="149"/>
      <c r="D287" s="145" t="s">
        <v>143</v>
      </c>
      <c r="E287" s="150" t="s">
        <v>1</v>
      </c>
      <c r="F287" s="151" t="s">
        <v>144</v>
      </c>
      <c r="H287" s="150" t="s">
        <v>1</v>
      </c>
      <c r="I287" s="152"/>
      <c r="L287" s="149"/>
      <c r="M287" s="153"/>
      <c r="T287" s="154"/>
      <c r="AT287" s="150" t="s">
        <v>143</v>
      </c>
      <c r="AU287" s="150" t="s">
        <v>91</v>
      </c>
      <c r="AV287" s="12" t="s">
        <v>89</v>
      </c>
      <c r="AW287" s="12" t="s">
        <v>36</v>
      </c>
      <c r="AX287" s="12" t="s">
        <v>81</v>
      </c>
      <c r="AY287" s="150" t="s">
        <v>132</v>
      </c>
    </row>
    <row r="288" spans="2:51" s="13" customFormat="1" ht="11.25">
      <c r="B288" s="155"/>
      <c r="D288" s="145" t="s">
        <v>143</v>
      </c>
      <c r="E288" s="156" t="s">
        <v>1</v>
      </c>
      <c r="F288" s="157" t="s">
        <v>325</v>
      </c>
      <c r="H288" s="158">
        <v>61.11</v>
      </c>
      <c r="I288" s="159"/>
      <c r="L288" s="155"/>
      <c r="M288" s="160"/>
      <c r="T288" s="161"/>
      <c r="AT288" s="156" t="s">
        <v>143</v>
      </c>
      <c r="AU288" s="156" t="s">
        <v>91</v>
      </c>
      <c r="AV288" s="13" t="s">
        <v>91</v>
      </c>
      <c r="AW288" s="13" t="s">
        <v>36</v>
      </c>
      <c r="AX288" s="13" t="s">
        <v>81</v>
      </c>
      <c r="AY288" s="156" t="s">
        <v>132</v>
      </c>
    </row>
    <row r="289" spans="2:51" s="13" customFormat="1" ht="11.25">
      <c r="B289" s="155"/>
      <c r="D289" s="145" t="s">
        <v>143</v>
      </c>
      <c r="E289" s="156" t="s">
        <v>1</v>
      </c>
      <c r="F289" s="157" t="s">
        <v>326</v>
      </c>
      <c r="H289" s="158">
        <v>13.035</v>
      </c>
      <c r="I289" s="159"/>
      <c r="L289" s="155"/>
      <c r="M289" s="160"/>
      <c r="T289" s="161"/>
      <c r="AT289" s="156" t="s">
        <v>143</v>
      </c>
      <c r="AU289" s="156" t="s">
        <v>91</v>
      </c>
      <c r="AV289" s="13" t="s">
        <v>91</v>
      </c>
      <c r="AW289" s="13" t="s">
        <v>36</v>
      </c>
      <c r="AX289" s="13" t="s">
        <v>81</v>
      </c>
      <c r="AY289" s="156" t="s">
        <v>132</v>
      </c>
    </row>
    <row r="290" spans="2:51" s="13" customFormat="1" ht="11.25">
      <c r="B290" s="155"/>
      <c r="D290" s="145" t="s">
        <v>143</v>
      </c>
      <c r="E290" s="156" t="s">
        <v>1</v>
      </c>
      <c r="F290" s="157" t="s">
        <v>327</v>
      </c>
      <c r="H290" s="158">
        <v>0.42</v>
      </c>
      <c r="I290" s="159"/>
      <c r="L290" s="155"/>
      <c r="M290" s="160"/>
      <c r="T290" s="161"/>
      <c r="AT290" s="156" t="s">
        <v>143</v>
      </c>
      <c r="AU290" s="156" t="s">
        <v>91</v>
      </c>
      <c r="AV290" s="13" t="s">
        <v>91</v>
      </c>
      <c r="AW290" s="13" t="s">
        <v>36</v>
      </c>
      <c r="AX290" s="13" t="s">
        <v>81</v>
      </c>
      <c r="AY290" s="156" t="s">
        <v>132</v>
      </c>
    </row>
    <row r="291" spans="2:51" s="14" customFormat="1" ht="11.25">
      <c r="B291" s="162"/>
      <c r="D291" s="145" t="s">
        <v>143</v>
      </c>
      <c r="E291" s="163" t="s">
        <v>1</v>
      </c>
      <c r="F291" s="164" t="s">
        <v>149</v>
      </c>
      <c r="H291" s="165">
        <v>74.565</v>
      </c>
      <c r="I291" s="166"/>
      <c r="L291" s="162"/>
      <c r="M291" s="167"/>
      <c r="T291" s="168"/>
      <c r="AT291" s="163" t="s">
        <v>143</v>
      </c>
      <c r="AU291" s="163" t="s">
        <v>91</v>
      </c>
      <c r="AV291" s="14" t="s">
        <v>139</v>
      </c>
      <c r="AW291" s="14" t="s">
        <v>36</v>
      </c>
      <c r="AX291" s="14" t="s">
        <v>89</v>
      </c>
      <c r="AY291" s="163" t="s">
        <v>132</v>
      </c>
    </row>
    <row r="292" spans="2:65" s="1" customFormat="1" ht="66.75" customHeight="1">
      <c r="B292" s="32"/>
      <c r="C292" s="132" t="s">
        <v>328</v>
      </c>
      <c r="D292" s="132" t="s">
        <v>134</v>
      </c>
      <c r="E292" s="133" t="s">
        <v>329</v>
      </c>
      <c r="F292" s="134" t="s">
        <v>330</v>
      </c>
      <c r="G292" s="135" t="s">
        <v>169</v>
      </c>
      <c r="H292" s="136">
        <v>372</v>
      </c>
      <c r="I292" s="137"/>
      <c r="J292" s="138">
        <f>ROUND(I292*H292,2)</f>
        <v>0</v>
      </c>
      <c r="K292" s="134" t="s">
        <v>138</v>
      </c>
      <c r="L292" s="32"/>
      <c r="M292" s="139" t="s">
        <v>1</v>
      </c>
      <c r="N292" s="140" t="s">
        <v>46</v>
      </c>
      <c r="P292" s="141">
        <f>O292*H292</f>
        <v>0</v>
      </c>
      <c r="Q292" s="141">
        <v>0.23798</v>
      </c>
      <c r="R292" s="141">
        <f>Q292*H292</f>
        <v>88.52856</v>
      </c>
      <c r="S292" s="141">
        <v>0</v>
      </c>
      <c r="T292" s="142">
        <f>S292*H292</f>
        <v>0</v>
      </c>
      <c r="AR292" s="143" t="s">
        <v>139</v>
      </c>
      <c r="AT292" s="143" t="s">
        <v>134</v>
      </c>
      <c r="AU292" s="143" t="s">
        <v>91</v>
      </c>
      <c r="AY292" s="17" t="s">
        <v>132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7" t="s">
        <v>89</v>
      </c>
      <c r="BK292" s="144">
        <f>ROUND(I292*H292,2)</f>
        <v>0</v>
      </c>
      <c r="BL292" s="17" t="s">
        <v>139</v>
      </c>
      <c r="BM292" s="143" t="s">
        <v>331</v>
      </c>
    </row>
    <row r="293" spans="2:51" s="13" customFormat="1" ht="11.25">
      <c r="B293" s="155"/>
      <c r="D293" s="145" t="s">
        <v>143</v>
      </c>
      <c r="E293" s="156" t="s">
        <v>1</v>
      </c>
      <c r="F293" s="157" t="s">
        <v>332</v>
      </c>
      <c r="H293" s="158">
        <v>372</v>
      </c>
      <c r="I293" s="159"/>
      <c r="L293" s="155"/>
      <c r="M293" s="160"/>
      <c r="T293" s="161"/>
      <c r="AT293" s="156" t="s">
        <v>143</v>
      </c>
      <c r="AU293" s="156" t="s">
        <v>91</v>
      </c>
      <c r="AV293" s="13" t="s">
        <v>91</v>
      </c>
      <c r="AW293" s="13" t="s">
        <v>36</v>
      </c>
      <c r="AX293" s="13" t="s">
        <v>89</v>
      </c>
      <c r="AY293" s="156" t="s">
        <v>132</v>
      </c>
    </row>
    <row r="294" spans="2:63" s="11" customFormat="1" ht="22.9" customHeight="1">
      <c r="B294" s="120"/>
      <c r="D294" s="121" t="s">
        <v>80</v>
      </c>
      <c r="E294" s="130" t="s">
        <v>154</v>
      </c>
      <c r="F294" s="130" t="s">
        <v>333</v>
      </c>
      <c r="I294" s="123"/>
      <c r="J294" s="131">
        <f>BK294</f>
        <v>0</v>
      </c>
      <c r="L294" s="120"/>
      <c r="M294" s="125"/>
      <c r="P294" s="126">
        <f>SUM(P295:P298)</f>
        <v>0</v>
      </c>
      <c r="R294" s="126">
        <f>SUM(R295:R298)</f>
        <v>0</v>
      </c>
      <c r="T294" s="127">
        <f>SUM(T295:T298)</f>
        <v>0</v>
      </c>
      <c r="AR294" s="121" t="s">
        <v>89</v>
      </c>
      <c r="AT294" s="128" t="s">
        <v>80</v>
      </c>
      <c r="AU294" s="128" t="s">
        <v>89</v>
      </c>
      <c r="AY294" s="121" t="s">
        <v>132</v>
      </c>
      <c r="BK294" s="129">
        <f>SUM(BK295:BK298)</f>
        <v>0</v>
      </c>
    </row>
    <row r="295" spans="2:65" s="1" customFormat="1" ht="16.5" customHeight="1">
      <c r="B295" s="32"/>
      <c r="C295" s="132" t="s">
        <v>334</v>
      </c>
      <c r="D295" s="132" t="s">
        <v>134</v>
      </c>
      <c r="E295" s="133" t="s">
        <v>335</v>
      </c>
      <c r="F295" s="134" t="s">
        <v>336</v>
      </c>
      <c r="G295" s="135" t="s">
        <v>169</v>
      </c>
      <c r="H295" s="136">
        <v>291</v>
      </c>
      <c r="I295" s="137"/>
      <c r="J295" s="138">
        <f>ROUND(I295*H295,2)</f>
        <v>0</v>
      </c>
      <c r="K295" s="134" t="s">
        <v>138</v>
      </c>
      <c r="L295" s="32"/>
      <c r="M295" s="139" t="s">
        <v>1</v>
      </c>
      <c r="N295" s="140" t="s">
        <v>46</v>
      </c>
      <c r="P295" s="141">
        <f>O295*H295</f>
        <v>0</v>
      </c>
      <c r="Q295" s="141">
        <v>0</v>
      </c>
      <c r="R295" s="141">
        <f>Q295*H295</f>
        <v>0</v>
      </c>
      <c r="S295" s="141">
        <v>0</v>
      </c>
      <c r="T295" s="142">
        <f>S295*H295</f>
        <v>0</v>
      </c>
      <c r="AR295" s="143" t="s">
        <v>139</v>
      </c>
      <c r="AT295" s="143" t="s">
        <v>134</v>
      </c>
      <c r="AU295" s="143" t="s">
        <v>91</v>
      </c>
      <c r="AY295" s="17" t="s">
        <v>132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7" t="s">
        <v>89</v>
      </c>
      <c r="BK295" s="144">
        <f>ROUND(I295*H295,2)</f>
        <v>0</v>
      </c>
      <c r="BL295" s="17" t="s">
        <v>139</v>
      </c>
      <c r="BM295" s="143" t="s">
        <v>337</v>
      </c>
    </row>
    <row r="296" spans="2:51" s="13" customFormat="1" ht="11.25">
      <c r="B296" s="155"/>
      <c r="D296" s="145" t="s">
        <v>143</v>
      </c>
      <c r="E296" s="156" t="s">
        <v>1</v>
      </c>
      <c r="F296" s="157" t="s">
        <v>338</v>
      </c>
      <c r="H296" s="158">
        <v>291</v>
      </c>
      <c r="I296" s="159"/>
      <c r="L296" s="155"/>
      <c r="M296" s="160"/>
      <c r="T296" s="161"/>
      <c r="AT296" s="156" t="s">
        <v>143</v>
      </c>
      <c r="AU296" s="156" t="s">
        <v>91</v>
      </c>
      <c r="AV296" s="13" t="s">
        <v>91</v>
      </c>
      <c r="AW296" s="13" t="s">
        <v>36</v>
      </c>
      <c r="AX296" s="13" t="s">
        <v>89</v>
      </c>
      <c r="AY296" s="156" t="s">
        <v>132</v>
      </c>
    </row>
    <row r="297" spans="2:65" s="1" customFormat="1" ht="24.2" customHeight="1">
      <c r="B297" s="32"/>
      <c r="C297" s="132" t="s">
        <v>339</v>
      </c>
      <c r="D297" s="132" t="s">
        <v>134</v>
      </c>
      <c r="E297" s="133" t="s">
        <v>340</v>
      </c>
      <c r="F297" s="134" t="s">
        <v>341</v>
      </c>
      <c r="G297" s="135" t="s">
        <v>169</v>
      </c>
      <c r="H297" s="136">
        <v>291</v>
      </c>
      <c r="I297" s="137"/>
      <c r="J297" s="138">
        <f>ROUND(I297*H297,2)</f>
        <v>0</v>
      </c>
      <c r="K297" s="134" t="s">
        <v>138</v>
      </c>
      <c r="L297" s="32"/>
      <c r="M297" s="139" t="s">
        <v>1</v>
      </c>
      <c r="N297" s="140" t="s">
        <v>46</v>
      </c>
      <c r="P297" s="141">
        <f>O297*H297</f>
        <v>0</v>
      </c>
      <c r="Q297" s="141">
        <v>0</v>
      </c>
      <c r="R297" s="141">
        <f>Q297*H297</f>
        <v>0</v>
      </c>
      <c r="S297" s="141">
        <v>0</v>
      </c>
      <c r="T297" s="142">
        <f>S297*H297</f>
        <v>0</v>
      </c>
      <c r="AR297" s="143" t="s">
        <v>139</v>
      </c>
      <c r="AT297" s="143" t="s">
        <v>134</v>
      </c>
      <c r="AU297" s="143" t="s">
        <v>91</v>
      </c>
      <c r="AY297" s="17" t="s">
        <v>132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7" t="s">
        <v>89</v>
      </c>
      <c r="BK297" s="144">
        <f>ROUND(I297*H297,2)</f>
        <v>0</v>
      </c>
      <c r="BL297" s="17" t="s">
        <v>139</v>
      </c>
      <c r="BM297" s="143" t="s">
        <v>342</v>
      </c>
    </row>
    <row r="298" spans="2:51" s="13" customFormat="1" ht="11.25">
      <c r="B298" s="155"/>
      <c r="D298" s="145" t="s">
        <v>143</v>
      </c>
      <c r="E298" s="156" t="s">
        <v>1</v>
      </c>
      <c r="F298" s="157" t="s">
        <v>338</v>
      </c>
      <c r="H298" s="158">
        <v>291</v>
      </c>
      <c r="I298" s="159"/>
      <c r="L298" s="155"/>
      <c r="M298" s="160"/>
      <c r="T298" s="161"/>
      <c r="AT298" s="156" t="s">
        <v>143</v>
      </c>
      <c r="AU298" s="156" t="s">
        <v>91</v>
      </c>
      <c r="AV298" s="13" t="s">
        <v>91</v>
      </c>
      <c r="AW298" s="13" t="s">
        <v>36</v>
      </c>
      <c r="AX298" s="13" t="s">
        <v>89</v>
      </c>
      <c r="AY298" s="156" t="s">
        <v>132</v>
      </c>
    </row>
    <row r="299" spans="2:63" s="11" customFormat="1" ht="22.9" customHeight="1">
      <c r="B299" s="120"/>
      <c r="D299" s="121" t="s">
        <v>80</v>
      </c>
      <c r="E299" s="130" t="s">
        <v>139</v>
      </c>
      <c r="F299" s="130" t="s">
        <v>343</v>
      </c>
      <c r="I299" s="123"/>
      <c r="J299" s="131">
        <f>BK299</f>
        <v>0</v>
      </c>
      <c r="L299" s="120"/>
      <c r="M299" s="125"/>
      <c r="P299" s="126">
        <f>SUM(P300:P314)</f>
        <v>0</v>
      </c>
      <c r="R299" s="126">
        <f>SUM(R300:R314)</f>
        <v>4.47904</v>
      </c>
      <c r="T299" s="127">
        <f>SUM(T300:T314)</f>
        <v>0</v>
      </c>
      <c r="AR299" s="121" t="s">
        <v>89</v>
      </c>
      <c r="AT299" s="128" t="s">
        <v>80</v>
      </c>
      <c r="AU299" s="128" t="s">
        <v>89</v>
      </c>
      <c r="AY299" s="121" t="s">
        <v>132</v>
      </c>
      <c r="BK299" s="129">
        <f>SUM(BK300:BK314)</f>
        <v>0</v>
      </c>
    </row>
    <row r="300" spans="2:65" s="1" customFormat="1" ht="33" customHeight="1">
      <c r="B300" s="32"/>
      <c r="C300" s="132" t="s">
        <v>344</v>
      </c>
      <c r="D300" s="132" t="s">
        <v>134</v>
      </c>
      <c r="E300" s="133" t="s">
        <v>345</v>
      </c>
      <c r="F300" s="134" t="s">
        <v>346</v>
      </c>
      <c r="G300" s="135" t="s">
        <v>204</v>
      </c>
      <c r="H300" s="136">
        <v>49.51</v>
      </c>
      <c r="I300" s="137"/>
      <c r="J300" s="138">
        <f>ROUND(I300*H300,2)</f>
        <v>0</v>
      </c>
      <c r="K300" s="134" t="s">
        <v>138</v>
      </c>
      <c r="L300" s="32"/>
      <c r="M300" s="139" t="s">
        <v>1</v>
      </c>
      <c r="N300" s="140" t="s">
        <v>46</v>
      </c>
      <c r="P300" s="141">
        <f>O300*H300</f>
        <v>0</v>
      </c>
      <c r="Q300" s="141">
        <v>0</v>
      </c>
      <c r="R300" s="141">
        <f>Q300*H300</f>
        <v>0</v>
      </c>
      <c r="S300" s="141">
        <v>0</v>
      </c>
      <c r="T300" s="142">
        <f>S300*H300</f>
        <v>0</v>
      </c>
      <c r="AR300" s="143" t="s">
        <v>139</v>
      </c>
      <c r="AT300" s="143" t="s">
        <v>134</v>
      </c>
      <c r="AU300" s="143" t="s">
        <v>91</v>
      </c>
      <c r="AY300" s="17" t="s">
        <v>132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7" t="s">
        <v>89</v>
      </c>
      <c r="BK300" s="144">
        <f>ROUND(I300*H300,2)</f>
        <v>0</v>
      </c>
      <c r="BL300" s="17" t="s">
        <v>139</v>
      </c>
      <c r="BM300" s="143" t="s">
        <v>347</v>
      </c>
    </row>
    <row r="301" spans="2:51" s="12" customFormat="1" ht="11.25">
      <c r="B301" s="149"/>
      <c r="D301" s="145" t="s">
        <v>143</v>
      </c>
      <c r="E301" s="150" t="s">
        <v>1</v>
      </c>
      <c r="F301" s="151" t="s">
        <v>144</v>
      </c>
      <c r="H301" s="150" t="s">
        <v>1</v>
      </c>
      <c r="I301" s="152"/>
      <c r="L301" s="149"/>
      <c r="M301" s="153"/>
      <c r="T301" s="154"/>
      <c r="AT301" s="150" t="s">
        <v>143</v>
      </c>
      <c r="AU301" s="150" t="s">
        <v>91</v>
      </c>
      <c r="AV301" s="12" t="s">
        <v>89</v>
      </c>
      <c r="AW301" s="12" t="s">
        <v>36</v>
      </c>
      <c r="AX301" s="12" t="s">
        <v>81</v>
      </c>
      <c r="AY301" s="150" t="s">
        <v>132</v>
      </c>
    </row>
    <row r="302" spans="2:51" s="12" customFormat="1" ht="11.25">
      <c r="B302" s="149"/>
      <c r="D302" s="145" t="s">
        <v>143</v>
      </c>
      <c r="E302" s="150" t="s">
        <v>1</v>
      </c>
      <c r="F302" s="151" t="s">
        <v>211</v>
      </c>
      <c r="H302" s="150" t="s">
        <v>1</v>
      </c>
      <c r="I302" s="152"/>
      <c r="L302" s="149"/>
      <c r="M302" s="153"/>
      <c r="T302" s="154"/>
      <c r="AT302" s="150" t="s">
        <v>143</v>
      </c>
      <c r="AU302" s="150" t="s">
        <v>91</v>
      </c>
      <c r="AV302" s="12" t="s">
        <v>89</v>
      </c>
      <c r="AW302" s="12" t="s">
        <v>36</v>
      </c>
      <c r="AX302" s="12" t="s">
        <v>81</v>
      </c>
      <c r="AY302" s="150" t="s">
        <v>132</v>
      </c>
    </row>
    <row r="303" spans="2:51" s="13" customFormat="1" ht="11.25">
      <c r="B303" s="155"/>
      <c r="D303" s="145" t="s">
        <v>143</v>
      </c>
      <c r="E303" s="156" t="s">
        <v>1</v>
      </c>
      <c r="F303" s="157" t="s">
        <v>348</v>
      </c>
      <c r="H303" s="158">
        <v>39.44</v>
      </c>
      <c r="I303" s="159"/>
      <c r="L303" s="155"/>
      <c r="M303" s="160"/>
      <c r="T303" s="161"/>
      <c r="AT303" s="156" t="s">
        <v>143</v>
      </c>
      <c r="AU303" s="156" t="s">
        <v>91</v>
      </c>
      <c r="AV303" s="13" t="s">
        <v>91</v>
      </c>
      <c r="AW303" s="13" t="s">
        <v>36</v>
      </c>
      <c r="AX303" s="13" t="s">
        <v>81</v>
      </c>
      <c r="AY303" s="156" t="s">
        <v>132</v>
      </c>
    </row>
    <row r="304" spans="2:51" s="13" customFormat="1" ht="11.25">
      <c r="B304" s="155"/>
      <c r="D304" s="145" t="s">
        <v>143</v>
      </c>
      <c r="E304" s="156" t="s">
        <v>1</v>
      </c>
      <c r="F304" s="157" t="s">
        <v>349</v>
      </c>
      <c r="H304" s="158">
        <v>10.07</v>
      </c>
      <c r="I304" s="159"/>
      <c r="L304" s="155"/>
      <c r="M304" s="160"/>
      <c r="T304" s="161"/>
      <c r="AT304" s="156" t="s">
        <v>143</v>
      </c>
      <c r="AU304" s="156" t="s">
        <v>91</v>
      </c>
      <c r="AV304" s="13" t="s">
        <v>91</v>
      </c>
      <c r="AW304" s="13" t="s">
        <v>36</v>
      </c>
      <c r="AX304" s="13" t="s">
        <v>81</v>
      </c>
      <c r="AY304" s="156" t="s">
        <v>132</v>
      </c>
    </row>
    <row r="305" spans="2:51" s="14" customFormat="1" ht="11.25">
      <c r="B305" s="162"/>
      <c r="D305" s="145" t="s">
        <v>143</v>
      </c>
      <c r="E305" s="163" t="s">
        <v>1</v>
      </c>
      <c r="F305" s="164" t="s">
        <v>149</v>
      </c>
      <c r="H305" s="165">
        <v>49.51</v>
      </c>
      <c r="I305" s="166"/>
      <c r="L305" s="162"/>
      <c r="M305" s="167"/>
      <c r="T305" s="168"/>
      <c r="AT305" s="163" t="s">
        <v>143</v>
      </c>
      <c r="AU305" s="163" t="s">
        <v>91</v>
      </c>
      <c r="AV305" s="14" t="s">
        <v>139</v>
      </c>
      <c r="AW305" s="14" t="s">
        <v>36</v>
      </c>
      <c r="AX305" s="14" t="s">
        <v>89</v>
      </c>
      <c r="AY305" s="163" t="s">
        <v>132</v>
      </c>
    </row>
    <row r="306" spans="2:65" s="1" customFormat="1" ht="24.2" customHeight="1">
      <c r="B306" s="32"/>
      <c r="C306" s="132" t="s">
        <v>350</v>
      </c>
      <c r="D306" s="132" t="s">
        <v>134</v>
      </c>
      <c r="E306" s="133" t="s">
        <v>351</v>
      </c>
      <c r="F306" s="134" t="s">
        <v>352</v>
      </c>
      <c r="G306" s="135" t="s">
        <v>353</v>
      </c>
      <c r="H306" s="136">
        <v>16</v>
      </c>
      <c r="I306" s="137"/>
      <c r="J306" s="138">
        <f>ROUND(I306*H306,2)</f>
        <v>0</v>
      </c>
      <c r="K306" s="134" t="s">
        <v>138</v>
      </c>
      <c r="L306" s="32"/>
      <c r="M306" s="139" t="s">
        <v>1</v>
      </c>
      <c r="N306" s="140" t="s">
        <v>46</v>
      </c>
      <c r="P306" s="141">
        <f>O306*H306</f>
        <v>0</v>
      </c>
      <c r="Q306" s="141">
        <v>0.22394</v>
      </c>
      <c r="R306" s="141">
        <f>Q306*H306</f>
        <v>3.58304</v>
      </c>
      <c r="S306" s="141">
        <v>0</v>
      </c>
      <c r="T306" s="142">
        <f>S306*H306</f>
        <v>0</v>
      </c>
      <c r="AR306" s="143" t="s">
        <v>139</v>
      </c>
      <c r="AT306" s="143" t="s">
        <v>134</v>
      </c>
      <c r="AU306" s="143" t="s">
        <v>91</v>
      </c>
      <c r="AY306" s="17" t="s">
        <v>132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7" t="s">
        <v>89</v>
      </c>
      <c r="BK306" s="144">
        <f>ROUND(I306*H306,2)</f>
        <v>0</v>
      </c>
      <c r="BL306" s="17" t="s">
        <v>139</v>
      </c>
      <c r="BM306" s="143" t="s">
        <v>354</v>
      </c>
    </row>
    <row r="307" spans="2:51" s="13" customFormat="1" ht="11.25">
      <c r="B307" s="155"/>
      <c r="D307" s="145" t="s">
        <v>143</v>
      </c>
      <c r="E307" s="156" t="s">
        <v>1</v>
      </c>
      <c r="F307" s="157" t="s">
        <v>355</v>
      </c>
      <c r="H307" s="158">
        <v>16</v>
      </c>
      <c r="I307" s="159"/>
      <c r="L307" s="155"/>
      <c r="M307" s="160"/>
      <c r="T307" s="161"/>
      <c r="AT307" s="156" t="s">
        <v>143</v>
      </c>
      <c r="AU307" s="156" t="s">
        <v>91</v>
      </c>
      <c r="AV307" s="13" t="s">
        <v>91</v>
      </c>
      <c r="AW307" s="13" t="s">
        <v>36</v>
      </c>
      <c r="AX307" s="13" t="s">
        <v>89</v>
      </c>
      <c r="AY307" s="156" t="s">
        <v>132</v>
      </c>
    </row>
    <row r="308" spans="2:65" s="1" customFormat="1" ht="24.2" customHeight="1">
      <c r="B308" s="32"/>
      <c r="C308" s="176" t="s">
        <v>356</v>
      </c>
      <c r="D308" s="176" t="s">
        <v>279</v>
      </c>
      <c r="E308" s="177" t="s">
        <v>357</v>
      </c>
      <c r="F308" s="178" t="s">
        <v>358</v>
      </c>
      <c r="G308" s="179" t="s">
        <v>353</v>
      </c>
      <c r="H308" s="180">
        <v>2</v>
      </c>
      <c r="I308" s="181"/>
      <c r="J308" s="182">
        <f>ROUND(I308*H308,2)</f>
        <v>0</v>
      </c>
      <c r="K308" s="178" t="s">
        <v>138</v>
      </c>
      <c r="L308" s="183"/>
      <c r="M308" s="184" t="s">
        <v>1</v>
      </c>
      <c r="N308" s="185" t="s">
        <v>46</v>
      </c>
      <c r="P308" s="141">
        <f>O308*H308</f>
        <v>0</v>
      </c>
      <c r="Q308" s="141">
        <v>0.04</v>
      </c>
      <c r="R308" s="141">
        <f>Q308*H308</f>
        <v>0.08</v>
      </c>
      <c r="S308" s="141">
        <v>0</v>
      </c>
      <c r="T308" s="142">
        <f>S308*H308</f>
        <v>0</v>
      </c>
      <c r="AR308" s="143" t="s">
        <v>186</v>
      </c>
      <c r="AT308" s="143" t="s">
        <v>279</v>
      </c>
      <c r="AU308" s="143" t="s">
        <v>91</v>
      </c>
      <c r="AY308" s="17" t="s">
        <v>132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7" t="s">
        <v>89</v>
      </c>
      <c r="BK308" s="144">
        <f>ROUND(I308*H308,2)</f>
        <v>0</v>
      </c>
      <c r="BL308" s="17" t="s">
        <v>139</v>
      </c>
      <c r="BM308" s="143" t="s">
        <v>359</v>
      </c>
    </row>
    <row r="309" spans="2:65" s="1" customFormat="1" ht="24.2" customHeight="1">
      <c r="B309" s="32"/>
      <c r="C309" s="176" t="s">
        <v>360</v>
      </c>
      <c r="D309" s="176" t="s">
        <v>279</v>
      </c>
      <c r="E309" s="177" t="s">
        <v>361</v>
      </c>
      <c r="F309" s="178" t="s">
        <v>362</v>
      </c>
      <c r="G309" s="179" t="s">
        <v>353</v>
      </c>
      <c r="H309" s="180">
        <v>8</v>
      </c>
      <c r="I309" s="181"/>
      <c r="J309" s="182">
        <f>ROUND(I309*H309,2)</f>
        <v>0</v>
      </c>
      <c r="K309" s="178" t="s">
        <v>138</v>
      </c>
      <c r="L309" s="183"/>
      <c r="M309" s="184" t="s">
        <v>1</v>
      </c>
      <c r="N309" s="185" t="s">
        <v>46</v>
      </c>
      <c r="P309" s="141">
        <f>O309*H309</f>
        <v>0</v>
      </c>
      <c r="Q309" s="141">
        <v>0.051</v>
      </c>
      <c r="R309" s="141">
        <f>Q309*H309</f>
        <v>0.408</v>
      </c>
      <c r="S309" s="141">
        <v>0</v>
      </c>
      <c r="T309" s="142">
        <f>S309*H309</f>
        <v>0</v>
      </c>
      <c r="AR309" s="143" t="s">
        <v>186</v>
      </c>
      <c r="AT309" s="143" t="s">
        <v>279</v>
      </c>
      <c r="AU309" s="143" t="s">
        <v>91</v>
      </c>
      <c r="AY309" s="17" t="s">
        <v>132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7" t="s">
        <v>89</v>
      </c>
      <c r="BK309" s="144">
        <f>ROUND(I309*H309,2)</f>
        <v>0</v>
      </c>
      <c r="BL309" s="17" t="s">
        <v>139</v>
      </c>
      <c r="BM309" s="143" t="s">
        <v>363</v>
      </c>
    </row>
    <row r="310" spans="2:65" s="1" customFormat="1" ht="24.2" customHeight="1">
      <c r="B310" s="32"/>
      <c r="C310" s="176" t="s">
        <v>364</v>
      </c>
      <c r="D310" s="176" t="s">
        <v>279</v>
      </c>
      <c r="E310" s="177" t="s">
        <v>365</v>
      </c>
      <c r="F310" s="178" t="s">
        <v>366</v>
      </c>
      <c r="G310" s="179" t="s">
        <v>353</v>
      </c>
      <c r="H310" s="180">
        <v>6</v>
      </c>
      <c r="I310" s="181"/>
      <c r="J310" s="182">
        <f>ROUND(I310*H310,2)</f>
        <v>0</v>
      </c>
      <c r="K310" s="178" t="s">
        <v>138</v>
      </c>
      <c r="L310" s="183"/>
      <c r="M310" s="184" t="s">
        <v>1</v>
      </c>
      <c r="N310" s="185" t="s">
        <v>46</v>
      </c>
      <c r="P310" s="141">
        <f>O310*H310</f>
        <v>0</v>
      </c>
      <c r="Q310" s="141">
        <v>0.068</v>
      </c>
      <c r="R310" s="141">
        <f>Q310*H310</f>
        <v>0.40800000000000003</v>
      </c>
      <c r="S310" s="141">
        <v>0</v>
      </c>
      <c r="T310" s="142">
        <f>S310*H310</f>
        <v>0</v>
      </c>
      <c r="AR310" s="143" t="s">
        <v>186</v>
      </c>
      <c r="AT310" s="143" t="s">
        <v>279</v>
      </c>
      <c r="AU310" s="143" t="s">
        <v>91</v>
      </c>
      <c r="AY310" s="17" t="s">
        <v>132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7" t="s">
        <v>89</v>
      </c>
      <c r="BK310" s="144">
        <f>ROUND(I310*H310,2)</f>
        <v>0</v>
      </c>
      <c r="BL310" s="17" t="s">
        <v>139</v>
      </c>
      <c r="BM310" s="143" t="s">
        <v>367</v>
      </c>
    </row>
    <row r="311" spans="2:65" s="1" customFormat="1" ht="49.15" customHeight="1">
      <c r="B311" s="32"/>
      <c r="C311" s="132" t="s">
        <v>368</v>
      </c>
      <c r="D311" s="132" t="s">
        <v>134</v>
      </c>
      <c r="E311" s="133" t="s">
        <v>369</v>
      </c>
      <c r="F311" s="134" t="s">
        <v>370</v>
      </c>
      <c r="G311" s="135" t="s">
        <v>204</v>
      </c>
      <c r="H311" s="136">
        <v>1.608</v>
      </c>
      <c r="I311" s="137"/>
      <c r="J311" s="138">
        <f>ROUND(I311*H311,2)</f>
        <v>0</v>
      </c>
      <c r="K311" s="134" t="s">
        <v>138</v>
      </c>
      <c r="L311" s="32"/>
      <c r="M311" s="139" t="s">
        <v>1</v>
      </c>
      <c r="N311" s="140" t="s">
        <v>46</v>
      </c>
      <c r="P311" s="141">
        <f>O311*H311</f>
        <v>0</v>
      </c>
      <c r="Q311" s="141">
        <v>0</v>
      </c>
      <c r="R311" s="141">
        <f>Q311*H311</f>
        <v>0</v>
      </c>
      <c r="S311" s="141">
        <v>0</v>
      </c>
      <c r="T311" s="142">
        <f>S311*H311</f>
        <v>0</v>
      </c>
      <c r="AR311" s="143" t="s">
        <v>139</v>
      </c>
      <c r="AT311" s="143" t="s">
        <v>134</v>
      </c>
      <c r="AU311" s="143" t="s">
        <v>91</v>
      </c>
      <c r="AY311" s="17" t="s">
        <v>132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7" t="s">
        <v>89</v>
      </c>
      <c r="BK311" s="144">
        <f>ROUND(I311*H311,2)</f>
        <v>0</v>
      </c>
      <c r="BL311" s="17" t="s">
        <v>139</v>
      </c>
      <c r="BM311" s="143" t="s">
        <v>371</v>
      </c>
    </row>
    <row r="312" spans="2:51" s="12" customFormat="1" ht="11.25">
      <c r="B312" s="149"/>
      <c r="D312" s="145" t="s">
        <v>143</v>
      </c>
      <c r="E312" s="150" t="s">
        <v>1</v>
      </c>
      <c r="F312" s="151" t="s">
        <v>372</v>
      </c>
      <c r="H312" s="150" t="s">
        <v>1</v>
      </c>
      <c r="I312" s="152"/>
      <c r="L312" s="149"/>
      <c r="M312" s="153"/>
      <c r="T312" s="154"/>
      <c r="AT312" s="150" t="s">
        <v>143</v>
      </c>
      <c r="AU312" s="150" t="s">
        <v>91</v>
      </c>
      <c r="AV312" s="12" t="s">
        <v>89</v>
      </c>
      <c r="AW312" s="12" t="s">
        <v>36</v>
      </c>
      <c r="AX312" s="12" t="s">
        <v>81</v>
      </c>
      <c r="AY312" s="150" t="s">
        <v>132</v>
      </c>
    </row>
    <row r="313" spans="2:51" s="12" customFormat="1" ht="11.25">
      <c r="B313" s="149"/>
      <c r="D313" s="145" t="s">
        <v>143</v>
      </c>
      <c r="E313" s="150" t="s">
        <v>1</v>
      </c>
      <c r="F313" s="151" t="s">
        <v>373</v>
      </c>
      <c r="H313" s="150" t="s">
        <v>1</v>
      </c>
      <c r="I313" s="152"/>
      <c r="L313" s="149"/>
      <c r="M313" s="153"/>
      <c r="T313" s="154"/>
      <c r="AT313" s="150" t="s">
        <v>143</v>
      </c>
      <c r="AU313" s="150" t="s">
        <v>91</v>
      </c>
      <c r="AV313" s="12" t="s">
        <v>89</v>
      </c>
      <c r="AW313" s="12" t="s">
        <v>36</v>
      </c>
      <c r="AX313" s="12" t="s">
        <v>81</v>
      </c>
      <c r="AY313" s="150" t="s">
        <v>132</v>
      </c>
    </row>
    <row r="314" spans="2:51" s="13" customFormat="1" ht="11.25">
      <c r="B314" s="155"/>
      <c r="D314" s="145" t="s">
        <v>143</v>
      </c>
      <c r="E314" s="156" t="s">
        <v>1</v>
      </c>
      <c r="F314" s="157" t="s">
        <v>374</v>
      </c>
      <c r="H314" s="158">
        <v>1.608</v>
      </c>
      <c r="I314" s="159"/>
      <c r="L314" s="155"/>
      <c r="M314" s="160"/>
      <c r="T314" s="161"/>
      <c r="AT314" s="156" t="s">
        <v>143</v>
      </c>
      <c r="AU314" s="156" t="s">
        <v>91</v>
      </c>
      <c r="AV314" s="13" t="s">
        <v>91</v>
      </c>
      <c r="AW314" s="13" t="s">
        <v>36</v>
      </c>
      <c r="AX314" s="13" t="s">
        <v>89</v>
      </c>
      <c r="AY314" s="156" t="s">
        <v>132</v>
      </c>
    </row>
    <row r="315" spans="2:63" s="11" customFormat="1" ht="22.9" customHeight="1">
      <c r="B315" s="120"/>
      <c r="D315" s="121" t="s">
        <v>80</v>
      </c>
      <c r="E315" s="130" t="s">
        <v>166</v>
      </c>
      <c r="F315" s="130" t="s">
        <v>375</v>
      </c>
      <c r="I315" s="123"/>
      <c r="J315" s="131">
        <f>BK315</f>
        <v>0</v>
      </c>
      <c r="L315" s="120"/>
      <c r="M315" s="125"/>
      <c r="P315" s="126">
        <f>SUM(P316:P329)</f>
        <v>0</v>
      </c>
      <c r="R315" s="126">
        <f>SUM(R316:R329)</f>
        <v>0</v>
      </c>
      <c r="T315" s="127">
        <f>SUM(T316:T329)</f>
        <v>0</v>
      </c>
      <c r="AR315" s="121" t="s">
        <v>89</v>
      </c>
      <c r="AT315" s="128" t="s">
        <v>80</v>
      </c>
      <c r="AU315" s="128" t="s">
        <v>89</v>
      </c>
      <c r="AY315" s="121" t="s">
        <v>132</v>
      </c>
      <c r="BK315" s="129">
        <f>SUM(BK316:BK329)</f>
        <v>0</v>
      </c>
    </row>
    <row r="316" spans="2:65" s="1" customFormat="1" ht="44.25" customHeight="1">
      <c r="B316" s="32"/>
      <c r="C316" s="132" t="s">
        <v>376</v>
      </c>
      <c r="D316" s="132" t="s">
        <v>134</v>
      </c>
      <c r="E316" s="133" t="s">
        <v>377</v>
      </c>
      <c r="F316" s="134" t="s">
        <v>378</v>
      </c>
      <c r="G316" s="135" t="s">
        <v>137</v>
      </c>
      <c r="H316" s="136">
        <v>470.754</v>
      </c>
      <c r="I316" s="137"/>
      <c r="J316" s="138">
        <f>ROUND(I316*H316,2)</f>
        <v>0</v>
      </c>
      <c r="K316" s="134" t="s">
        <v>138</v>
      </c>
      <c r="L316" s="32"/>
      <c r="M316" s="139" t="s">
        <v>1</v>
      </c>
      <c r="N316" s="140" t="s">
        <v>46</v>
      </c>
      <c r="P316" s="141">
        <f>O316*H316</f>
        <v>0</v>
      </c>
      <c r="Q316" s="141">
        <v>0</v>
      </c>
      <c r="R316" s="141">
        <f>Q316*H316</f>
        <v>0</v>
      </c>
      <c r="S316" s="141">
        <v>0</v>
      </c>
      <c r="T316" s="142">
        <f>S316*H316</f>
        <v>0</v>
      </c>
      <c r="AR316" s="143" t="s">
        <v>139</v>
      </c>
      <c r="AT316" s="143" t="s">
        <v>134</v>
      </c>
      <c r="AU316" s="143" t="s">
        <v>91</v>
      </c>
      <c r="AY316" s="17" t="s">
        <v>132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7" t="s">
        <v>89</v>
      </c>
      <c r="BK316" s="144">
        <f>ROUND(I316*H316,2)</f>
        <v>0</v>
      </c>
      <c r="BL316" s="17" t="s">
        <v>139</v>
      </c>
      <c r="BM316" s="143" t="s">
        <v>379</v>
      </c>
    </row>
    <row r="317" spans="2:51" s="12" customFormat="1" ht="11.25">
      <c r="B317" s="149"/>
      <c r="D317" s="145" t="s">
        <v>143</v>
      </c>
      <c r="E317" s="150" t="s">
        <v>1</v>
      </c>
      <c r="F317" s="151" t="s">
        <v>144</v>
      </c>
      <c r="H317" s="150" t="s">
        <v>1</v>
      </c>
      <c r="I317" s="152"/>
      <c r="L317" s="149"/>
      <c r="M317" s="153"/>
      <c r="T317" s="154"/>
      <c r="AT317" s="150" t="s">
        <v>143</v>
      </c>
      <c r="AU317" s="150" t="s">
        <v>91</v>
      </c>
      <c r="AV317" s="12" t="s">
        <v>89</v>
      </c>
      <c r="AW317" s="12" t="s">
        <v>36</v>
      </c>
      <c r="AX317" s="12" t="s">
        <v>81</v>
      </c>
      <c r="AY317" s="150" t="s">
        <v>132</v>
      </c>
    </row>
    <row r="318" spans="2:51" s="12" customFormat="1" ht="11.25">
      <c r="B318" s="149"/>
      <c r="D318" s="145" t="s">
        <v>143</v>
      </c>
      <c r="E318" s="150" t="s">
        <v>1</v>
      </c>
      <c r="F318" s="151" t="s">
        <v>380</v>
      </c>
      <c r="H318" s="150" t="s">
        <v>1</v>
      </c>
      <c r="I318" s="152"/>
      <c r="L318" s="149"/>
      <c r="M318" s="153"/>
      <c r="T318" s="154"/>
      <c r="AT318" s="150" t="s">
        <v>143</v>
      </c>
      <c r="AU318" s="150" t="s">
        <v>91</v>
      </c>
      <c r="AV318" s="12" t="s">
        <v>89</v>
      </c>
      <c r="AW318" s="12" t="s">
        <v>36</v>
      </c>
      <c r="AX318" s="12" t="s">
        <v>81</v>
      </c>
      <c r="AY318" s="150" t="s">
        <v>132</v>
      </c>
    </row>
    <row r="319" spans="2:51" s="13" customFormat="1" ht="11.25">
      <c r="B319" s="155"/>
      <c r="D319" s="145" t="s">
        <v>143</v>
      </c>
      <c r="E319" s="156" t="s">
        <v>1</v>
      </c>
      <c r="F319" s="157" t="s">
        <v>146</v>
      </c>
      <c r="H319" s="158">
        <v>401.954</v>
      </c>
      <c r="I319" s="159"/>
      <c r="L319" s="155"/>
      <c r="M319" s="160"/>
      <c r="T319" s="161"/>
      <c r="AT319" s="156" t="s">
        <v>143</v>
      </c>
      <c r="AU319" s="156" t="s">
        <v>91</v>
      </c>
      <c r="AV319" s="13" t="s">
        <v>91</v>
      </c>
      <c r="AW319" s="13" t="s">
        <v>36</v>
      </c>
      <c r="AX319" s="13" t="s">
        <v>81</v>
      </c>
      <c r="AY319" s="156" t="s">
        <v>132</v>
      </c>
    </row>
    <row r="320" spans="2:51" s="13" customFormat="1" ht="11.25">
      <c r="B320" s="155"/>
      <c r="D320" s="145" t="s">
        <v>143</v>
      </c>
      <c r="E320" s="156" t="s">
        <v>1</v>
      </c>
      <c r="F320" s="157" t="s">
        <v>147</v>
      </c>
      <c r="H320" s="158">
        <v>2.8</v>
      </c>
      <c r="I320" s="159"/>
      <c r="L320" s="155"/>
      <c r="M320" s="160"/>
      <c r="T320" s="161"/>
      <c r="AT320" s="156" t="s">
        <v>143</v>
      </c>
      <c r="AU320" s="156" t="s">
        <v>91</v>
      </c>
      <c r="AV320" s="13" t="s">
        <v>91</v>
      </c>
      <c r="AW320" s="13" t="s">
        <v>36</v>
      </c>
      <c r="AX320" s="13" t="s">
        <v>81</v>
      </c>
      <c r="AY320" s="156" t="s">
        <v>132</v>
      </c>
    </row>
    <row r="321" spans="2:51" s="13" customFormat="1" ht="11.25">
      <c r="B321" s="155"/>
      <c r="D321" s="145" t="s">
        <v>143</v>
      </c>
      <c r="E321" s="156" t="s">
        <v>1</v>
      </c>
      <c r="F321" s="157" t="s">
        <v>148</v>
      </c>
      <c r="H321" s="158">
        <v>66</v>
      </c>
      <c r="I321" s="159"/>
      <c r="L321" s="155"/>
      <c r="M321" s="160"/>
      <c r="T321" s="161"/>
      <c r="AT321" s="156" t="s">
        <v>143</v>
      </c>
      <c r="AU321" s="156" t="s">
        <v>91</v>
      </c>
      <c r="AV321" s="13" t="s">
        <v>91</v>
      </c>
      <c r="AW321" s="13" t="s">
        <v>36</v>
      </c>
      <c r="AX321" s="13" t="s">
        <v>81</v>
      </c>
      <c r="AY321" s="156" t="s">
        <v>132</v>
      </c>
    </row>
    <row r="322" spans="2:51" s="14" customFormat="1" ht="11.25">
      <c r="B322" s="162"/>
      <c r="D322" s="145" t="s">
        <v>143</v>
      </c>
      <c r="E322" s="163" t="s">
        <v>1</v>
      </c>
      <c r="F322" s="164" t="s">
        <v>149</v>
      </c>
      <c r="H322" s="165">
        <v>470.754</v>
      </c>
      <c r="I322" s="166"/>
      <c r="L322" s="162"/>
      <c r="M322" s="167"/>
      <c r="T322" s="168"/>
      <c r="AT322" s="163" t="s">
        <v>143</v>
      </c>
      <c r="AU322" s="163" t="s">
        <v>91</v>
      </c>
      <c r="AV322" s="14" t="s">
        <v>139</v>
      </c>
      <c r="AW322" s="14" t="s">
        <v>36</v>
      </c>
      <c r="AX322" s="14" t="s">
        <v>89</v>
      </c>
      <c r="AY322" s="163" t="s">
        <v>132</v>
      </c>
    </row>
    <row r="323" spans="2:65" s="1" customFormat="1" ht="33" customHeight="1">
      <c r="B323" s="32"/>
      <c r="C323" s="132" t="s">
        <v>381</v>
      </c>
      <c r="D323" s="132" t="s">
        <v>134</v>
      </c>
      <c r="E323" s="133" t="s">
        <v>382</v>
      </c>
      <c r="F323" s="134" t="s">
        <v>383</v>
      </c>
      <c r="G323" s="135" t="s">
        <v>137</v>
      </c>
      <c r="H323" s="136">
        <v>941.508</v>
      </c>
      <c r="I323" s="137"/>
      <c r="J323" s="138">
        <f>ROUND(I323*H323,2)</f>
        <v>0</v>
      </c>
      <c r="K323" s="134" t="s">
        <v>138</v>
      </c>
      <c r="L323" s="32"/>
      <c r="M323" s="139" t="s">
        <v>1</v>
      </c>
      <c r="N323" s="140" t="s">
        <v>46</v>
      </c>
      <c r="P323" s="141">
        <f>O323*H323</f>
        <v>0</v>
      </c>
      <c r="Q323" s="141">
        <v>0</v>
      </c>
      <c r="R323" s="141">
        <f>Q323*H323</f>
        <v>0</v>
      </c>
      <c r="S323" s="141">
        <v>0</v>
      </c>
      <c r="T323" s="142">
        <f>S323*H323</f>
        <v>0</v>
      </c>
      <c r="AR323" s="143" t="s">
        <v>139</v>
      </c>
      <c r="AT323" s="143" t="s">
        <v>134</v>
      </c>
      <c r="AU323" s="143" t="s">
        <v>91</v>
      </c>
      <c r="AY323" s="17" t="s">
        <v>132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7" t="s">
        <v>89</v>
      </c>
      <c r="BK323" s="144">
        <f>ROUND(I323*H323,2)</f>
        <v>0</v>
      </c>
      <c r="BL323" s="17" t="s">
        <v>139</v>
      </c>
      <c r="BM323" s="143" t="s">
        <v>384</v>
      </c>
    </row>
    <row r="324" spans="2:51" s="12" customFormat="1" ht="11.25">
      <c r="B324" s="149"/>
      <c r="D324" s="145" t="s">
        <v>143</v>
      </c>
      <c r="E324" s="150" t="s">
        <v>1</v>
      </c>
      <c r="F324" s="151" t="s">
        <v>144</v>
      </c>
      <c r="H324" s="150" t="s">
        <v>1</v>
      </c>
      <c r="I324" s="152"/>
      <c r="L324" s="149"/>
      <c r="M324" s="153"/>
      <c r="T324" s="154"/>
      <c r="AT324" s="150" t="s">
        <v>143</v>
      </c>
      <c r="AU324" s="150" t="s">
        <v>91</v>
      </c>
      <c r="AV324" s="12" t="s">
        <v>89</v>
      </c>
      <c r="AW324" s="12" t="s">
        <v>36</v>
      </c>
      <c r="AX324" s="12" t="s">
        <v>81</v>
      </c>
      <c r="AY324" s="150" t="s">
        <v>132</v>
      </c>
    </row>
    <row r="325" spans="2:51" s="12" customFormat="1" ht="11.25">
      <c r="B325" s="149"/>
      <c r="D325" s="145" t="s">
        <v>143</v>
      </c>
      <c r="E325" s="150" t="s">
        <v>1</v>
      </c>
      <c r="F325" s="151" t="s">
        <v>385</v>
      </c>
      <c r="H325" s="150" t="s">
        <v>1</v>
      </c>
      <c r="I325" s="152"/>
      <c r="L325" s="149"/>
      <c r="M325" s="153"/>
      <c r="T325" s="154"/>
      <c r="AT325" s="150" t="s">
        <v>143</v>
      </c>
      <c r="AU325" s="150" t="s">
        <v>91</v>
      </c>
      <c r="AV325" s="12" t="s">
        <v>89</v>
      </c>
      <c r="AW325" s="12" t="s">
        <v>36</v>
      </c>
      <c r="AX325" s="12" t="s">
        <v>81</v>
      </c>
      <c r="AY325" s="150" t="s">
        <v>132</v>
      </c>
    </row>
    <row r="326" spans="2:51" s="13" customFormat="1" ht="11.25">
      <c r="B326" s="155"/>
      <c r="D326" s="145" t="s">
        <v>143</v>
      </c>
      <c r="E326" s="156" t="s">
        <v>1</v>
      </c>
      <c r="F326" s="157" t="s">
        <v>386</v>
      </c>
      <c r="H326" s="158">
        <v>803.908</v>
      </c>
      <c r="I326" s="159"/>
      <c r="L326" s="155"/>
      <c r="M326" s="160"/>
      <c r="T326" s="161"/>
      <c r="AT326" s="156" t="s">
        <v>143</v>
      </c>
      <c r="AU326" s="156" t="s">
        <v>91</v>
      </c>
      <c r="AV326" s="13" t="s">
        <v>91</v>
      </c>
      <c r="AW326" s="13" t="s">
        <v>36</v>
      </c>
      <c r="AX326" s="13" t="s">
        <v>81</v>
      </c>
      <c r="AY326" s="156" t="s">
        <v>132</v>
      </c>
    </row>
    <row r="327" spans="2:51" s="13" customFormat="1" ht="11.25">
      <c r="B327" s="155"/>
      <c r="D327" s="145" t="s">
        <v>143</v>
      </c>
      <c r="E327" s="156" t="s">
        <v>1</v>
      </c>
      <c r="F327" s="157" t="s">
        <v>387</v>
      </c>
      <c r="H327" s="158">
        <v>5.6</v>
      </c>
      <c r="I327" s="159"/>
      <c r="L327" s="155"/>
      <c r="M327" s="160"/>
      <c r="T327" s="161"/>
      <c r="AT327" s="156" t="s">
        <v>143</v>
      </c>
      <c r="AU327" s="156" t="s">
        <v>91</v>
      </c>
      <c r="AV327" s="13" t="s">
        <v>91</v>
      </c>
      <c r="AW327" s="13" t="s">
        <v>36</v>
      </c>
      <c r="AX327" s="13" t="s">
        <v>81</v>
      </c>
      <c r="AY327" s="156" t="s">
        <v>132</v>
      </c>
    </row>
    <row r="328" spans="2:51" s="13" customFormat="1" ht="11.25">
      <c r="B328" s="155"/>
      <c r="D328" s="145" t="s">
        <v>143</v>
      </c>
      <c r="E328" s="156" t="s">
        <v>1</v>
      </c>
      <c r="F328" s="157" t="s">
        <v>388</v>
      </c>
      <c r="H328" s="158">
        <v>132</v>
      </c>
      <c r="I328" s="159"/>
      <c r="L328" s="155"/>
      <c r="M328" s="160"/>
      <c r="T328" s="161"/>
      <c r="AT328" s="156" t="s">
        <v>143</v>
      </c>
      <c r="AU328" s="156" t="s">
        <v>91</v>
      </c>
      <c r="AV328" s="13" t="s">
        <v>91</v>
      </c>
      <c r="AW328" s="13" t="s">
        <v>36</v>
      </c>
      <c r="AX328" s="13" t="s">
        <v>81</v>
      </c>
      <c r="AY328" s="156" t="s">
        <v>132</v>
      </c>
    </row>
    <row r="329" spans="2:51" s="14" customFormat="1" ht="11.25">
      <c r="B329" s="162"/>
      <c r="D329" s="145" t="s">
        <v>143</v>
      </c>
      <c r="E329" s="163" t="s">
        <v>1</v>
      </c>
      <c r="F329" s="164" t="s">
        <v>149</v>
      </c>
      <c r="H329" s="165">
        <v>941.508</v>
      </c>
      <c r="I329" s="166"/>
      <c r="L329" s="162"/>
      <c r="M329" s="167"/>
      <c r="T329" s="168"/>
      <c r="AT329" s="163" t="s">
        <v>143</v>
      </c>
      <c r="AU329" s="163" t="s">
        <v>91</v>
      </c>
      <c r="AV329" s="14" t="s">
        <v>139</v>
      </c>
      <c r="AW329" s="14" t="s">
        <v>36</v>
      </c>
      <c r="AX329" s="14" t="s">
        <v>89</v>
      </c>
      <c r="AY329" s="163" t="s">
        <v>132</v>
      </c>
    </row>
    <row r="330" spans="2:63" s="11" customFormat="1" ht="22.9" customHeight="1">
      <c r="B330" s="120"/>
      <c r="D330" s="121" t="s">
        <v>80</v>
      </c>
      <c r="E330" s="130" t="s">
        <v>186</v>
      </c>
      <c r="F330" s="130" t="s">
        <v>389</v>
      </c>
      <c r="I330" s="123"/>
      <c r="J330" s="131">
        <f>BK330</f>
        <v>0</v>
      </c>
      <c r="L330" s="120"/>
      <c r="M330" s="125"/>
      <c r="P330" s="126">
        <f>SUM(P331:P396)</f>
        <v>0</v>
      </c>
      <c r="R330" s="126">
        <f>SUM(R331:R396)</f>
        <v>90.29684409999999</v>
      </c>
      <c r="T330" s="127">
        <f>SUM(T331:T396)</f>
        <v>3.9486000000000003</v>
      </c>
      <c r="AR330" s="121" t="s">
        <v>89</v>
      </c>
      <c r="AT330" s="128" t="s">
        <v>80</v>
      </c>
      <c r="AU330" s="128" t="s">
        <v>89</v>
      </c>
      <c r="AY330" s="121" t="s">
        <v>132</v>
      </c>
      <c r="BK330" s="129">
        <f>SUM(BK331:BK396)</f>
        <v>0</v>
      </c>
    </row>
    <row r="331" spans="2:65" s="1" customFormat="1" ht="24.2" customHeight="1">
      <c r="B331" s="32"/>
      <c r="C331" s="132" t="s">
        <v>390</v>
      </c>
      <c r="D331" s="132" t="s">
        <v>134</v>
      </c>
      <c r="E331" s="133" t="s">
        <v>391</v>
      </c>
      <c r="F331" s="134" t="s">
        <v>392</v>
      </c>
      <c r="G331" s="135" t="s">
        <v>169</v>
      </c>
      <c r="H331" s="136">
        <v>2</v>
      </c>
      <c r="I331" s="137"/>
      <c r="J331" s="138">
        <f>ROUND(I331*H331,2)</f>
        <v>0</v>
      </c>
      <c r="K331" s="134" t="s">
        <v>138</v>
      </c>
      <c r="L331" s="32"/>
      <c r="M331" s="139" t="s">
        <v>1</v>
      </c>
      <c r="N331" s="140" t="s">
        <v>46</v>
      </c>
      <c r="P331" s="141">
        <f>O331*H331</f>
        <v>0</v>
      </c>
      <c r="Q331" s="141">
        <v>0</v>
      </c>
      <c r="R331" s="141">
        <f>Q331*H331</f>
        <v>0</v>
      </c>
      <c r="S331" s="141">
        <v>0.32</v>
      </c>
      <c r="T331" s="142">
        <f>S331*H331</f>
        <v>0.64</v>
      </c>
      <c r="AR331" s="143" t="s">
        <v>139</v>
      </c>
      <c r="AT331" s="143" t="s">
        <v>134</v>
      </c>
      <c r="AU331" s="143" t="s">
        <v>91</v>
      </c>
      <c r="AY331" s="17" t="s">
        <v>132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7" t="s">
        <v>89</v>
      </c>
      <c r="BK331" s="144">
        <f>ROUND(I331*H331,2)</f>
        <v>0</v>
      </c>
      <c r="BL331" s="17" t="s">
        <v>139</v>
      </c>
      <c r="BM331" s="143" t="s">
        <v>393</v>
      </c>
    </row>
    <row r="332" spans="2:47" s="1" customFormat="1" ht="19.5">
      <c r="B332" s="32"/>
      <c r="D332" s="145" t="s">
        <v>141</v>
      </c>
      <c r="F332" s="146" t="s">
        <v>394</v>
      </c>
      <c r="I332" s="147"/>
      <c r="L332" s="32"/>
      <c r="M332" s="148"/>
      <c r="T332" s="56"/>
      <c r="AT332" s="17" t="s">
        <v>141</v>
      </c>
      <c r="AU332" s="17" t="s">
        <v>91</v>
      </c>
    </row>
    <row r="333" spans="2:51" s="13" customFormat="1" ht="11.25">
      <c r="B333" s="155"/>
      <c r="D333" s="145" t="s">
        <v>143</v>
      </c>
      <c r="E333" s="156" t="s">
        <v>1</v>
      </c>
      <c r="F333" s="157" t="s">
        <v>395</v>
      </c>
      <c r="H333" s="158">
        <v>2</v>
      </c>
      <c r="I333" s="159"/>
      <c r="L333" s="155"/>
      <c r="M333" s="160"/>
      <c r="T333" s="161"/>
      <c r="AT333" s="156" t="s">
        <v>143</v>
      </c>
      <c r="AU333" s="156" t="s">
        <v>91</v>
      </c>
      <c r="AV333" s="13" t="s">
        <v>91</v>
      </c>
      <c r="AW333" s="13" t="s">
        <v>36</v>
      </c>
      <c r="AX333" s="13" t="s">
        <v>89</v>
      </c>
      <c r="AY333" s="156" t="s">
        <v>132</v>
      </c>
    </row>
    <row r="334" spans="2:65" s="1" customFormat="1" ht="37.9" customHeight="1">
      <c r="B334" s="32"/>
      <c r="C334" s="132" t="s">
        <v>396</v>
      </c>
      <c r="D334" s="132" t="s">
        <v>134</v>
      </c>
      <c r="E334" s="133" t="s">
        <v>397</v>
      </c>
      <c r="F334" s="134" t="s">
        <v>398</v>
      </c>
      <c r="G334" s="135" t="s">
        <v>169</v>
      </c>
      <c r="H334" s="136">
        <v>2</v>
      </c>
      <c r="I334" s="137"/>
      <c r="J334" s="138">
        <f>ROUND(I334*H334,2)</f>
        <v>0</v>
      </c>
      <c r="K334" s="134" t="s">
        <v>138</v>
      </c>
      <c r="L334" s="32"/>
      <c r="M334" s="139" t="s">
        <v>1</v>
      </c>
      <c r="N334" s="140" t="s">
        <v>46</v>
      </c>
      <c r="P334" s="141">
        <f>O334*H334</f>
        <v>0</v>
      </c>
      <c r="Q334" s="141">
        <v>0.00018</v>
      </c>
      <c r="R334" s="141">
        <f>Q334*H334</f>
        <v>0.00036</v>
      </c>
      <c r="S334" s="141">
        <v>0</v>
      </c>
      <c r="T334" s="142">
        <f>S334*H334</f>
        <v>0</v>
      </c>
      <c r="AR334" s="143" t="s">
        <v>139</v>
      </c>
      <c r="AT334" s="143" t="s">
        <v>134</v>
      </c>
      <c r="AU334" s="143" t="s">
        <v>91</v>
      </c>
      <c r="AY334" s="17" t="s">
        <v>132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7" t="s">
        <v>89</v>
      </c>
      <c r="BK334" s="144">
        <f>ROUND(I334*H334,2)</f>
        <v>0</v>
      </c>
      <c r="BL334" s="17" t="s">
        <v>139</v>
      </c>
      <c r="BM334" s="143" t="s">
        <v>399</v>
      </c>
    </row>
    <row r="335" spans="2:65" s="1" customFormat="1" ht="16.5" customHeight="1">
      <c r="B335" s="32"/>
      <c r="C335" s="176" t="s">
        <v>400</v>
      </c>
      <c r="D335" s="176" t="s">
        <v>279</v>
      </c>
      <c r="E335" s="177" t="s">
        <v>401</v>
      </c>
      <c r="F335" s="178" t="s">
        <v>402</v>
      </c>
      <c r="G335" s="179" t="s">
        <v>169</v>
      </c>
      <c r="H335" s="180">
        <v>2.02</v>
      </c>
      <c r="I335" s="181"/>
      <c r="J335" s="182">
        <f>ROUND(I335*H335,2)</f>
        <v>0</v>
      </c>
      <c r="K335" s="178" t="s">
        <v>138</v>
      </c>
      <c r="L335" s="183"/>
      <c r="M335" s="184" t="s">
        <v>1</v>
      </c>
      <c r="N335" s="185" t="s">
        <v>46</v>
      </c>
      <c r="P335" s="141">
        <f>O335*H335</f>
        <v>0</v>
      </c>
      <c r="Q335" s="141">
        <v>0.304</v>
      </c>
      <c r="R335" s="141">
        <f>Q335*H335</f>
        <v>0.61408</v>
      </c>
      <c r="S335" s="141">
        <v>0</v>
      </c>
      <c r="T335" s="142">
        <f>S335*H335</f>
        <v>0</v>
      </c>
      <c r="AR335" s="143" t="s">
        <v>186</v>
      </c>
      <c r="AT335" s="143" t="s">
        <v>279</v>
      </c>
      <c r="AU335" s="143" t="s">
        <v>91</v>
      </c>
      <c r="AY335" s="17" t="s">
        <v>132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7" t="s">
        <v>89</v>
      </c>
      <c r="BK335" s="144">
        <f>ROUND(I335*H335,2)</f>
        <v>0</v>
      </c>
      <c r="BL335" s="17" t="s">
        <v>139</v>
      </c>
      <c r="BM335" s="143" t="s">
        <v>403</v>
      </c>
    </row>
    <row r="336" spans="2:51" s="13" customFormat="1" ht="11.25">
      <c r="B336" s="155"/>
      <c r="D336" s="145" t="s">
        <v>143</v>
      </c>
      <c r="F336" s="157" t="s">
        <v>404</v>
      </c>
      <c r="H336" s="158">
        <v>2.02</v>
      </c>
      <c r="I336" s="159"/>
      <c r="L336" s="155"/>
      <c r="M336" s="160"/>
      <c r="T336" s="161"/>
      <c r="AT336" s="156" t="s">
        <v>143</v>
      </c>
      <c r="AU336" s="156" t="s">
        <v>91</v>
      </c>
      <c r="AV336" s="13" t="s">
        <v>91</v>
      </c>
      <c r="AW336" s="13" t="s">
        <v>4</v>
      </c>
      <c r="AX336" s="13" t="s">
        <v>89</v>
      </c>
      <c r="AY336" s="156" t="s">
        <v>132</v>
      </c>
    </row>
    <row r="337" spans="2:65" s="1" customFormat="1" ht="24.2" customHeight="1">
      <c r="B337" s="32"/>
      <c r="C337" s="132" t="s">
        <v>405</v>
      </c>
      <c r="D337" s="132" t="s">
        <v>134</v>
      </c>
      <c r="E337" s="133" t="s">
        <v>406</v>
      </c>
      <c r="F337" s="134" t="s">
        <v>407</v>
      </c>
      <c r="G337" s="135" t="s">
        <v>169</v>
      </c>
      <c r="H337" s="136">
        <v>36</v>
      </c>
      <c r="I337" s="137"/>
      <c r="J337" s="138">
        <f>ROUND(I337*H337,2)</f>
        <v>0</v>
      </c>
      <c r="K337" s="134" t="s">
        <v>138</v>
      </c>
      <c r="L337" s="32"/>
      <c r="M337" s="139" t="s">
        <v>1</v>
      </c>
      <c r="N337" s="140" t="s">
        <v>46</v>
      </c>
      <c r="P337" s="141">
        <f>O337*H337</f>
        <v>0</v>
      </c>
      <c r="Q337" s="141">
        <v>0</v>
      </c>
      <c r="R337" s="141">
        <f>Q337*H337</f>
        <v>0</v>
      </c>
      <c r="S337" s="141">
        <v>0.029</v>
      </c>
      <c r="T337" s="142">
        <f>S337*H337</f>
        <v>1.044</v>
      </c>
      <c r="AR337" s="143" t="s">
        <v>139</v>
      </c>
      <c r="AT337" s="143" t="s">
        <v>134</v>
      </c>
      <c r="AU337" s="143" t="s">
        <v>91</v>
      </c>
      <c r="AY337" s="17" t="s">
        <v>132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7" t="s">
        <v>89</v>
      </c>
      <c r="BK337" s="144">
        <f>ROUND(I337*H337,2)</f>
        <v>0</v>
      </c>
      <c r="BL337" s="17" t="s">
        <v>139</v>
      </c>
      <c r="BM337" s="143" t="s">
        <v>408</v>
      </c>
    </row>
    <row r="338" spans="2:47" s="1" customFormat="1" ht="19.5">
      <c r="B338" s="32"/>
      <c r="D338" s="145" t="s">
        <v>141</v>
      </c>
      <c r="F338" s="146" t="s">
        <v>409</v>
      </c>
      <c r="I338" s="147"/>
      <c r="L338" s="32"/>
      <c r="M338" s="148"/>
      <c r="T338" s="56"/>
      <c r="AT338" s="17" t="s">
        <v>141</v>
      </c>
      <c r="AU338" s="17" t="s">
        <v>91</v>
      </c>
    </row>
    <row r="339" spans="2:51" s="13" customFormat="1" ht="11.25">
      <c r="B339" s="155"/>
      <c r="D339" s="145" t="s">
        <v>143</v>
      </c>
      <c r="E339" s="156" t="s">
        <v>1</v>
      </c>
      <c r="F339" s="157" t="s">
        <v>410</v>
      </c>
      <c r="H339" s="158">
        <v>36</v>
      </c>
      <c r="I339" s="159"/>
      <c r="L339" s="155"/>
      <c r="M339" s="160"/>
      <c r="T339" s="161"/>
      <c r="AT339" s="156" t="s">
        <v>143</v>
      </c>
      <c r="AU339" s="156" t="s">
        <v>91</v>
      </c>
      <c r="AV339" s="13" t="s">
        <v>91</v>
      </c>
      <c r="AW339" s="13" t="s">
        <v>36</v>
      </c>
      <c r="AX339" s="13" t="s">
        <v>89</v>
      </c>
      <c r="AY339" s="156" t="s">
        <v>132</v>
      </c>
    </row>
    <row r="340" spans="2:65" s="1" customFormat="1" ht="24.2" customHeight="1">
      <c r="B340" s="32"/>
      <c r="C340" s="132" t="s">
        <v>411</v>
      </c>
      <c r="D340" s="132" t="s">
        <v>134</v>
      </c>
      <c r="E340" s="133" t="s">
        <v>412</v>
      </c>
      <c r="F340" s="134" t="s">
        <v>413</v>
      </c>
      <c r="G340" s="135" t="s">
        <v>169</v>
      </c>
      <c r="H340" s="136">
        <v>16</v>
      </c>
      <c r="I340" s="137"/>
      <c r="J340" s="138">
        <f>ROUND(I340*H340,2)</f>
        <v>0</v>
      </c>
      <c r="K340" s="134" t="s">
        <v>138</v>
      </c>
      <c r="L340" s="32"/>
      <c r="M340" s="139" t="s">
        <v>1</v>
      </c>
      <c r="N340" s="140" t="s">
        <v>46</v>
      </c>
      <c r="P340" s="141">
        <f>O340*H340</f>
        <v>0</v>
      </c>
      <c r="Q340" s="141">
        <v>0</v>
      </c>
      <c r="R340" s="141">
        <f>Q340*H340</f>
        <v>0</v>
      </c>
      <c r="S340" s="141">
        <v>0.065</v>
      </c>
      <c r="T340" s="142">
        <f>S340*H340</f>
        <v>1.04</v>
      </c>
      <c r="AR340" s="143" t="s">
        <v>139</v>
      </c>
      <c r="AT340" s="143" t="s">
        <v>134</v>
      </c>
      <c r="AU340" s="143" t="s">
        <v>91</v>
      </c>
      <c r="AY340" s="17" t="s">
        <v>132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7" t="s">
        <v>89</v>
      </c>
      <c r="BK340" s="144">
        <f>ROUND(I340*H340,2)</f>
        <v>0</v>
      </c>
      <c r="BL340" s="17" t="s">
        <v>139</v>
      </c>
      <c r="BM340" s="143" t="s">
        <v>414</v>
      </c>
    </row>
    <row r="341" spans="2:47" s="1" customFormat="1" ht="19.5">
      <c r="B341" s="32"/>
      <c r="D341" s="145" t="s">
        <v>141</v>
      </c>
      <c r="F341" s="146" t="s">
        <v>415</v>
      </c>
      <c r="I341" s="147"/>
      <c r="L341" s="32"/>
      <c r="M341" s="148"/>
      <c r="T341" s="56"/>
      <c r="AT341" s="17" t="s">
        <v>141</v>
      </c>
      <c r="AU341" s="17" t="s">
        <v>91</v>
      </c>
    </row>
    <row r="342" spans="2:51" s="13" customFormat="1" ht="11.25">
      <c r="B342" s="155"/>
      <c r="D342" s="145" t="s">
        <v>143</v>
      </c>
      <c r="E342" s="156" t="s">
        <v>1</v>
      </c>
      <c r="F342" s="157" t="s">
        <v>416</v>
      </c>
      <c r="H342" s="158">
        <v>16</v>
      </c>
      <c r="I342" s="159"/>
      <c r="L342" s="155"/>
      <c r="M342" s="160"/>
      <c r="T342" s="161"/>
      <c r="AT342" s="156" t="s">
        <v>143</v>
      </c>
      <c r="AU342" s="156" t="s">
        <v>91</v>
      </c>
      <c r="AV342" s="13" t="s">
        <v>91</v>
      </c>
      <c r="AW342" s="13" t="s">
        <v>36</v>
      </c>
      <c r="AX342" s="13" t="s">
        <v>81</v>
      </c>
      <c r="AY342" s="156" t="s">
        <v>132</v>
      </c>
    </row>
    <row r="343" spans="2:51" s="14" customFormat="1" ht="11.25">
      <c r="B343" s="162"/>
      <c r="D343" s="145" t="s">
        <v>143</v>
      </c>
      <c r="E343" s="163" t="s">
        <v>1</v>
      </c>
      <c r="F343" s="164" t="s">
        <v>149</v>
      </c>
      <c r="H343" s="165">
        <v>16</v>
      </c>
      <c r="I343" s="166"/>
      <c r="L343" s="162"/>
      <c r="M343" s="167"/>
      <c r="T343" s="168"/>
      <c r="AT343" s="163" t="s">
        <v>143</v>
      </c>
      <c r="AU343" s="163" t="s">
        <v>91</v>
      </c>
      <c r="AV343" s="14" t="s">
        <v>139</v>
      </c>
      <c r="AW343" s="14" t="s">
        <v>36</v>
      </c>
      <c r="AX343" s="14" t="s">
        <v>89</v>
      </c>
      <c r="AY343" s="163" t="s">
        <v>132</v>
      </c>
    </row>
    <row r="344" spans="2:65" s="1" customFormat="1" ht="33" customHeight="1">
      <c r="B344" s="32"/>
      <c r="C344" s="132" t="s">
        <v>417</v>
      </c>
      <c r="D344" s="132" t="s">
        <v>134</v>
      </c>
      <c r="E344" s="133" t="s">
        <v>418</v>
      </c>
      <c r="F344" s="134" t="s">
        <v>419</v>
      </c>
      <c r="G344" s="135" t="s">
        <v>169</v>
      </c>
      <c r="H344" s="136">
        <v>28</v>
      </c>
      <c r="I344" s="137"/>
      <c r="J344" s="138">
        <f>ROUND(I344*H344,2)</f>
        <v>0</v>
      </c>
      <c r="K344" s="134" t="s">
        <v>138</v>
      </c>
      <c r="L344" s="32"/>
      <c r="M344" s="139" t="s">
        <v>1</v>
      </c>
      <c r="N344" s="140" t="s">
        <v>46</v>
      </c>
      <c r="P344" s="141">
        <f>O344*H344</f>
        <v>0</v>
      </c>
      <c r="Q344" s="141">
        <v>0</v>
      </c>
      <c r="R344" s="141">
        <f>Q344*H344</f>
        <v>0</v>
      </c>
      <c r="S344" s="141">
        <v>0.005</v>
      </c>
      <c r="T344" s="142">
        <f>S344*H344</f>
        <v>0.14</v>
      </c>
      <c r="AR344" s="143" t="s">
        <v>139</v>
      </c>
      <c r="AT344" s="143" t="s">
        <v>134</v>
      </c>
      <c r="AU344" s="143" t="s">
        <v>91</v>
      </c>
      <c r="AY344" s="17" t="s">
        <v>132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17" t="s">
        <v>89</v>
      </c>
      <c r="BK344" s="144">
        <f>ROUND(I344*H344,2)</f>
        <v>0</v>
      </c>
      <c r="BL344" s="17" t="s">
        <v>139</v>
      </c>
      <c r="BM344" s="143" t="s">
        <v>420</v>
      </c>
    </row>
    <row r="345" spans="2:51" s="13" customFormat="1" ht="11.25">
      <c r="B345" s="155"/>
      <c r="D345" s="145" t="s">
        <v>143</v>
      </c>
      <c r="E345" s="156" t="s">
        <v>1</v>
      </c>
      <c r="F345" s="157" t="s">
        <v>421</v>
      </c>
      <c r="H345" s="158">
        <v>28</v>
      </c>
      <c r="I345" s="159"/>
      <c r="L345" s="155"/>
      <c r="M345" s="160"/>
      <c r="T345" s="161"/>
      <c r="AT345" s="156" t="s">
        <v>143</v>
      </c>
      <c r="AU345" s="156" t="s">
        <v>91</v>
      </c>
      <c r="AV345" s="13" t="s">
        <v>91</v>
      </c>
      <c r="AW345" s="13" t="s">
        <v>36</v>
      </c>
      <c r="AX345" s="13" t="s">
        <v>89</v>
      </c>
      <c r="AY345" s="156" t="s">
        <v>132</v>
      </c>
    </row>
    <row r="346" spans="2:65" s="1" customFormat="1" ht="37.9" customHeight="1">
      <c r="B346" s="32"/>
      <c r="C346" s="132" t="s">
        <v>422</v>
      </c>
      <c r="D346" s="132" t="s">
        <v>134</v>
      </c>
      <c r="E346" s="133" t="s">
        <v>423</v>
      </c>
      <c r="F346" s="134" t="s">
        <v>424</v>
      </c>
      <c r="G346" s="135" t="s">
        <v>169</v>
      </c>
      <c r="H346" s="136">
        <v>71.5</v>
      </c>
      <c r="I346" s="137"/>
      <c r="J346" s="138">
        <f>ROUND(I346*H346,2)</f>
        <v>0</v>
      </c>
      <c r="K346" s="134" t="s">
        <v>138</v>
      </c>
      <c r="L346" s="32"/>
      <c r="M346" s="139" t="s">
        <v>1</v>
      </c>
      <c r="N346" s="140" t="s">
        <v>46</v>
      </c>
      <c r="P346" s="141">
        <f>O346*H346</f>
        <v>0</v>
      </c>
      <c r="Q346" s="141">
        <v>1E-05</v>
      </c>
      <c r="R346" s="141">
        <f>Q346*H346</f>
        <v>0.000715</v>
      </c>
      <c r="S346" s="141">
        <v>0</v>
      </c>
      <c r="T346" s="142">
        <f>S346*H346</f>
        <v>0</v>
      </c>
      <c r="AR346" s="143" t="s">
        <v>139</v>
      </c>
      <c r="AT346" s="143" t="s">
        <v>134</v>
      </c>
      <c r="AU346" s="143" t="s">
        <v>91</v>
      </c>
      <c r="AY346" s="17" t="s">
        <v>132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7" t="s">
        <v>89</v>
      </c>
      <c r="BK346" s="144">
        <f>ROUND(I346*H346,2)</f>
        <v>0</v>
      </c>
      <c r="BL346" s="17" t="s">
        <v>139</v>
      </c>
      <c r="BM346" s="143" t="s">
        <v>425</v>
      </c>
    </row>
    <row r="347" spans="2:65" s="1" customFormat="1" ht="24.2" customHeight="1">
      <c r="B347" s="32"/>
      <c r="C347" s="176" t="s">
        <v>426</v>
      </c>
      <c r="D347" s="176" t="s">
        <v>279</v>
      </c>
      <c r="E347" s="177" t="s">
        <v>427</v>
      </c>
      <c r="F347" s="178" t="s">
        <v>428</v>
      </c>
      <c r="G347" s="179" t="s">
        <v>169</v>
      </c>
      <c r="H347" s="180">
        <v>73.645</v>
      </c>
      <c r="I347" s="181"/>
      <c r="J347" s="182">
        <f>ROUND(I347*H347,2)</f>
        <v>0</v>
      </c>
      <c r="K347" s="178" t="s">
        <v>1</v>
      </c>
      <c r="L347" s="183"/>
      <c r="M347" s="184" t="s">
        <v>1</v>
      </c>
      <c r="N347" s="185" t="s">
        <v>46</v>
      </c>
      <c r="P347" s="141">
        <f>O347*H347</f>
        <v>0</v>
      </c>
      <c r="Q347" s="141">
        <v>0.00431</v>
      </c>
      <c r="R347" s="141">
        <f>Q347*H347</f>
        <v>0.31740994999999994</v>
      </c>
      <c r="S347" s="141">
        <v>0</v>
      </c>
      <c r="T347" s="142">
        <f>S347*H347</f>
        <v>0</v>
      </c>
      <c r="AR347" s="143" t="s">
        <v>186</v>
      </c>
      <c r="AT347" s="143" t="s">
        <v>279</v>
      </c>
      <c r="AU347" s="143" t="s">
        <v>91</v>
      </c>
      <c r="AY347" s="17" t="s">
        <v>132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7" t="s">
        <v>89</v>
      </c>
      <c r="BK347" s="144">
        <f>ROUND(I347*H347,2)</f>
        <v>0</v>
      </c>
      <c r="BL347" s="17" t="s">
        <v>139</v>
      </c>
      <c r="BM347" s="143" t="s">
        <v>429</v>
      </c>
    </row>
    <row r="348" spans="2:47" s="1" customFormat="1" ht="19.5">
      <c r="B348" s="32"/>
      <c r="D348" s="145" t="s">
        <v>141</v>
      </c>
      <c r="F348" s="146" t="s">
        <v>430</v>
      </c>
      <c r="I348" s="147"/>
      <c r="L348" s="32"/>
      <c r="M348" s="148"/>
      <c r="T348" s="56"/>
      <c r="AT348" s="17" t="s">
        <v>141</v>
      </c>
      <c r="AU348" s="17" t="s">
        <v>91</v>
      </c>
    </row>
    <row r="349" spans="2:51" s="13" customFormat="1" ht="11.25">
      <c r="B349" s="155"/>
      <c r="D349" s="145" t="s">
        <v>143</v>
      </c>
      <c r="F349" s="157" t="s">
        <v>431</v>
      </c>
      <c r="H349" s="158">
        <v>73.645</v>
      </c>
      <c r="I349" s="159"/>
      <c r="L349" s="155"/>
      <c r="M349" s="160"/>
      <c r="T349" s="161"/>
      <c r="AT349" s="156" t="s">
        <v>143</v>
      </c>
      <c r="AU349" s="156" t="s">
        <v>91</v>
      </c>
      <c r="AV349" s="13" t="s">
        <v>91</v>
      </c>
      <c r="AW349" s="13" t="s">
        <v>4</v>
      </c>
      <c r="AX349" s="13" t="s">
        <v>89</v>
      </c>
      <c r="AY349" s="156" t="s">
        <v>132</v>
      </c>
    </row>
    <row r="350" spans="2:65" s="1" customFormat="1" ht="37.9" customHeight="1">
      <c r="B350" s="32"/>
      <c r="C350" s="132" t="s">
        <v>432</v>
      </c>
      <c r="D350" s="132" t="s">
        <v>134</v>
      </c>
      <c r="E350" s="133" t="s">
        <v>433</v>
      </c>
      <c r="F350" s="134" t="s">
        <v>434</v>
      </c>
      <c r="G350" s="135" t="s">
        <v>169</v>
      </c>
      <c r="H350" s="136">
        <v>9.5</v>
      </c>
      <c r="I350" s="137"/>
      <c r="J350" s="138">
        <f>ROUND(I350*H350,2)</f>
        <v>0</v>
      </c>
      <c r="K350" s="134" t="s">
        <v>138</v>
      </c>
      <c r="L350" s="32"/>
      <c r="M350" s="139" t="s">
        <v>1</v>
      </c>
      <c r="N350" s="140" t="s">
        <v>46</v>
      </c>
      <c r="P350" s="141">
        <f>O350*H350</f>
        <v>0</v>
      </c>
      <c r="Q350" s="141">
        <v>1E-05</v>
      </c>
      <c r="R350" s="141">
        <f>Q350*H350</f>
        <v>9.5E-05</v>
      </c>
      <c r="S350" s="141">
        <v>0</v>
      </c>
      <c r="T350" s="142">
        <f>S350*H350</f>
        <v>0</v>
      </c>
      <c r="AR350" s="143" t="s">
        <v>139</v>
      </c>
      <c r="AT350" s="143" t="s">
        <v>134</v>
      </c>
      <c r="AU350" s="143" t="s">
        <v>91</v>
      </c>
      <c r="AY350" s="17" t="s">
        <v>132</v>
      </c>
      <c r="BE350" s="144">
        <f>IF(N350="základní",J350,0)</f>
        <v>0</v>
      </c>
      <c r="BF350" s="144">
        <f>IF(N350="snížená",J350,0)</f>
        <v>0</v>
      </c>
      <c r="BG350" s="144">
        <f>IF(N350="zákl. přenesená",J350,0)</f>
        <v>0</v>
      </c>
      <c r="BH350" s="144">
        <f>IF(N350="sníž. přenesená",J350,0)</f>
        <v>0</v>
      </c>
      <c r="BI350" s="144">
        <f>IF(N350="nulová",J350,0)</f>
        <v>0</v>
      </c>
      <c r="BJ350" s="17" t="s">
        <v>89</v>
      </c>
      <c r="BK350" s="144">
        <f>ROUND(I350*H350,2)</f>
        <v>0</v>
      </c>
      <c r="BL350" s="17" t="s">
        <v>139</v>
      </c>
      <c r="BM350" s="143" t="s">
        <v>435</v>
      </c>
    </row>
    <row r="351" spans="2:65" s="1" customFormat="1" ht="24.2" customHeight="1">
      <c r="B351" s="32"/>
      <c r="C351" s="176" t="s">
        <v>436</v>
      </c>
      <c r="D351" s="176" t="s">
        <v>279</v>
      </c>
      <c r="E351" s="177" t="s">
        <v>437</v>
      </c>
      <c r="F351" s="178" t="s">
        <v>438</v>
      </c>
      <c r="G351" s="179" t="s">
        <v>169</v>
      </c>
      <c r="H351" s="180">
        <v>9.785</v>
      </c>
      <c r="I351" s="181"/>
      <c r="J351" s="182">
        <f>ROUND(I351*H351,2)</f>
        <v>0</v>
      </c>
      <c r="K351" s="178" t="s">
        <v>1</v>
      </c>
      <c r="L351" s="183"/>
      <c r="M351" s="184" t="s">
        <v>1</v>
      </c>
      <c r="N351" s="185" t="s">
        <v>46</v>
      </c>
      <c r="P351" s="141">
        <f>O351*H351</f>
        <v>0</v>
      </c>
      <c r="Q351" s="141">
        <v>0.00673</v>
      </c>
      <c r="R351" s="141">
        <f>Q351*H351</f>
        <v>0.06585305</v>
      </c>
      <c r="S351" s="141">
        <v>0</v>
      </c>
      <c r="T351" s="142">
        <f>S351*H351</f>
        <v>0</v>
      </c>
      <c r="AR351" s="143" t="s">
        <v>186</v>
      </c>
      <c r="AT351" s="143" t="s">
        <v>279</v>
      </c>
      <c r="AU351" s="143" t="s">
        <v>91</v>
      </c>
      <c r="AY351" s="17" t="s">
        <v>132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7" t="s">
        <v>89</v>
      </c>
      <c r="BK351" s="144">
        <f>ROUND(I351*H351,2)</f>
        <v>0</v>
      </c>
      <c r="BL351" s="17" t="s">
        <v>139</v>
      </c>
      <c r="BM351" s="143" t="s">
        <v>439</v>
      </c>
    </row>
    <row r="352" spans="2:47" s="1" customFormat="1" ht="19.5">
      <c r="B352" s="32"/>
      <c r="D352" s="145" t="s">
        <v>141</v>
      </c>
      <c r="F352" s="146" t="s">
        <v>430</v>
      </c>
      <c r="I352" s="147"/>
      <c r="L352" s="32"/>
      <c r="M352" s="148"/>
      <c r="T352" s="56"/>
      <c r="AT352" s="17" t="s">
        <v>141</v>
      </c>
      <c r="AU352" s="17" t="s">
        <v>91</v>
      </c>
    </row>
    <row r="353" spans="2:51" s="13" customFormat="1" ht="11.25">
      <c r="B353" s="155"/>
      <c r="D353" s="145" t="s">
        <v>143</v>
      </c>
      <c r="F353" s="157" t="s">
        <v>440</v>
      </c>
      <c r="H353" s="158">
        <v>9.785</v>
      </c>
      <c r="I353" s="159"/>
      <c r="L353" s="155"/>
      <c r="M353" s="160"/>
      <c r="T353" s="161"/>
      <c r="AT353" s="156" t="s">
        <v>143</v>
      </c>
      <c r="AU353" s="156" t="s">
        <v>91</v>
      </c>
      <c r="AV353" s="13" t="s">
        <v>91</v>
      </c>
      <c r="AW353" s="13" t="s">
        <v>4</v>
      </c>
      <c r="AX353" s="13" t="s">
        <v>89</v>
      </c>
      <c r="AY353" s="156" t="s">
        <v>132</v>
      </c>
    </row>
    <row r="354" spans="2:65" s="1" customFormat="1" ht="37.9" customHeight="1">
      <c r="B354" s="32"/>
      <c r="C354" s="132" t="s">
        <v>441</v>
      </c>
      <c r="D354" s="132" t="s">
        <v>134</v>
      </c>
      <c r="E354" s="133" t="s">
        <v>442</v>
      </c>
      <c r="F354" s="134" t="s">
        <v>443</v>
      </c>
      <c r="G354" s="135" t="s">
        <v>169</v>
      </c>
      <c r="H354" s="136">
        <v>297</v>
      </c>
      <c r="I354" s="137"/>
      <c r="J354" s="138">
        <f>ROUND(I354*H354,2)</f>
        <v>0</v>
      </c>
      <c r="K354" s="134" t="s">
        <v>138</v>
      </c>
      <c r="L354" s="32"/>
      <c r="M354" s="139" t="s">
        <v>1</v>
      </c>
      <c r="N354" s="140" t="s">
        <v>46</v>
      </c>
      <c r="P354" s="141">
        <f>O354*H354</f>
        <v>0</v>
      </c>
      <c r="Q354" s="141">
        <v>3E-05</v>
      </c>
      <c r="R354" s="141">
        <f>Q354*H354</f>
        <v>0.00891</v>
      </c>
      <c r="S354" s="141">
        <v>0</v>
      </c>
      <c r="T354" s="142">
        <f>S354*H354</f>
        <v>0</v>
      </c>
      <c r="AR354" s="143" t="s">
        <v>139</v>
      </c>
      <c r="AT354" s="143" t="s">
        <v>134</v>
      </c>
      <c r="AU354" s="143" t="s">
        <v>91</v>
      </c>
      <c r="AY354" s="17" t="s">
        <v>132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7" t="s">
        <v>89</v>
      </c>
      <c r="BK354" s="144">
        <f>ROUND(I354*H354,2)</f>
        <v>0</v>
      </c>
      <c r="BL354" s="17" t="s">
        <v>139</v>
      </c>
      <c r="BM354" s="143" t="s">
        <v>444</v>
      </c>
    </row>
    <row r="355" spans="2:51" s="13" customFormat="1" ht="11.25">
      <c r="B355" s="155"/>
      <c r="D355" s="145" t="s">
        <v>143</v>
      </c>
      <c r="E355" s="156" t="s">
        <v>1</v>
      </c>
      <c r="F355" s="157" t="s">
        <v>445</v>
      </c>
      <c r="H355" s="158">
        <v>297</v>
      </c>
      <c r="I355" s="159"/>
      <c r="L355" s="155"/>
      <c r="M355" s="160"/>
      <c r="T355" s="161"/>
      <c r="AT355" s="156" t="s">
        <v>143</v>
      </c>
      <c r="AU355" s="156" t="s">
        <v>91</v>
      </c>
      <c r="AV355" s="13" t="s">
        <v>91</v>
      </c>
      <c r="AW355" s="13" t="s">
        <v>36</v>
      </c>
      <c r="AX355" s="13" t="s">
        <v>89</v>
      </c>
      <c r="AY355" s="156" t="s">
        <v>132</v>
      </c>
    </row>
    <row r="356" spans="2:65" s="1" customFormat="1" ht="24.2" customHeight="1">
      <c r="B356" s="32"/>
      <c r="C356" s="176" t="s">
        <v>446</v>
      </c>
      <c r="D356" s="176" t="s">
        <v>279</v>
      </c>
      <c r="E356" s="177" t="s">
        <v>447</v>
      </c>
      <c r="F356" s="178" t="s">
        <v>448</v>
      </c>
      <c r="G356" s="179" t="s">
        <v>169</v>
      </c>
      <c r="H356" s="180">
        <v>305.91</v>
      </c>
      <c r="I356" s="181"/>
      <c r="J356" s="182">
        <f>ROUND(I356*H356,2)</f>
        <v>0</v>
      </c>
      <c r="K356" s="178" t="s">
        <v>1</v>
      </c>
      <c r="L356" s="183"/>
      <c r="M356" s="184" t="s">
        <v>1</v>
      </c>
      <c r="N356" s="185" t="s">
        <v>46</v>
      </c>
      <c r="P356" s="141">
        <f>O356*H356</f>
        <v>0</v>
      </c>
      <c r="Q356" s="141">
        <v>0.03055</v>
      </c>
      <c r="R356" s="141">
        <f>Q356*H356</f>
        <v>9.345550500000002</v>
      </c>
      <c r="S356" s="141">
        <v>0</v>
      </c>
      <c r="T356" s="142">
        <f>S356*H356</f>
        <v>0</v>
      </c>
      <c r="AR356" s="143" t="s">
        <v>186</v>
      </c>
      <c r="AT356" s="143" t="s">
        <v>279</v>
      </c>
      <c r="AU356" s="143" t="s">
        <v>91</v>
      </c>
      <c r="AY356" s="17" t="s">
        <v>132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7" t="s">
        <v>89</v>
      </c>
      <c r="BK356" s="144">
        <f>ROUND(I356*H356,2)</f>
        <v>0</v>
      </c>
      <c r="BL356" s="17" t="s">
        <v>139</v>
      </c>
      <c r="BM356" s="143" t="s">
        <v>449</v>
      </c>
    </row>
    <row r="357" spans="2:47" s="1" customFormat="1" ht="19.5">
      <c r="B357" s="32"/>
      <c r="D357" s="145" t="s">
        <v>141</v>
      </c>
      <c r="F357" s="146" t="s">
        <v>430</v>
      </c>
      <c r="I357" s="147"/>
      <c r="L357" s="32"/>
      <c r="M357" s="148"/>
      <c r="T357" s="56"/>
      <c r="AT357" s="17" t="s">
        <v>141</v>
      </c>
      <c r="AU357" s="17" t="s">
        <v>91</v>
      </c>
    </row>
    <row r="358" spans="2:51" s="13" customFormat="1" ht="11.25">
      <c r="B358" s="155"/>
      <c r="D358" s="145" t="s">
        <v>143</v>
      </c>
      <c r="F358" s="157" t="s">
        <v>450</v>
      </c>
      <c r="H358" s="158">
        <v>305.91</v>
      </c>
      <c r="I358" s="159"/>
      <c r="L358" s="155"/>
      <c r="M358" s="160"/>
      <c r="T358" s="161"/>
      <c r="AT358" s="156" t="s">
        <v>143</v>
      </c>
      <c r="AU358" s="156" t="s">
        <v>91</v>
      </c>
      <c r="AV358" s="13" t="s">
        <v>91</v>
      </c>
      <c r="AW358" s="13" t="s">
        <v>4</v>
      </c>
      <c r="AX358" s="13" t="s">
        <v>89</v>
      </c>
      <c r="AY358" s="156" t="s">
        <v>132</v>
      </c>
    </row>
    <row r="359" spans="2:65" s="1" customFormat="1" ht="37.9" customHeight="1">
      <c r="B359" s="32"/>
      <c r="C359" s="132" t="s">
        <v>451</v>
      </c>
      <c r="D359" s="132" t="s">
        <v>134</v>
      </c>
      <c r="E359" s="133" t="s">
        <v>452</v>
      </c>
      <c r="F359" s="134" t="s">
        <v>453</v>
      </c>
      <c r="G359" s="135" t="s">
        <v>353</v>
      </c>
      <c r="H359" s="136">
        <v>32</v>
      </c>
      <c r="I359" s="137"/>
      <c r="J359" s="138">
        <f>ROUND(I359*H359,2)</f>
        <v>0</v>
      </c>
      <c r="K359" s="134" t="s">
        <v>138</v>
      </c>
      <c r="L359" s="32"/>
      <c r="M359" s="139" t="s">
        <v>1</v>
      </c>
      <c r="N359" s="140" t="s">
        <v>46</v>
      </c>
      <c r="P359" s="141">
        <f>O359*H359</f>
        <v>0</v>
      </c>
      <c r="Q359" s="141">
        <v>0</v>
      </c>
      <c r="R359" s="141">
        <f>Q359*H359</f>
        <v>0</v>
      </c>
      <c r="S359" s="141">
        <v>0</v>
      </c>
      <c r="T359" s="142">
        <f>S359*H359</f>
        <v>0</v>
      </c>
      <c r="AR359" s="143" t="s">
        <v>139</v>
      </c>
      <c r="AT359" s="143" t="s">
        <v>134</v>
      </c>
      <c r="AU359" s="143" t="s">
        <v>91</v>
      </c>
      <c r="AY359" s="17" t="s">
        <v>132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7" t="s">
        <v>89</v>
      </c>
      <c r="BK359" s="144">
        <f>ROUND(I359*H359,2)</f>
        <v>0</v>
      </c>
      <c r="BL359" s="17" t="s">
        <v>139</v>
      </c>
      <c r="BM359" s="143" t="s">
        <v>454</v>
      </c>
    </row>
    <row r="360" spans="2:65" s="1" customFormat="1" ht="16.5" customHeight="1">
      <c r="B360" s="32"/>
      <c r="C360" s="176" t="s">
        <v>455</v>
      </c>
      <c r="D360" s="176" t="s">
        <v>279</v>
      </c>
      <c r="E360" s="177" t="s">
        <v>456</v>
      </c>
      <c r="F360" s="178" t="s">
        <v>457</v>
      </c>
      <c r="G360" s="179" t="s">
        <v>353</v>
      </c>
      <c r="H360" s="180">
        <v>32</v>
      </c>
      <c r="I360" s="181"/>
      <c r="J360" s="182">
        <f>ROUND(I360*H360,2)</f>
        <v>0</v>
      </c>
      <c r="K360" s="178" t="s">
        <v>138</v>
      </c>
      <c r="L360" s="183"/>
      <c r="M360" s="184" t="s">
        <v>1</v>
      </c>
      <c r="N360" s="185" t="s">
        <v>46</v>
      </c>
      <c r="P360" s="141">
        <f>O360*H360</f>
        <v>0</v>
      </c>
      <c r="Q360" s="141">
        <v>0.00076</v>
      </c>
      <c r="R360" s="141">
        <f>Q360*H360</f>
        <v>0.02432</v>
      </c>
      <c r="S360" s="141">
        <v>0</v>
      </c>
      <c r="T360" s="142">
        <f>S360*H360</f>
        <v>0</v>
      </c>
      <c r="AR360" s="143" t="s">
        <v>186</v>
      </c>
      <c r="AT360" s="143" t="s">
        <v>279</v>
      </c>
      <c r="AU360" s="143" t="s">
        <v>91</v>
      </c>
      <c r="AY360" s="17" t="s">
        <v>132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7" t="s">
        <v>89</v>
      </c>
      <c r="BK360" s="144">
        <f>ROUND(I360*H360,2)</f>
        <v>0</v>
      </c>
      <c r="BL360" s="17" t="s">
        <v>139</v>
      </c>
      <c r="BM360" s="143" t="s">
        <v>458</v>
      </c>
    </row>
    <row r="361" spans="2:65" s="1" customFormat="1" ht="37.9" customHeight="1">
      <c r="B361" s="32"/>
      <c r="C361" s="132" t="s">
        <v>459</v>
      </c>
      <c r="D361" s="132" t="s">
        <v>134</v>
      </c>
      <c r="E361" s="133" t="s">
        <v>460</v>
      </c>
      <c r="F361" s="134" t="s">
        <v>461</v>
      </c>
      <c r="G361" s="135" t="s">
        <v>353</v>
      </c>
      <c r="H361" s="136">
        <v>8</v>
      </c>
      <c r="I361" s="137"/>
      <c r="J361" s="138">
        <f>ROUND(I361*H361,2)</f>
        <v>0</v>
      </c>
      <c r="K361" s="134" t="s">
        <v>138</v>
      </c>
      <c r="L361" s="32"/>
      <c r="M361" s="139" t="s">
        <v>1</v>
      </c>
      <c r="N361" s="140" t="s">
        <v>46</v>
      </c>
      <c r="P361" s="141">
        <f>O361*H361</f>
        <v>0</v>
      </c>
      <c r="Q361" s="141">
        <v>0</v>
      </c>
      <c r="R361" s="141">
        <f>Q361*H361</f>
        <v>0</v>
      </c>
      <c r="S361" s="141">
        <v>0</v>
      </c>
      <c r="T361" s="142">
        <f>S361*H361</f>
        <v>0</v>
      </c>
      <c r="AR361" s="143" t="s">
        <v>139</v>
      </c>
      <c r="AT361" s="143" t="s">
        <v>134</v>
      </c>
      <c r="AU361" s="143" t="s">
        <v>91</v>
      </c>
      <c r="AY361" s="17" t="s">
        <v>132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7" t="s">
        <v>89</v>
      </c>
      <c r="BK361" s="144">
        <f>ROUND(I361*H361,2)</f>
        <v>0</v>
      </c>
      <c r="BL361" s="17" t="s">
        <v>139</v>
      </c>
      <c r="BM361" s="143" t="s">
        <v>462</v>
      </c>
    </row>
    <row r="362" spans="2:65" s="1" customFormat="1" ht="16.5" customHeight="1">
      <c r="B362" s="32"/>
      <c r="C362" s="176" t="s">
        <v>463</v>
      </c>
      <c r="D362" s="176" t="s">
        <v>279</v>
      </c>
      <c r="E362" s="177" t="s">
        <v>464</v>
      </c>
      <c r="F362" s="178" t="s">
        <v>465</v>
      </c>
      <c r="G362" s="179" t="s">
        <v>353</v>
      </c>
      <c r="H362" s="180">
        <v>8</v>
      </c>
      <c r="I362" s="181"/>
      <c r="J362" s="182">
        <f>ROUND(I362*H362,2)</f>
        <v>0</v>
      </c>
      <c r="K362" s="178" t="s">
        <v>138</v>
      </c>
      <c r="L362" s="183"/>
      <c r="M362" s="184" t="s">
        <v>1</v>
      </c>
      <c r="N362" s="185" t="s">
        <v>46</v>
      </c>
      <c r="P362" s="141">
        <f>O362*H362</f>
        <v>0</v>
      </c>
      <c r="Q362" s="141">
        <v>0.00146</v>
      </c>
      <c r="R362" s="141">
        <f>Q362*H362</f>
        <v>0.01168</v>
      </c>
      <c r="S362" s="141">
        <v>0</v>
      </c>
      <c r="T362" s="142">
        <f>S362*H362</f>
        <v>0</v>
      </c>
      <c r="AR362" s="143" t="s">
        <v>186</v>
      </c>
      <c r="AT362" s="143" t="s">
        <v>279</v>
      </c>
      <c r="AU362" s="143" t="s">
        <v>91</v>
      </c>
      <c r="AY362" s="17" t="s">
        <v>132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7" t="s">
        <v>89</v>
      </c>
      <c r="BK362" s="144">
        <f>ROUND(I362*H362,2)</f>
        <v>0</v>
      </c>
      <c r="BL362" s="17" t="s">
        <v>139</v>
      </c>
      <c r="BM362" s="143" t="s">
        <v>466</v>
      </c>
    </row>
    <row r="363" spans="2:65" s="1" customFormat="1" ht="37.9" customHeight="1">
      <c r="B363" s="32"/>
      <c r="C363" s="132" t="s">
        <v>467</v>
      </c>
      <c r="D363" s="132" t="s">
        <v>134</v>
      </c>
      <c r="E363" s="133" t="s">
        <v>468</v>
      </c>
      <c r="F363" s="134" t="s">
        <v>469</v>
      </c>
      <c r="G363" s="135" t="s">
        <v>353</v>
      </c>
      <c r="H363" s="136">
        <v>56</v>
      </c>
      <c r="I363" s="137"/>
      <c r="J363" s="138">
        <f>ROUND(I363*H363,2)</f>
        <v>0</v>
      </c>
      <c r="K363" s="134" t="s">
        <v>138</v>
      </c>
      <c r="L363" s="32"/>
      <c r="M363" s="139" t="s">
        <v>1</v>
      </c>
      <c r="N363" s="140" t="s">
        <v>46</v>
      </c>
      <c r="P363" s="141">
        <f>O363*H363</f>
        <v>0</v>
      </c>
      <c r="Q363" s="141">
        <v>0</v>
      </c>
      <c r="R363" s="141">
        <f>Q363*H363</f>
        <v>0</v>
      </c>
      <c r="S363" s="141">
        <v>0</v>
      </c>
      <c r="T363" s="142">
        <f>S363*H363</f>
        <v>0</v>
      </c>
      <c r="AR363" s="143" t="s">
        <v>139</v>
      </c>
      <c r="AT363" s="143" t="s">
        <v>134</v>
      </c>
      <c r="AU363" s="143" t="s">
        <v>91</v>
      </c>
      <c r="AY363" s="17" t="s">
        <v>132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7" t="s">
        <v>89</v>
      </c>
      <c r="BK363" s="144">
        <f>ROUND(I363*H363,2)</f>
        <v>0</v>
      </c>
      <c r="BL363" s="17" t="s">
        <v>139</v>
      </c>
      <c r="BM363" s="143" t="s">
        <v>470</v>
      </c>
    </row>
    <row r="364" spans="2:51" s="13" customFormat="1" ht="11.25">
      <c r="B364" s="155"/>
      <c r="D364" s="145" t="s">
        <v>143</v>
      </c>
      <c r="E364" s="156" t="s">
        <v>1</v>
      </c>
      <c r="F364" s="157" t="s">
        <v>471</v>
      </c>
      <c r="H364" s="158">
        <v>56</v>
      </c>
      <c r="I364" s="159"/>
      <c r="L364" s="155"/>
      <c r="M364" s="160"/>
      <c r="T364" s="161"/>
      <c r="AT364" s="156" t="s">
        <v>143</v>
      </c>
      <c r="AU364" s="156" t="s">
        <v>91</v>
      </c>
      <c r="AV364" s="13" t="s">
        <v>91</v>
      </c>
      <c r="AW364" s="13" t="s">
        <v>36</v>
      </c>
      <c r="AX364" s="13" t="s">
        <v>89</v>
      </c>
      <c r="AY364" s="156" t="s">
        <v>132</v>
      </c>
    </row>
    <row r="365" spans="2:65" s="1" customFormat="1" ht="16.5" customHeight="1">
      <c r="B365" s="32"/>
      <c r="C365" s="176" t="s">
        <v>472</v>
      </c>
      <c r="D365" s="176" t="s">
        <v>279</v>
      </c>
      <c r="E365" s="177" t="s">
        <v>473</v>
      </c>
      <c r="F365" s="178" t="s">
        <v>474</v>
      </c>
      <c r="G365" s="179" t="s">
        <v>353</v>
      </c>
      <c r="H365" s="180">
        <v>48</v>
      </c>
      <c r="I365" s="181"/>
      <c r="J365" s="182">
        <f>ROUND(I365*H365,2)</f>
        <v>0</v>
      </c>
      <c r="K365" s="178" t="s">
        <v>138</v>
      </c>
      <c r="L365" s="183"/>
      <c r="M365" s="184" t="s">
        <v>1</v>
      </c>
      <c r="N365" s="185" t="s">
        <v>46</v>
      </c>
      <c r="P365" s="141">
        <f>O365*H365</f>
        <v>0</v>
      </c>
      <c r="Q365" s="141">
        <v>0.0167</v>
      </c>
      <c r="R365" s="141">
        <f>Q365*H365</f>
        <v>0.8016</v>
      </c>
      <c r="S365" s="141">
        <v>0</v>
      </c>
      <c r="T365" s="142">
        <f>S365*H365</f>
        <v>0</v>
      </c>
      <c r="AR365" s="143" t="s">
        <v>186</v>
      </c>
      <c r="AT365" s="143" t="s">
        <v>279</v>
      </c>
      <c r="AU365" s="143" t="s">
        <v>91</v>
      </c>
      <c r="AY365" s="17" t="s">
        <v>132</v>
      </c>
      <c r="BE365" s="144">
        <f>IF(N365="základní",J365,0)</f>
        <v>0</v>
      </c>
      <c r="BF365" s="144">
        <f>IF(N365="snížená",J365,0)</f>
        <v>0</v>
      </c>
      <c r="BG365" s="144">
        <f>IF(N365="zákl. přenesená",J365,0)</f>
        <v>0</v>
      </c>
      <c r="BH365" s="144">
        <f>IF(N365="sníž. přenesená",J365,0)</f>
        <v>0</v>
      </c>
      <c r="BI365" s="144">
        <f>IF(N365="nulová",J365,0)</f>
        <v>0</v>
      </c>
      <c r="BJ365" s="17" t="s">
        <v>89</v>
      </c>
      <c r="BK365" s="144">
        <f>ROUND(I365*H365,2)</f>
        <v>0</v>
      </c>
      <c r="BL365" s="17" t="s">
        <v>139</v>
      </c>
      <c r="BM365" s="143" t="s">
        <v>475</v>
      </c>
    </row>
    <row r="366" spans="2:51" s="13" customFormat="1" ht="11.25">
      <c r="B366" s="155"/>
      <c r="D366" s="145" t="s">
        <v>143</v>
      </c>
      <c r="E366" s="156" t="s">
        <v>1</v>
      </c>
      <c r="F366" s="157" t="s">
        <v>476</v>
      </c>
      <c r="H366" s="158">
        <v>48</v>
      </c>
      <c r="I366" s="159"/>
      <c r="L366" s="155"/>
      <c r="M366" s="160"/>
      <c r="T366" s="161"/>
      <c r="AT366" s="156" t="s">
        <v>143</v>
      </c>
      <c r="AU366" s="156" t="s">
        <v>91</v>
      </c>
      <c r="AV366" s="13" t="s">
        <v>91</v>
      </c>
      <c r="AW366" s="13" t="s">
        <v>36</v>
      </c>
      <c r="AX366" s="13" t="s">
        <v>89</v>
      </c>
      <c r="AY366" s="156" t="s">
        <v>132</v>
      </c>
    </row>
    <row r="367" spans="2:65" s="1" customFormat="1" ht="16.5" customHeight="1">
      <c r="B367" s="32"/>
      <c r="C367" s="176" t="s">
        <v>477</v>
      </c>
      <c r="D367" s="176" t="s">
        <v>279</v>
      </c>
      <c r="E367" s="177" t="s">
        <v>478</v>
      </c>
      <c r="F367" s="178" t="s">
        <v>479</v>
      </c>
      <c r="G367" s="179" t="s">
        <v>353</v>
      </c>
      <c r="H367" s="180">
        <v>8</v>
      </c>
      <c r="I367" s="181"/>
      <c r="J367" s="182">
        <f>ROUND(I367*H367,2)</f>
        <v>0</v>
      </c>
      <c r="K367" s="178" t="s">
        <v>138</v>
      </c>
      <c r="L367" s="183"/>
      <c r="M367" s="184" t="s">
        <v>1</v>
      </c>
      <c r="N367" s="185" t="s">
        <v>46</v>
      </c>
      <c r="P367" s="141">
        <f>O367*H367</f>
        <v>0</v>
      </c>
      <c r="Q367" s="141">
        <v>0.0171</v>
      </c>
      <c r="R367" s="141">
        <f>Q367*H367</f>
        <v>0.1368</v>
      </c>
      <c r="S367" s="141">
        <v>0</v>
      </c>
      <c r="T367" s="142">
        <f>S367*H367</f>
        <v>0</v>
      </c>
      <c r="AR367" s="143" t="s">
        <v>186</v>
      </c>
      <c r="AT367" s="143" t="s">
        <v>279</v>
      </c>
      <c r="AU367" s="143" t="s">
        <v>91</v>
      </c>
      <c r="AY367" s="17" t="s">
        <v>132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7" t="s">
        <v>89</v>
      </c>
      <c r="BK367" s="144">
        <f>ROUND(I367*H367,2)</f>
        <v>0</v>
      </c>
      <c r="BL367" s="17" t="s">
        <v>139</v>
      </c>
      <c r="BM367" s="143" t="s">
        <v>480</v>
      </c>
    </row>
    <row r="368" spans="2:65" s="1" customFormat="1" ht="33" customHeight="1">
      <c r="B368" s="32"/>
      <c r="C368" s="132" t="s">
        <v>481</v>
      </c>
      <c r="D368" s="132" t="s">
        <v>134</v>
      </c>
      <c r="E368" s="133" t="s">
        <v>482</v>
      </c>
      <c r="F368" s="134" t="s">
        <v>483</v>
      </c>
      <c r="G368" s="135" t="s">
        <v>204</v>
      </c>
      <c r="H368" s="136">
        <v>1.641</v>
      </c>
      <c r="I368" s="137"/>
      <c r="J368" s="138">
        <f>ROUND(I368*H368,2)</f>
        <v>0</v>
      </c>
      <c r="K368" s="134" t="s">
        <v>138</v>
      </c>
      <c r="L368" s="32"/>
      <c r="M368" s="139" t="s">
        <v>1</v>
      </c>
      <c r="N368" s="140" t="s">
        <v>46</v>
      </c>
      <c r="P368" s="141">
        <f>O368*H368</f>
        <v>0</v>
      </c>
      <c r="Q368" s="141">
        <v>0</v>
      </c>
      <c r="R368" s="141">
        <f>Q368*H368</f>
        <v>0</v>
      </c>
      <c r="S368" s="141">
        <v>0.6</v>
      </c>
      <c r="T368" s="142">
        <f>S368*H368</f>
        <v>0.9845999999999999</v>
      </c>
      <c r="AR368" s="143" t="s">
        <v>139</v>
      </c>
      <c r="AT368" s="143" t="s">
        <v>134</v>
      </c>
      <c r="AU368" s="143" t="s">
        <v>91</v>
      </c>
      <c r="AY368" s="17" t="s">
        <v>132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7" t="s">
        <v>89</v>
      </c>
      <c r="BK368" s="144">
        <f>ROUND(I368*H368,2)</f>
        <v>0</v>
      </c>
      <c r="BL368" s="17" t="s">
        <v>139</v>
      </c>
      <c r="BM368" s="143" t="s">
        <v>484</v>
      </c>
    </row>
    <row r="369" spans="2:47" s="1" customFormat="1" ht="19.5">
      <c r="B369" s="32"/>
      <c r="D369" s="145" t="s">
        <v>141</v>
      </c>
      <c r="F369" s="146" t="s">
        <v>485</v>
      </c>
      <c r="I369" s="147"/>
      <c r="L369" s="32"/>
      <c r="M369" s="148"/>
      <c r="T369" s="56"/>
      <c r="AT369" s="17" t="s">
        <v>141</v>
      </c>
      <c r="AU369" s="17" t="s">
        <v>91</v>
      </c>
    </row>
    <row r="370" spans="2:51" s="13" customFormat="1" ht="11.25">
      <c r="B370" s="155"/>
      <c r="D370" s="145" t="s">
        <v>143</v>
      </c>
      <c r="E370" s="156" t="s">
        <v>1</v>
      </c>
      <c r="F370" s="157" t="s">
        <v>486</v>
      </c>
      <c r="H370" s="158">
        <v>1.641</v>
      </c>
      <c r="I370" s="159"/>
      <c r="L370" s="155"/>
      <c r="M370" s="160"/>
      <c r="T370" s="161"/>
      <c r="AT370" s="156" t="s">
        <v>143</v>
      </c>
      <c r="AU370" s="156" t="s">
        <v>91</v>
      </c>
      <c r="AV370" s="13" t="s">
        <v>91</v>
      </c>
      <c r="AW370" s="13" t="s">
        <v>36</v>
      </c>
      <c r="AX370" s="13" t="s">
        <v>89</v>
      </c>
      <c r="AY370" s="156" t="s">
        <v>132</v>
      </c>
    </row>
    <row r="371" spans="2:65" s="1" customFormat="1" ht="24.2" customHeight="1">
      <c r="B371" s="32"/>
      <c r="C371" s="132" t="s">
        <v>487</v>
      </c>
      <c r="D371" s="132" t="s">
        <v>134</v>
      </c>
      <c r="E371" s="133" t="s">
        <v>488</v>
      </c>
      <c r="F371" s="134" t="s">
        <v>489</v>
      </c>
      <c r="G371" s="135" t="s">
        <v>490</v>
      </c>
      <c r="H371" s="136">
        <v>8</v>
      </c>
      <c r="I371" s="137"/>
      <c r="J371" s="138">
        <f>ROUND(I371*H371,2)</f>
        <v>0</v>
      </c>
      <c r="K371" s="134" t="s">
        <v>138</v>
      </c>
      <c r="L371" s="32"/>
      <c r="M371" s="139" t="s">
        <v>1</v>
      </c>
      <c r="N371" s="140" t="s">
        <v>46</v>
      </c>
      <c r="P371" s="141">
        <f>O371*H371</f>
        <v>0</v>
      </c>
      <c r="Q371" s="141">
        <v>0.00025</v>
      </c>
      <c r="R371" s="141">
        <f>Q371*H371</f>
        <v>0.002</v>
      </c>
      <c r="S371" s="141">
        <v>0</v>
      </c>
      <c r="T371" s="142">
        <f>S371*H371</f>
        <v>0</v>
      </c>
      <c r="AR371" s="143" t="s">
        <v>139</v>
      </c>
      <c r="AT371" s="143" t="s">
        <v>134</v>
      </c>
      <c r="AU371" s="143" t="s">
        <v>91</v>
      </c>
      <c r="AY371" s="17" t="s">
        <v>132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7" t="s">
        <v>89</v>
      </c>
      <c r="BK371" s="144">
        <f>ROUND(I371*H371,2)</f>
        <v>0</v>
      </c>
      <c r="BL371" s="17" t="s">
        <v>139</v>
      </c>
      <c r="BM371" s="143" t="s">
        <v>491</v>
      </c>
    </row>
    <row r="372" spans="2:65" s="1" customFormat="1" ht="24.2" customHeight="1">
      <c r="B372" s="32"/>
      <c r="C372" s="132" t="s">
        <v>492</v>
      </c>
      <c r="D372" s="132" t="s">
        <v>134</v>
      </c>
      <c r="E372" s="133" t="s">
        <v>493</v>
      </c>
      <c r="F372" s="134" t="s">
        <v>494</v>
      </c>
      <c r="G372" s="135" t="s">
        <v>353</v>
      </c>
      <c r="H372" s="136">
        <v>10</v>
      </c>
      <c r="I372" s="137"/>
      <c r="J372" s="138">
        <f>ROUND(I372*H372,2)</f>
        <v>0</v>
      </c>
      <c r="K372" s="134" t="s">
        <v>138</v>
      </c>
      <c r="L372" s="32"/>
      <c r="M372" s="139" t="s">
        <v>1</v>
      </c>
      <c r="N372" s="140" t="s">
        <v>46</v>
      </c>
      <c r="P372" s="141">
        <f>O372*H372</f>
        <v>0</v>
      </c>
      <c r="Q372" s="141">
        <v>0.01019</v>
      </c>
      <c r="R372" s="141">
        <f>Q372*H372</f>
        <v>0.10189999999999999</v>
      </c>
      <c r="S372" s="141">
        <v>0</v>
      </c>
      <c r="T372" s="142">
        <f>S372*H372</f>
        <v>0</v>
      </c>
      <c r="AR372" s="143" t="s">
        <v>139</v>
      </c>
      <c r="AT372" s="143" t="s">
        <v>134</v>
      </c>
      <c r="AU372" s="143" t="s">
        <v>91</v>
      </c>
      <c r="AY372" s="17" t="s">
        <v>132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17" t="s">
        <v>89</v>
      </c>
      <c r="BK372" s="144">
        <f>ROUND(I372*H372,2)</f>
        <v>0</v>
      </c>
      <c r="BL372" s="17" t="s">
        <v>139</v>
      </c>
      <c r="BM372" s="143" t="s">
        <v>495</v>
      </c>
    </row>
    <row r="373" spans="2:51" s="13" customFormat="1" ht="11.25">
      <c r="B373" s="155"/>
      <c r="D373" s="145" t="s">
        <v>143</v>
      </c>
      <c r="E373" s="156" t="s">
        <v>1</v>
      </c>
      <c r="F373" s="157" t="s">
        <v>496</v>
      </c>
      <c r="H373" s="158">
        <v>10</v>
      </c>
      <c r="I373" s="159"/>
      <c r="L373" s="155"/>
      <c r="M373" s="160"/>
      <c r="T373" s="161"/>
      <c r="AT373" s="156" t="s">
        <v>143</v>
      </c>
      <c r="AU373" s="156" t="s">
        <v>91</v>
      </c>
      <c r="AV373" s="13" t="s">
        <v>91</v>
      </c>
      <c r="AW373" s="13" t="s">
        <v>36</v>
      </c>
      <c r="AX373" s="13" t="s">
        <v>89</v>
      </c>
      <c r="AY373" s="156" t="s">
        <v>132</v>
      </c>
    </row>
    <row r="374" spans="2:65" s="1" customFormat="1" ht="24.2" customHeight="1">
      <c r="B374" s="32"/>
      <c r="C374" s="176" t="s">
        <v>497</v>
      </c>
      <c r="D374" s="176" t="s">
        <v>279</v>
      </c>
      <c r="E374" s="177" t="s">
        <v>498</v>
      </c>
      <c r="F374" s="178" t="s">
        <v>499</v>
      </c>
      <c r="G374" s="179" t="s">
        <v>353</v>
      </c>
      <c r="H374" s="180">
        <v>4</v>
      </c>
      <c r="I374" s="181"/>
      <c r="J374" s="182">
        <f aca="true" t="shared" si="0" ref="J374:J389">ROUND(I374*H374,2)</f>
        <v>0</v>
      </c>
      <c r="K374" s="178" t="s">
        <v>138</v>
      </c>
      <c r="L374" s="183"/>
      <c r="M374" s="184" t="s">
        <v>1</v>
      </c>
      <c r="N374" s="185" t="s">
        <v>46</v>
      </c>
      <c r="P374" s="141">
        <f aca="true" t="shared" si="1" ref="P374:P389">O374*H374</f>
        <v>0</v>
      </c>
      <c r="Q374" s="141">
        <v>0.254</v>
      </c>
      <c r="R374" s="141">
        <f aca="true" t="shared" si="2" ref="R374:R389">Q374*H374</f>
        <v>1.016</v>
      </c>
      <c r="S374" s="141">
        <v>0</v>
      </c>
      <c r="T374" s="142">
        <f aca="true" t="shared" si="3" ref="T374:T389">S374*H374</f>
        <v>0</v>
      </c>
      <c r="AR374" s="143" t="s">
        <v>186</v>
      </c>
      <c r="AT374" s="143" t="s">
        <v>279</v>
      </c>
      <c r="AU374" s="143" t="s">
        <v>91</v>
      </c>
      <c r="AY374" s="17" t="s">
        <v>132</v>
      </c>
      <c r="BE374" s="144">
        <f aca="true" t="shared" si="4" ref="BE374:BE389">IF(N374="základní",J374,0)</f>
        <v>0</v>
      </c>
      <c r="BF374" s="144">
        <f aca="true" t="shared" si="5" ref="BF374:BF389">IF(N374="snížená",J374,0)</f>
        <v>0</v>
      </c>
      <c r="BG374" s="144">
        <f aca="true" t="shared" si="6" ref="BG374:BG389">IF(N374="zákl. přenesená",J374,0)</f>
        <v>0</v>
      </c>
      <c r="BH374" s="144">
        <f aca="true" t="shared" si="7" ref="BH374:BH389">IF(N374="sníž. přenesená",J374,0)</f>
        <v>0</v>
      </c>
      <c r="BI374" s="144">
        <f aca="true" t="shared" si="8" ref="BI374:BI389">IF(N374="nulová",J374,0)</f>
        <v>0</v>
      </c>
      <c r="BJ374" s="17" t="s">
        <v>89</v>
      </c>
      <c r="BK374" s="144">
        <f aca="true" t="shared" si="9" ref="BK374:BK389">ROUND(I374*H374,2)</f>
        <v>0</v>
      </c>
      <c r="BL374" s="17" t="s">
        <v>139</v>
      </c>
      <c r="BM374" s="143" t="s">
        <v>500</v>
      </c>
    </row>
    <row r="375" spans="2:65" s="1" customFormat="1" ht="24.2" customHeight="1">
      <c r="B375" s="32"/>
      <c r="C375" s="176" t="s">
        <v>501</v>
      </c>
      <c r="D375" s="176" t="s">
        <v>279</v>
      </c>
      <c r="E375" s="177" t="s">
        <v>502</v>
      </c>
      <c r="F375" s="178" t="s">
        <v>503</v>
      </c>
      <c r="G375" s="179" t="s">
        <v>353</v>
      </c>
      <c r="H375" s="180">
        <v>5</v>
      </c>
      <c r="I375" s="181"/>
      <c r="J375" s="182">
        <f t="shared" si="0"/>
        <v>0</v>
      </c>
      <c r="K375" s="178" t="s">
        <v>138</v>
      </c>
      <c r="L375" s="183"/>
      <c r="M375" s="184" t="s">
        <v>1</v>
      </c>
      <c r="N375" s="185" t="s">
        <v>46</v>
      </c>
      <c r="P375" s="141">
        <f t="shared" si="1"/>
        <v>0</v>
      </c>
      <c r="Q375" s="141">
        <v>0.506</v>
      </c>
      <c r="R375" s="141">
        <f t="shared" si="2"/>
        <v>2.5300000000000002</v>
      </c>
      <c r="S375" s="141">
        <v>0</v>
      </c>
      <c r="T375" s="142">
        <f t="shared" si="3"/>
        <v>0</v>
      </c>
      <c r="AR375" s="143" t="s">
        <v>186</v>
      </c>
      <c r="AT375" s="143" t="s">
        <v>279</v>
      </c>
      <c r="AU375" s="143" t="s">
        <v>91</v>
      </c>
      <c r="AY375" s="17" t="s">
        <v>132</v>
      </c>
      <c r="BE375" s="144">
        <f t="shared" si="4"/>
        <v>0</v>
      </c>
      <c r="BF375" s="144">
        <f t="shared" si="5"/>
        <v>0</v>
      </c>
      <c r="BG375" s="144">
        <f t="shared" si="6"/>
        <v>0</v>
      </c>
      <c r="BH375" s="144">
        <f t="shared" si="7"/>
        <v>0</v>
      </c>
      <c r="BI375" s="144">
        <f t="shared" si="8"/>
        <v>0</v>
      </c>
      <c r="BJ375" s="17" t="s">
        <v>89</v>
      </c>
      <c r="BK375" s="144">
        <f t="shared" si="9"/>
        <v>0</v>
      </c>
      <c r="BL375" s="17" t="s">
        <v>139</v>
      </c>
      <c r="BM375" s="143" t="s">
        <v>504</v>
      </c>
    </row>
    <row r="376" spans="2:65" s="1" customFormat="1" ht="24.2" customHeight="1">
      <c r="B376" s="32"/>
      <c r="C376" s="176" t="s">
        <v>505</v>
      </c>
      <c r="D376" s="176" t="s">
        <v>279</v>
      </c>
      <c r="E376" s="177" t="s">
        <v>506</v>
      </c>
      <c r="F376" s="178" t="s">
        <v>507</v>
      </c>
      <c r="G376" s="179" t="s">
        <v>353</v>
      </c>
      <c r="H376" s="180">
        <v>1</v>
      </c>
      <c r="I376" s="181"/>
      <c r="J376" s="182">
        <f t="shared" si="0"/>
        <v>0</v>
      </c>
      <c r="K376" s="178" t="s">
        <v>138</v>
      </c>
      <c r="L376" s="183"/>
      <c r="M376" s="184" t="s">
        <v>1</v>
      </c>
      <c r="N376" s="185" t="s">
        <v>46</v>
      </c>
      <c r="P376" s="141">
        <f t="shared" si="1"/>
        <v>0</v>
      </c>
      <c r="Q376" s="141">
        <v>1.013</v>
      </c>
      <c r="R376" s="141">
        <f t="shared" si="2"/>
        <v>1.013</v>
      </c>
      <c r="S376" s="141">
        <v>0</v>
      </c>
      <c r="T376" s="142">
        <f t="shared" si="3"/>
        <v>0</v>
      </c>
      <c r="AR376" s="143" t="s">
        <v>186</v>
      </c>
      <c r="AT376" s="143" t="s">
        <v>279</v>
      </c>
      <c r="AU376" s="143" t="s">
        <v>91</v>
      </c>
      <c r="AY376" s="17" t="s">
        <v>132</v>
      </c>
      <c r="BE376" s="144">
        <f t="shared" si="4"/>
        <v>0</v>
      </c>
      <c r="BF376" s="144">
        <f t="shared" si="5"/>
        <v>0</v>
      </c>
      <c r="BG376" s="144">
        <f t="shared" si="6"/>
        <v>0</v>
      </c>
      <c r="BH376" s="144">
        <f t="shared" si="7"/>
        <v>0</v>
      </c>
      <c r="BI376" s="144">
        <f t="shared" si="8"/>
        <v>0</v>
      </c>
      <c r="BJ376" s="17" t="s">
        <v>89</v>
      </c>
      <c r="BK376" s="144">
        <f t="shared" si="9"/>
        <v>0</v>
      </c>
      <c r="BL376" s="17" t="s">
        <v>139</v>
      </c>
      <c r="BM376" s="143" t="s">
        <v>508</v>
      </c>
    </row>
    <row r="377" spans="2:65" s="1" customFormat="1" ht="24.2" customHeight="1">
      <c r="B377" s="32"/>
      <c r="C377" s="132" t="s">
        <v>509</v>
      </c>
      <c r="D377" s="132" t="s">
        <v>134</v>
      </c>
      <c r="E377" s="133" t="s">
        <v>510</v>
      </c>
      <c r="F377" s="134" t="s">
        <v>511</v>
      </c>
      <c r="G377" s="135" t="s">
        <v>353</v>
      </c>
      <c r="H377" s="136">
        <v>8</v>
      </c>
      <c r="I377" s="137"/>
      <c r="J377" s="138">
        <f t="shared" si="0"/>
        <v>0</v>
      </c>
      <c r="K377" s="134" t="s">
        <v>138</v>
      </c>
      <c r="L377" s="32"/>
      <c r="M377" s="139" t="s">
        <v>1</v>
      </c>
      <c r="N377" s="140" t="s">
        <v>46</v>
      </c>
      <c r="P377" s="141">
        <f t="shared" si="1"/>
        <v>0</v>
      </c>
      <c r="Q377" s="141">
        <v>0.01248</v>
      </c>
      <c r="R377" s="141">
        <f t="shared" si="2"/>
        <v>0.09984</v>
      </c>
      <c r="S377" s="141">
        <v>0</v>
      </c>
      <c r="T377" s="142">
        <f t="shared" si="3"/>
        <v>0</v>
      </c>
      <c r="AR377" s="143" t="s">
        <v>139</v>
      </c>
      <c r="AT377" s="143" t="s">
        <v>134</v>
      </c>
      <c r="AU377" s="143" t="s">
        <v>91</v>
      </c>
      <c r="AY377" s="17" t="s">
        <v>132</v>
      </c>
      <c r="BE377" s="144">
        <f t="shared" si="4"/>
        <v>0</v>
      </c>
      <c r="BF377" s="144">
        <f t="shared" si="5"/>
        <v>0</v>
      </c>
      <c r="BG377" s="144">
        <f t="shared" si="6"/>
        <v>0</v>
      </c>
      <c r="BH377" s="144">
        <f t="shared" si="7"/>
        <v>0</v>
      </c>
      <c r="BI377" s="144">
        <f t="shared" si="8"/>
        <v>0</v>
      </c>
      <c r="BJ377" s="17" t="s">
        <v>89</v>
      </c>
      <c r="BK377" s="144">
        <f t="shared" si="9"/>
        <v>0</v>
      </c>
      <c r="BL377" s="17" t="s">
        <v>139</v>
      </c>
      <c r="BM377" s="143" t="s">
        <v>512</v>
      </c>
    </row>
    <row r="378" spans="2:65" s="1" customFormat="1" ht="24.2" customHeight="1">
      <c r="B378" s="32"/>
      <c r="C378" s="176" t="s">
        <v>513</v>
      </c>
      <c r="D378" s="176" t="s">
        <v>279</v>
      </c>
      <c r="E378" s="177" t="s">
        <v>514</v>
      </c>
      <c r="F378" s="178" t="s">
        <v>515</v>
      </c>
      <c r="G378" s="179" t="s">
        <v>353</v>
      </c>
      <c r="H378" s="180">
        <v>8</v>
      </c>
      <c r="I378" s="181"/>
      <c r="J378" s="182">
        <f t="shared" si="0"/>
        <v>0</v>
      </c>
      <c r="K378" s="178" t="s">
        <v>138</v>
      </c>
      <c r="L378" s="183"/>
      <c r="M378" s="184" t="s">
        <v>1</v>
      </c>
      <c r="N378" s="185" t="s">
        <v>46</v>
      </c>
      <c r="P378" s="141">
        <f t="shared" si="1"/>
        <v>0</v>
      </c>
      <c r="Q378" s="141">
        <v>0.396</v>
      </c>
      <c r="R378" s="141">
        <f t="shared" si="2"/>
        <v>3.168</v>
      </c>
      <c r="S378" s="141">
        <v>0</v>
      </c>
      <c r="T378" s="142">
        <f t="shared" si="3"/>
        <v>0</v>
      </c>
      <c r="AR378" s="143" t="s">
        <v>186</v>
      </c>
      <c r="AT378" s="143" t="s">
        <v>279</v>
      </c>
      <c r="AU378" s="143" t="s">
        <v>91</v>
      </c>
      <c r="AY378" s="17" t="s">
        <v>132</v>
      </c>
      <c r="BE378" s="144">
        <f t="shared" si="4"/>
        <v>0</v>
      </c>
      <c r="BF378" s="144">
        <f t="shared" si="5"/>
        <v>0</v>
      </c>
      <c r="BG378" s="144">
        <f t="shared" si="6"/>
        <v>0</v>
      </c>
      <c r="BH378" s="144">
        <f t="shared" si="7"/>
        <v>0</v>
      </c>
      <c r="BI378" s="144">
        <f t="shared" si="8"/>
        <v>0</v>
      </c>
      <c r="BJ378" s="17" t="s">
        <v>89</v>
      </c>
      <c r="BK378" s="144">
        <f t="shared" si="9"/>
        <v>0</v>
      </c>
      <c r="BL378" s="17" t="s">
        <v>139</v>
      </c>
      <c r="BM378" s="143" t="s">
        <v>516</v>
      </c>
    </row>
    <row r="379" spans="2:65" s="1" customFormat="1" ht="24.2" customHeight="1">
      <c r="B379" s="32"/>
      <c r="C379" s="132" t="s">
        <v>517</v>
      </c>
      <c r="D379" s="132" t="s">
        <v>134</v>
      </c>
      <c r="E379" s="133" t="s">
        <v>518</v>
      </c>
      <c r="F379" s="134" t="s">
        <v>519</v>
      </c>
      <c r="G379" s="135" t="s">
        <v>353</v>
      </c>
      <c r="H379" s="136">
        <v>8</v>
      </c>
      <c r="I379" s="137"/>
      <c r="J379" s="138">
        <f t="shared" si="0"/>
        <v>0</v>
      </c>
      <c r="K379" s="134" t="s">
        <v>138</v>
      </c>
      <c r="L379" s="32"/>
      <c r="M379" s="139" t="s">
        <v>1</v>
      </c>
      <c r="N379" s="140" t="s">
        <v>46</v>
      </c>
      <c r="P379" s="141">
        <f t="shared" si="1"/>
        <v>0</v>
      </c>
      <c r="Q379" s="141">
        <v>0.02854</v>
      </c>
      <c r="R379" s="141">
        <f t="shared" si="2"/>
        <v>0.22832</v>
      </c>
      <c r="S379" s="141">
        <v>0</v>
      </c>
      <c r="T379" s="142">
        <f t="shared" si="3"/>
        <v>0</v>
      </c>
      <c r="AR379" s="143" t="s">
        <v>139</v>
      </c>
      <c r="AT379" s="143" t="s">
        <v>134</v>
      </c>
      <c r="AU379" s="143" t="s">
        <v>91</v>
      </c>
      <c r="AY379" s="17" t="s">
        <v>132</v>
      </c>
      <c r="BE379" s="144">
        <f t="shared" si="4"/>
        <v>0</v>
      </c>
      <c r="BF379" s="144">
        <f t="shared" si="5"/>
        <v>0</v>
      </c>
      <c r="BG379" s="144">
        <f t="shared" si="6"/>
        <v>0</v>
      </c>
      <c r="BH379" s="144">
        <f t="shared" si="7"/>
        <v>0</v>
      </c>
      <c r="BI379" s="144">
        <f t="shared" si="8"/>
        <v>0</v>
      </c>
      <c r="BJ379" s="17" t="s">
        <v>89</v>
      </c>
      <c r="BK379" s="144">
        <f t="shared" si="9"/>
        <v>0</v>
      </c>
      <c r="BL379" s="17" t="s">
        <v>139</v>
      </c>
      <c r="BM379" s="143" t="s">
        <v>520</v>
      </c>
    </row>
    <row r="380" spans="2:65" s="1" customFormat="1" ht="21.75" customHeight="1">
      <c r="B380" s="32"/>
      <c r="C380" s="176" t="s">
        <v>521</v>
      </c>
      <c r="D380" s="176" t="s">
        <v>279</v>
      </c>
      <c r="E380" s="177" t="s">
        <v>522</v>
      </c>
      <c r="F380" s="178" t="s">
        <v>523</v>
      </c>
      <c r="G380" s="179" t="s">
        <v>353</v>
      </c>
      <c r="H380" s="180">
        <v>8</v>
      </c>
      <c r="I380" s="181"/>
      <c r="J380" s="182">
        <f t="shared" si="0"/>
        <v>0</v>
      </c>
      <c r="K380" s="178" t="s">
        <v>138</v>
      </c>
      <c r="L380" s="183"/>
      <c r="M380" s="184" t="s">
        <v>1</v>
      </c>
      <c r="N380" s="185" t="s">
        <v>46</v>
      </c>
      <c r="P380" s="141">
        <f t="shared" si="1"/>
        <v>0</v>
      </c>
      <c r="Q380" s="141">
        <v>1.6</v>
      </c>
      <c r="R380" s="141">
        <f t="shared" si="2"/>
        <v>12.8</v>
      </c>
      <c r="S380" s="141">
        <v>0</v>
      </c>
      <c r="T380" s="142">
        <f t="shared" si="3"/>
        <v>0</v>
      </c>
      <c r="AR380" s="143" t="s">
        <v>186</v>
      </c>
      <c r="AT380" s="143" t="s">
        <v>279</v>
      </c>
      <c r="AU380" s="143" t="s">
        <v>91</v>
      </c>
      <c r="AY380" s="17" t="s">
        <v>132</v>
      </c>
      <c r="BE380" s="144">
        <f t="shared" si="4"/>
        <v>0</v>
      </c>
      <c r="BF380" s="144">
        <f t="shared" si="5"/>
        <v>0</v>
      </c>
      <c r="BG380" s="144">
        <f t="shared" si="6"/>
        <v>0</v>
      </c>
      <c r="BH380" s="144">
        <f t="shared" si="7"/>
        <v>0</v>
      </c>
      <c r="BI380" s="144">
        <f t="shared" si="8"/>
        <v>0</v>
      </c>
      <c r="BJ380" s="17" t="s">
        <v>89</v>
      </c>
      <c r="BK380" s="144">
        <f t="shared" si="9"/>
        <v>0</v>
      </c>
      <c r="BL380" s="17" t="s">
        <v>139</v>
      </c>
      <c r="BM380" s="143" t="s">
        <v>524</v>
      </c>
    </row>
    <row r="381" spans="2:65" s="1" customFormat="1" ht="24.2" customHeight="1">
      <c r="B381" s="32"/>
      <c r="C381" s="176" t="s">
        <v>525</v>
      </c>
      <c r="D381" s="176" t="s">
        <v>279</v>
      </c>
      <c r="E381" s="177" t="s">
        <v>526</v>
      </c>
      <c r="F381" s="178" t="s">
        <v>527</v>
      </c>
      <c r="G381" s="179" t="s">
        <v>353</v>
      </c>
      <c r="H381" s="180">
        <v>18</v>
      </c>
      <c r="I381" s="181"/>
      <c r="J381" s="182">
        <f t="shared" si="0"/>
        <v>0</v>
      </c>
      <c r="K381" s="178" t="s">
        <v>138</v>
      </c>
      <c r="L381" s="183"/>
      <c r="M381" s="184" t="s">
        <v>1</v>
      </c>
      <c r="N381" s="185" t="s">
        <v>46</v>
      </c>
      <c r="P381" s="141">
        <f t="shared" si="1"/>
        <v>0</v>
      </c>
      <c r="Q381" s="141">
        <v>0.002</v>
      </c>
      <c r="R381" s="141">
        <f t="shared" si="2"/>
        <v>0.036000000000000004</v>
      </c>
      <c r="S381" s="141">
        <v>0</v>
      </c>
      <c r="T381" s="142">
        <f t="shared" si="3"/>
        <v>0</v>
      </c>
      <c r="AR381" s="143" t="s">
        <v>186</v>
      </c>
      <c r="AT381" s="143" t="s">
        <v>279</v>
      </c>
      <c r="AU381" s="143" t="s">
        <v>91</v>
      </c>
      <c r="AY381" s="17" t="s">
        <v>132</v>
      </c>
      <c r="BE381" s="144">
        <f t="shared" si="4"/>
        <v>0</v>
      </c>
      <c r="BF381" s="144">
        <f t="shared" si="5"/>
        <v>0</v>
      </c>
      <c r="BG381" s="144">
        <f t="shared" si="6"/>
        <v>0</v>
      </c>
      <c r="BH381" s="144">
        <f t="shared" si="7"/>
        <v>0</v>
      </c>
      <c r="BI381" s="144">
        <f t="shared" si="8"/>
        <v>0</v>
      </c>
      <c r="BJ381" s="17" t="s">
        <v>89</v>
      </c>
      <c r="BK381" s="144">
        <f t="shared" si="9"/>
        <v>0</v>
      </c>
      <c r="BL381" s="17" t="s">
        <v>139</v>
      </c>
      <c r="BM381" s="143" t="s">
        <v>528</v>
      </c>
    </row>
    <row r="382" spans="2:65" s="1" customFormat="1" ht="37.9" customHeight="1">
      <c r="B382" s="32"/>
      <c r="C382" s="132" t="s">
        <v>529</v>
      </c>
      <c r="D382" s="132" t="s">
        <v>134</v>
      </c>
      <c r="E382" s="133" t="s">
        <v>530</v>
      </c>
      <c r="F382" s="134" t="s">
        <v>531</v>
      </c>
      <c r="G382" s="135" t="s">
        <v>353</v>
      </c>
      <c r="H382" s="136">
        <v>1</v>
      </c>
      <c r="I382" s="137"/>
      <c r="J382" s="138">
        <f t="shared" si="0"/>
        <v>0</v>
      </c>
      <c r="K382" s="134" t="s">
        <v>138</v>
      </c>
      <c r="L382" s="32"/>
      <c r="M382" s="139" t="s">
        <v>1</v>
      </c>
      <c r="N382" s="140" t="s">
        <v>46</v>
      </c>
      <c r="P382" s="141">
        <f t="shared" si="1"/>
        <v>0</v>
      </c>
      <c r="Q382" s="141">
        <v>0.05803</v>
      </c>
      <c r="R382" s="141">
        <f t="shared" si="2"/>
        <v>0.05803</v>
      </c>
      <c r="S382" s="141">
        <v>0</v>
      </c>
      <c r="T382" s="142">
        <f t="shared" si="3"/>
        <v>0</v>
      </c>
      <c r="AR382" s="143" t="s">
        <v>139</v>
      </c>
      <c r="AT382" s="143" t="s">
        <v>134</v>
      </c>
      <c r="AU382" s="143" t="s">
        <v>91</v>
      </c>
      <c r="AY382" s="17" t="s">
        <v>132</v>
      </c>
      <c r="BE382" s="144">
        <f t="shared" si="4"/>
        <v>0</v>
      </c>
      <c r="BF382" s="144">
        <f t="shared" si="5"/>
        <v>0</v>
      </c>
      <c r="BG382" s="144">
        <f t="shared" si="6"/>
        <v>0</v>
      </c>
      <c r="BH382" s="144">
        <f t="shared" si="7"/>
        <v>0</v>
      </c>
      <c r="BI382" s="144">
        <f t="shared" si="8"/>
        <v>0</v>
      </c>
      <c r="BJ382" s="17" t="s">
        <v>89</v>
      </c>
      <c r="BK382" s="144">
        <f t="shared" si="9"/>
        <v>0</v>
      </c>
      <c r="BL382" s="17" t="s">
        <v>139</v>
      </c>
      <c r="BM382" s="143" t="s">
        <v>532</v>
      </c>
    </row>
    <row r="383" spans="2:65" s="1" customFormat="1" ht="44.25" customHeight="1">
      <c r="B383" s="32"/>
      <c r="C383" s="132" t="s">
        <v>533</v>
      </c>
      <c r="D383" s="132" t="s">
        <v>134</v>
      </c>
      <c r="E383" s="133" t="s">
        <v>534</v>
      </c>
      <c r="F383" s="134" t="s">
        <v>535</v>
      </c>
      <c r="G383" s="135" t="s">
        <v>353</v>
      </c>
      <c r="H383" s="136">
        <v>1</v>
      </c>
      <c r="I383" s="137"/>
      <c r="J383" s="138">
        <f t="shared" si="0"/>
        <v>0</v>
      </c>
      <c r="K383" s="134" t="s">
        <v>138</v>
      </c>
      <c r="L383" s="32"/>
      <c r="M383" s="139" t="s">
        <v>1</v>
      </c>
      <c r="N383" s="140" t="s">
        <v>46</v>
      </c>
      <c r="P383" s="141">
        <f t="shared" si="1"/>
        <v>0</v>
      </c>
      <c r="Q383" s="141">
        <v>0.06896</v>
      </c>
      <c r="R383" s="141">
        <f t="shared" si="2"/>
        <v>0.06896</v>
      </c>
      <c r="S383" s="141">
        <v>0</v>
      </c>
      <c r="T383" s="142">
        <f t="shared" si="3"/>
        <v>0</v>
      </c>
      <c r="AR383" s="143" t="s">
        <v>139</v>
      </c>
      <c r="AT383" s="143" t="s">
        <v>134</v>
      </c>
      <c r="AU383" s="143" t="s">
        <v>91</v>
      </c>
      <c r="AY383" s="17" t="s">
        <v>132</v>
      </c>
      <c r="BE383" s="144">
        <f t="shared" si="4"/>
        <v>0</v>
      </c>
      <c r="BF383" s="144">
        <f t="shared" si="5"/>
        <v>0</v>
      </c>
      <c r="BG383" s="144">
        <f t="shared" si="6"/>
        <v>0</v>
      </c>
      <c r="BH383" s="144">
        <f t="shared" si="7"/>
        <v>0</v>
      </c>
      <c r="BI383" s="144">
        <f t="shared" si="8"/>
        <v>0</v>
      </c>
      <c r="BJ383" s="17" t="s">
        <v>89</v>
      </c>
      <c r="BK383" s="144">
        <f t="shared" si="9"/>
        <v>0</v>
      </c>
      <c r="BL383" s="17" t="s">
        <v>139</v>
      </c>
      <c r="BM383" s="143" t="s">
        <v>536</v>
      </c>
    </row>
    <row r="384" spans="2:65" s="1" customFormat="1" ht="37.9" customHeight="1">
      <c r="B384" s="32"/>
      <c r="C384" s="132" t="s">
        <v>537</v>
      </c>
      <c r="D384" s="132" t="s">
        <v>134</v>
      </c>
      <c r="E384" s="133" t="s">
        <v>538</v>
      </c>
      <c r="F384" s="134" t="s">
        <v>539</v>
      </c>
      <c r="G384" s="135" t="s">
        <v>353</v>
      </c>
      <c r="H384" s="136">
        <v>2</v>
      </c>
      <c r="I384" s="137"/>
      <c r="J384" s="138">
        <f t="shared" si="0"/>
        <v>0</v>
      </c>
      <c r="K384" s="134" t="s">
        <v>138</v>
      </c>
      <c r="L384" s="32"/>
      <c r="M384" s="139" t="s">
        <v>1</v>
      </c>
      <c r="N384" s="140" t="s">
        <v>46</v>
      </c>
      <c r="P384" s="141">
        <f t="shared" si="1"/>
        <v>0</v>
      </c>
      <c r="Q384" s="141">
        <v>0.02672</v>
      </c>
      <c r="R384" s="141">
        <f t="shared" si="2"/>
        <v>0.05344</v>
      </c>
      <c r="S384" s="141">
        <v>0</v>
      </c>
      <c r="T384" s="142">
        <f t="shared" si="3"/>
        <v>0</v>
      </c>
      <c r="AR384" s="143" t="s">
        <v>139</v>
      </c>
      <c r="AT384" s="143" t="s">
        <v>134</v>
      </c>
      <c r="AU384" s="143" t="s">
        <v>91</v>
      </c>
      <c r="AY384" s="17" t="s">
        <v>132</v>
      </c>
      <c r="BE384" s="144">
        <f t="shared" si="4"/>
        <v>0</v>
      </c>
      <c r="BF384" s="144">
        <f t="shared" si="5"/>
        <v>0</v>
      </c>
      <c r="BG384" s="144">
        <f t="shared" si="6"/>
        <v>0</v>
      </c>
      <c r="BH384" s="144">
        <f t="shared" si="7"/>
        <v>0</v>
      </c>
      <c r="BI384" s="144">
        <f t="shared" si="8"/>
        <v>0</v>
      </c>
      <c r="BJ384" s="17" t="s">
        <v>89</v>
      </c>
      <c r="BK384" s="144">
        <f t="shared" si="9"/>
        <v>0</v>
      </c>
      <c r="BL384" s="17" t="s">
        <v>139</v>
      </c>
      <c r="BM384" s="143" t="s">
        <v>540</v>
      </c>
    </row>
    <row r="385" spans="2:65" s="1" customFormat="1" ht="44.25" customHeight="1">
      <c r="B385" s="32"/>
      <c r="C385" s="132" t="s">
        <v>541</v>
      </c>
      <c r="D385" s="132" t="s">
        <v>134</v>
      </c>
      <c r="E385" s="133" t="s">
        <v>542</v>
      </c>
      <c r="F385" s="134" t="s">
        <v>543</v>
      </c>
      <c r="G385" s="135" t="s">
        <v>353</v>
      </c>
      <c r="H385" s="136">
        <v>2</v>
      </c>
      <c r="I385" s="137"/>
      <c r="J385" s="138">
        <f t="shared" si="0"/>
        <v>0</v>
      </c>
      <c r="K385" s="134" t="s">
        <v>138</v>
      </c>
      <c r="L385" s="32"/>
      <c r="M385" s="139" t="s">
        <v>1</v>
      </c>
      <c r="N385" s="140" t="s">
        <v>46</v>
      </c>
      <c r="P385" s="141">
        <f t="shared" si="1"/>
        <v>0</v>
      </c>
      <c r="Q385" s="141">
        <v>0.00622</v>
      </c>
      <c r="R385" s="141">
        <f t="shared" si="2"/>
        <v>0.01244</v>
      </c>
      <c r="S385" s="141">
        <v>0</v>
      </c>
      <c r="T385" s="142">
        <f t="shared" si="3"/>
        <v>0</v>
      </c>
      <c r="AR385" s="143" t="s">
        <v>139</v>
      </c>
      <c r="AT385" s="143" t="s">
        <v>134</v>
      </c>
      <c r="AU385" s="143" t="s">
        <v>91</v>
      </c>
      <c r="AY385" s="17" t="s">
        <v>132</v>
      </c>
      <c r="BE385" s="144">
        <f t="shared" si="4"/>
        <v>0</v>
      </c>
      <c r="BF385" s="144">
        <f t="shared" si="5"/>
        <v>0</v>
      </c>
      <c r="BG385" s="144">
        <f t="shared" si="6"/>
        <v>0</v>
      </c>
      <c r="BH385" s="144">
        <f t="shared" si="7"/>
        <v>0</v>
      </c>
      <c r="BI385" s="144">
        <f t="shared" si="8"/>
        <v>0</v>
      </c>
      <c r="BJ385" s="17" t="s">
        <v>89</v>
      </c>
      <c r="BK385" s="144">
        <f t="shared" si="9"/>
        <v>0</v>
      </c>
      <c r="BL385" s="17" t="s">
        <v>139</v>
      </c>
      <c r="BM385" s="143" t="s">
        <v>544</v>
      </c>
    </row>
    <row r="386" spans="2:65" s="1" customFormat="1" ht="44.25" customHeight="1">
      <c r="B386" s="32"/>
      <c r="C386" s="132" t="s">
        <v>545</v>
      </c>
      <c r="D386" s="132" t="s">
        <v>134</v>
      </c>
      <c r="E386" s="133" t="s">
        <v>546</v>
      </c>
      <c r="F386" s="134" t="s">
        <v>547</v>
      </c>
      <c r="G386" s="135" t="s">
        <v>353</v>
      </c>
      <c r="H386" s="136">
        <v>2</v>
      </c>
      <c r="I386" s="137"/>
      <c r="J386" s="138">
        <f t="shared" si="0"/>
        <v>0</v>
      </c>
      <c r="K386" s="134" t="s">
        <v>138</v>
      </c>
      <c r="L386" s="32"/>
      <c r="M386" s="139" t="s">
        <v>1</v>
      </c>
      <c r="N386" s="140" t="s">
        <v>46</v>
      </c>
      <c r="P386" s="141">
        <f t="shared" si="1"/>
        <v>0</v>
      </c>
      <c r="Q386" s="141">
        <v>0</v>
      </c>
      <c r="R386" s="141">
        <f t="shared" si="2"/>
        <v>0</v>
      </c>
      <c r="S386" s="141">
        <v>0</v>
      </c>
      <c r="T386" s="142">
        <f t="shared" si="3"/>
        <v>0</v>
      </c>
      <c r="AR386" s="143" t="s">
        <v>139</v>
      </c>
      <c r="AT386" s="143" t="s">
        <v>134</v>
      </c>
      <c r="AU386" s="143" t="s">
        <v>91</v>
      </c>
      <c r="AY386" s="17" t="s">
        <v>132</v>
      </c>
      <c r="BE386" s="144">
        <f t="shared" si="4"/>
        <v>0</v>
      </c>
      <c r="BF386" s="144">
        <f t="shared" si="5"/>
        <v>0</v>
      </c>
      <c r="BG386" s="144">
        <f t="shared" si="6"/>
        <v>0</v>
      </c>
      <c r="BH386" s="144">
        <f t="shared" si="7"/>
        <v>0</v>
      </c>
      <c r="BI386" s="144">
        <f t="shared" si="8"/>
        <v>0</v>
      </c>
      <c r="BJ386" s="17" t="s">
        <v>89</v>
      </c>
      <c r="BK386" s="144">
        <f t="shared" si="9"/>
        <v>0</v>
      </c>
      <c r="BL386" s="17" t="s">
        <v>139</v>
      </c>
      <c r="BM386" s="143" t="s">
        <v>548</v>
      </c>
    </row>
    <row r="387" spans="2:65" s="1" customFormat="1" ht="37.9" customHeight="1">
      <c r="B387" s="32"/>
      <c r="C387" s="132" t="s">
        <v>549</v>
      </c>
      <c r="D387" s="132" t="s">
        <v>134</v>
      </c>
      <c r="E387" s="133" t="s">
        <v>550</v>
      </c>
      <c r="F387" s="134" t="s">
        <v>551</v>
      </c>
      <c r="G387" s="135" t="s">
        <v>353</v>
      </c>
      <c r="H387" s="136">
        <v>2</v>
      </c>
      <c r="I387" s="137"/>
      <c r="J387" s="138">
        <f t="shared" si="0"/>
        <v>0</v>
      </c>
      <c r="K387" s="134" t="s">
        <v>138</v>
      </c>
      <c r="L387" s="32"/>
      <c r="M387" s="139" t="s">
        <v>1</v>
      </c>
      <c r="N387" s="140" t="s">
        <v>46</v>
      </c>
      <c r="P387" s="141">
        <f t="shared" si="1"/>
        <v>0</v>
      </c>
      <c r="Q387" s="141">
        <v>0.05454</v>
      </c>
      <c r="R387" s="141">
        <f t="shared" si="2"/>
        <v>0.10908</v>
      </c>
      <c r="S387" s="141">
        <v>0</v>
      </c>
      <c r="T387" s="142">
        <f t="shared" si="3"/>
        <v>0</v>
      </c>
      <c r="AR387" s="143" t="s">
        <v>139</v>
      </c>
      <c r="AT387" s="143" t="s">
        <v>134</v>
      </c>
      <c r="AU387" s="143" t="s">
        <v>91</v>
      </c>
      <c r="AY387" s="17" t="s">
        <v>132</v>
      </c>
      <c r="BE387" s="144">
        <f t="shared" si="4"/>
        <v>0</v>
      </c>
      <c r="BF387" s="144">
        <f t="shared" si="5"/>
        <v>0</v>
      </c>
      <c r="BG387" s="144">
        <f t="shared" si="6"/>
        <v>0</v>
      </c>
      <c r="BH387" s="144">
        <f t="shared" si="7"/>
        <v>0</v>
      </c>
      <c r="BI387" s="144">
        <f t="shared" si="8"/>
        <v>0</v>
      </c>
      <c r="BJ387" s="17" t="s">
        <v>89</v>
      </c>
      <c r="BK387" s="144">
        <f t="shared" si="9"/>
        <v>0</v>
      </c>
      <c r="BL387" s="17" t="s">
        <v>139</v>
      </c>
      <c r="BM387" s="143" t="s">
        <v>552</v>
      </c>
    </row>
    <row r="388" spans="2:65" s="1" customFormat="1" ht="24.2" customHeight="1">
      <c r="B388" s="32"/>
      <c r="C388" s="132" t="s">
        <v>553</v>
      </c>
      <c r="D388" s="132" t="s">
        <v>134</v>
      </c>
      <c r="E388" s="133" t="s">
        <v>554</v>
      </c>
      <c r="F388" s="134" t="s">
        <v>555</v>
      </c>
      <c r="G388" s="135" t="s">
        <v>353</v>
      </c>
      <c r="H388" s="136">
        <v>1</v>
      </c>
      <c r="I388" s="137"/>
      <c r="J388" s="138">
        <f t="shared" si="0"/>
        <v>0</v>
      </c>
      <c r="K388" s="134" t="s">
        <v>138</v>
      </c>
      <c r="L388" s="32"/>
      <c r="M388" s="139" t="s">
        <v>1</v>
      </c>
      <c r="N388" s="140" t="s">
        <v>46</v>
      </c>
      <c r="P388" s="141">
        <f t="shared" si="1"/>
        <v>0</v>
      </c>
      <c r="Q388" s="141">
        <v>0</v>
      </c>
      <c r="R388" s="141">
        <f t="shared" si="2"/>
        <v>0</v>
      </c>
      <c r="S388" s="141">
        <v>0.1</v>
      </c>
      <c r="T388" s="142">
        <f t="shared" si="3"/>
        <v>0.1</v>
      </c>
      <c r="AR388" s="143" t="s">
        <v>139</v>
      </c>
      <c r="AT388" s="143" t="s">
        <v>134</v>
      </c>
      <c r="AU388" s="143" t="s">
        <v>91</v>
      </c>
      <c r="AY388" s="17" t="s">
        <v>132</v>
      </c>
      <c r="BE388" s="144">
        <f t="shared" si="4"/>
        <v>0</v>
      </c>
      <c r="BF388" s="144">
        <f t="shared" si="5"/>
        <v>0</v>
      </c>
      <c r="BG388" s="144">
        <f t="shared" si="6"/>
        <v>0</v>
      </c>
      <c r="BH388" s="144">
        <f t="shared" si="7"/>
        <v>0</v>
      </c>
      <c r="BI388" s="144">
        <f t="shared" si="8"/>
        <v>0</v>
      </c>
      <c r="BJ388" s="17" t="s">
        <v>89</v>
      </c>
      <c r="BK388" s="144">
        <f t="shared" si="9"/>
        <v>0</v>
      </c>
      <c r="BL388" s="17" t="s">
        <v>139</v>
      </c>
      <c r="BM388" s="143" t="s">
        <v>556</v>
      </c>
    </row>
    <row r="389" spans="2:65" s="1" customFormat="1" ht="37.9" customHeight="1">
      <c r="B389" s="32"/>
      <c r="C389" s="132" t="s">
        <v>557</v>
      </c>
      <c r="D389" s="132" t="s">
        <v>134</v>
      </c>
      <c r="E389" s="133" t="s">
        <v>558</v>
      </c>
      <c r="F389" s="134" t="s">
        <v>559</v>
      </c>
      <c r="G389" s="135" t="s">
        <v>353</v>
      </c>
      <c r="H389" s="136">
        <v>8</v>
      </c>
      <c r="I389" s="137"/>
      <c r="J389" s="138">
        <f t="shared" si="0"/>
        <v>0</v>
      </c>
      <c r="K389" s="134" t="s">
        <v>1</v>
      </c>
      <c r="L389" s="32"/>
      <c r="M389" s="139" t="s">
        <v>1</v>
      </c>
      <c r="N389" s="140" t="s">
        <v>46</v>
      </c>
      <c r="P389" s="141">
        <f t="shared" si="1"/>
        <v>0</v>
      </c>
      <c r="Q389" s="141">
        <v>0.00702</v>
      </c>
      <c r="R389" s="141">
        <f t="shared" si="2"/>
        <v>0.05616</v>
      </c>
      <c r="S389" s="141">
        <v>0</v>
      </c>
      <c r="T389" s="142">
        <f t="shared" si="3"/>
        <v>0</v>
      </c>
      <c r="AR389" s="143" t="s">
        <v>139</v>
      </c>
      <c r="AT389" s="143" t="s">
        <v>134</v>
      </c>
      <c r="AU389" s="143" t="s">
        <v>91</v>
      </c>
      <c r="AY389" s="17" t="s">
        <v>132</v>
      </c>
      <c r="BE389" s="144">
        <f t="shared" si="4"/>
        <v>0</v>
      </c>
      <c r="BF389" s="144">
        <f t="shared" si="5"/>
        <v>0</v>
      </c>
      <c r="BG389" s="144">
        <f t="shared" si="6"/>
        <v>0</v>
      </c>
      <c r="BH389" s="144">
        <f t="shared" si="7"/>
        <v>0</v>
      </c>
      <c r="BI389" s="144">
        <f t="shared" si="8"/>
        <v>0</v>
      </c>
      <c r="BJ389" s="17" t="s">
        <v>89</v>
      </c>
      <c r="BK389" s="144">
        <f t="shared" si="9"/>
        <v>0</v>
      </c>
      <c r="BL389" s="17" t="s">
        <v>139</v>
      </c>
      <c r="BM389" s="143" t="s">
        <v>560</v>
      </c>
    </row>
    <row r="390" spans="2:51" s="13" customFormat="1" ht="11.25">
      <c r="B390" s="155"/>
      <c r="D390" s="145" t="s">
        <v>143</v>
      </c>
      <c r="E390" s="156" t="s">
        <v>1</v>
      </c>
      <c r="F390" s="157" t="s">
        <v>186</v>
      </c>
      <c r="H390" s="158">
        <v>8</v>
      </c>
      <c r="I390" s="159"/>
      <c r="L390" s="155"/>
      <c r="M390" s="160"/>
      <c r="T390" s="161"/>
      <c r="AT390" s="156" t="s">
        <v>143</v>
      </c>
      <c r="AU390" s="156" t="s">
        <v>91</v>
      </c>
      <c r="AV390" s="13" t="s">
        <v>91</v>
      </c>
      <c r="AW390" s="13" t="s">
        <v>36</v>
      </c>
      <c r="AX390" s="13" t="s">
        <v>89</v>
      </c>
      <c r="AY390" s="156" t="s">
        <v>132</v>
      </c>
    </row>
    <row r="391" spans="2:65" s="1" customFormat="1" ht="24.2" customHeight="1">
      <c r="B391" s="32"/>
      <c r="C391" s="176" t="s">
        <v>561</v>
      </c>
      <c r="D391" s="176" t="s">
        <v>279</v>
      </c>
      <c r="E391" s="177" t="s">
        <v>562</v>
      </c>
      <c r="F391" s="178" t="s">
        <v>563</v>
      </c>
      <c r="G391" s="179" t="s">
        <v>353</v>
      </c>
      <c r="H391" s="180">
        <v>7</v>
      </c>
      <c r="I391" s="181"/>
      <c r="J391" s="182">
        <f>ROUND(I391*H391,2)</f>
        <v>0</v>
      </c>
      <c r="K391" s="178" t="s">
        <v>1</v>
      </c>
      <c r="L391" s="183"/>
      <c r="M391" s="184" t="s">
        <v>1</v>
      </c>
      <c r="N391" s="185" t="s">
        <v>46</v>
      </c>
      <c r="P391" s="141">
        <f>O391*H391</f>
        <v>0</v>
      </c>
      <c r="Q391" s="141">
        <v>0.079</v>
      </c>
      <c r="R391" s="141">
        <f>Q391*H391</f>
        <v>0.553</v>
      </c>
      <c r="S391" s="141">
        <v>0</v>
      </c>
      <c r="T391" s="142">
        <f>S391*H391</f>
        <v>0</v>
      </c>
      <c r="AR391" s="143" t="s">
        <v>186</v>
      </c>
      <c r="AT391" s="143" t="s">
        <v>279</v>
      </c>
      <c r="AU391" s="143" t="s">
        <v>91</v>
      </c>
      <c r="AY391" s="17" t="s">
        <v>132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7" t="s">
        <v>89</v>
      </c>
      <c r="BK391" s="144">
        <f>ROUND(I391*H391,2)</f>
        <v>0</v>
      </c>
      <c r="BL391" s="17" t="s">
        <v>139</v>
      </c>
      <c r="BM391" s="143" t="s">
        <v>564</v>
      </c>
    </row>
    <row r="392" spans="2:65" s="1" customFormat="1" ht="24.2" customHeight="1">
      <c r="B392" s="32"/>
      <c r="C392" s="176" t="s">
        <v>565</v>
      </c>
      <c r="D392" s="176" t="s">
        <v>279</v>
      </c>
      <c r="E392" s="177" t="s">
        <v>566</v>
      </c>
      <c r="F392" s="178" t="s">
        <v>567</v>
      </c>
      <c r="G392" s="179" t="s">
        <v>353</v>
      </c>
      <c r="H392" s="180">
        <v>1</v>
      </c>
      <c r="I392" s="181"/>
      <c r="J392" s="182">
        <f>ROUND(I392*H392,2)</f>
        <v>0</v>
      </c>
      <c r="K392" s="178" t="s">
        <v>1</v>
      </c>
      <c r="L392" s="183"/>
      <c r="M392" s="184" t="s">
        <v>1</v>
      </c>
      <c r="N392" s="185" t="s">
        <v>46</v>
      </c>
      <c r="P392" s="141">
        <f>O392*H392</f>
        <v>0</v>
      </c>
      <c r="Q392" s="141">
        <v>0.079</v>
      </c>
      <c r="R392" s="141">
        <f>Q392*H392</f>
        <v>0.079</v>
      </c>
      <c r="S392" s="141">
        <v>0</v>
      </c>
      <c r="T392" s="142">
        <f>S392*H392</f>
        <v>0</v>
      </c>
      <c r="AR392" s="143" t="s">
        <v>186</v>
      </c>
      <c r="AT392" s="143" t="s">
        <v>279</v>
      </c>
      <c r="AU392" s="143" t="s">
        <v>91</v>
      </c>
      <c r="AY392" s="17" t="s">
        <v>132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7" t="s">
        <v>89</v>
      </c>
      <c r="BK392" s="144">
        <f>ROUND(I392*H392,2)</f>
        <v>0</v>
      </c>
      <c r="BL392" s="17" t="s">
        <v>139</v>
      </c>
      <c r="BM392" s="143" t="s">
        <v>568</v>
      </c>
    </row>
    <row r="393" spans="2:65" s="1" customFormat="1" ht="16.5" customHeight="1">
      <c r="B393" s="32"/>
      <c r="C393" s="176" t="s">
        <v>569</v>
      </c>
      <c r="D393" s="176" t="s">
        <v>279</v>
      </c>
      <c r="E393" s="177" t="s">
        <v>570</v>
      </c>
      <c r="F393" s="178" t="s">
        <v>571</v>
      </c>
      <c r="G393" s="179" t="s">
        <v>353</v>
      </c>
      <c r="H393" s="180">
        <v>8</v>
      </c>
      <c r="I393" s="181"/>
      <c r="J393" s="182">
        <f>ROUND(I393*H393,2)</f>
        <v>0</v>
      </c>
      <c r="K393" s="178" t="s">
        <v>1</v>
      </c>
      <c r="L393" s="183"/>
      <c r="M393" s="184" t="s">
        <v>1</v>
      </c>
      <c r="N393" s="185" t="s">
        <v>46</v>
      </c>
      <c r="P393" s="141">
        <f>O393*H393</f>
        <v>0</v>
      </c>
      <c r="Q393" s="141">
        <v>0.01</v>
      </c>
      <c r="R393" s="141">
        <f>Q393*H393</f>
        <v>0.08</v>
      </c>
      <c r="S393" s="141">
        <v>0</v>
      </c>
      <c r="T393" s="142">
        <f>S393*H393</f>
        <v>0</v>
      </c>
      <c r="AR393" s="143" t="s">
        <v>186</v>
      </c>
      <c r="AT393" s="143" t="s">
        <v>279</v>
      </c>
      <c r="AU393" s="143" t="s">
        <v>91</v>
      </c>
      <c r="AY393" s="17" t="s">
        <v>132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7" t="s">
        <v>89</v>
      </c>
      <c r="BK393" s="144">
        <f>ROUND(I393*H393,2)</f>
        <v>0</v>
      </c>
      <c r="BL393" s="17" t="s">
        <v>139</v>
      </c>
      <c r="BM393" s="143" t="s">
        <v>572</v>
      </c>
    </row>
    <row r="394" spans="2:65" s="1" customFormat="1" ht="37.9" customHeight="1">
      <c r="B394" s="32"/>
      <c r="C394" s="132" t="s">
        <v>573</v>
      </c>
      <c r="D394" s="132" t="s">
        <v>134</v>
      </c>
      <c r="E394" s="133" t="s">
        <v>574</v>
      </c>
      <c r="F394" s="134" t="s">
        <v>575</v>
      </c>
      <c r="G394" s="135" t="s">
        <v>204</v>
      </c>
      <c r="H394" s="136">
        <v>37.196</v>
      </c>
      <c r="I394" s="137"/>
      <c r="J394" s="138">
        <f>ROUND(I394*H394,2)</f>
        <v>0</v>
      </c>
      <c r="K394" s="134" t="s">
        <v>138</v>
      </c>
      <c r="L394" s="32"/>
      <c r="M394" s="139" t="s">
        <v>1</v>
      </c>
      <c r="N394" s="140" t="s">
        <v>46</v>
      </c>
      <c r="P394" s="141">
        <f>O394*H394</f>
        <v>0</v>
      </c>
      <c r="Q394" s="141">
        <v>1.52985</v>
      </c>
      <c r="R394" s="141">
        <f>Q394*H394</f>
        <v>56.90430059999999</v>
      </c>
      <c r="S394" s="141">
        <v>0</v>
      </c>
      <c r="T394" s="142">
        <f>S394*H394</f>
        <v>0</v>
      </c>
      <c r="AR394" s="143" t="s">
        <v>139</v>
      </c>
      <c r="AT394" s="143" t="s">
        <v>134</v>
      </c>
      <c r="AU394" s="143" t="s">
        <v>91</v>
      </c>
      <c r="AY394" s="17" t="s">
        <v>132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7" t="s">
        <v>89</v>
      </c>
      <c r="BK394" s="144">
        <f>ROUND(I394*H394,2)</f>
        <v>0</v>
      </c>
      <c r="BL394" s="17" t="s">
        <v>139</v>
      </c>
      <c r="BM394" s="143" t="s">
        <v>576</v>
      </c>
    </row>
    <row r="395" spans="2:51" s="12" customFormat="1" ht="11.25">
      <c r="B395" s="149"/>
      <c r="D395" s="145" t="s">
        <v>143</v>
      </c>
      <c r="E395" s="150" t="s">
        <v>1</v>
      </c>
      <c r="F395" s="151" t="s">
        <v>577</v>
      </c>
      <c r="H395" s="150" t="s">
        <v>1</v>
      </c>
      <c r="I395" s="152"/>
      <c r="L395" s="149"/>
      <c r="M395" s="153"/>
      <c r="T395" s="154"/>
      <c r="AT395" s="150" t="s">
        <v>143</v>
      </c>
      <c r="AU395" s="150" t="s">
        <v>91</v>
      </c>
      <c r="AV395" s="12" t="s">
        <v>89</v>
      </c>
      <c r="AW395" s="12" t="s">
        <v>36</v>
      </c>
      <c r="AX395" s="12" t="s">
        <v>81</v>
      </c>
      <c r="AY395" s="150" t="s">
        <v>132</v>
      </c>
    </row>
    <row r="396" spans="2:51" s="13" customFormat="1" ht="11.25">
      <c r="B396" s="155"/>
      <c r="D396" s="145" t="s">
        <v>143</v>
      </c>
      <c r="E396" s="156" t="s">
        <v>1</v>
      </c>
      <c r="F396" s="157" t="s">
        <v>578</v>
      </c>
      <c r="H396" s="158">
        <v>37.196</v>
      </c>
      <c r="I396" s="159"/>
      <c r="L396" s="155"/>
      <c r="M396" s="160"/>
      <c r="T396" s="161"/>
      <c r="AT396" s="156" t="s">
        <v>143</v>
      </c>
      <c r="AU396" s="156" t="s">
        <v>91</v>
      </c>
      <c r="AV396" s="13" t="s">
        <v>91</v>
      </c>
      <c r="AW396" s="13" t="s">
        <v>36</v>
      </c>
      <c r="AX396" s="13" t="s">
        <v>89</v>
      </c>
      <c r="AY396" s="156" t="s">
        <v>132</v>
      </c>
    </row>
    <row r="397" spans="2:63" s="11" customFormat="1" ht="22.9" customHeight="1">
      <c r="B397" s="120"/>
      <c r="D397" s="121" t="s">
        <v>80</v>
      </c>
      <c r="E397" s="130" t="s">
        <v>191</v>
      </c>
      <c r="F397" s="130" t="s">
        <v>579</v>
      </c>
      <c r="I397" s="123"/>
      <c r="J397" s="131">
        <f>BK397</f>
        <v>0</v>
      </c>
      <c r="L397" s="120"/>
      <c r="M397" s="125"/>
      <c r="P397" s="126">
        <f>SUM(P398:P404)</f>
        <v>0</v>
      </c>
      <c r="R397" s="126">
        <f>SUM(R398:R404)</f>
        <v>3.108</v>
      </c>
      <c r="T397" s="127">
        <f>SUM(T398:T404)</f>
        <v>0</v>
      </c>
      <c r="AR397" s="121" t="s">
        <v>89</v>
      </c>
      <c r="AT397" s="128" t="s">
        <v>80</v>
      </c>
      <c r="AU397" s="128" t="s">
        <v>89</v>
      </c>
      <c r="AY397" s="121" t="s">
        <v>132</v>
      </c>
      <c r="BK397" s="129">
        <f>SUM(BK398:BK404)</f>
        <v>0</v>
      </c>
    </row>
    <row r="398" spans="2:65" s="1" customFormat="1" ht="49.15" customHeight="1">
      <c r="B398" s="32"/>
      <c r="C398" s="132" t="s">
        <v>580</v>
      </c>
      <c r="D398" s="132" t="s">
        <v>134</v>
      </c>
      <c r="E398" s="133" t="s">
        <v>581</v>
      </c>
      <c r="F398" s="134" t="s">
        <v>582</v>
      </c>
      <c r="G398" s="135" t="s">
        <v>169</v>
      </c>
      <c r="H398" s="136">
        <v>20</v>
      </c>
      <c r="I398" s="137"/>
      <c r="J398" s="138">
        <f>ROUND(I398*H398,2)</f>
        <v>0</v>
      </c>
      <c r="K398" s="134" t="s">
        <v>138</v>
      </c>
      <c r="L398" s="32"/>
      <c r="M398" s="139" t="s">
        <v>1</v>
      </c>
      <c r="N398" s="140" t="s">
        <v>46</v>
      </c>
      <c r="P398" s="141">
        <f>O398*H398</f>
        <v>0</v>
      </c>
      <c r="Q398" s="141">
        <v>0.1554</v>
      </c>
      <c r="R398" s="141">
        <f>Q398*H398</f>
        <v>3.108</v>
      </c>
      <c r="S398" s="141">
        <v>0</v>
      </c>
      <c r="T398" s="142">
        <f>S398*H398</f>
        <v>0</v>
      </c>
      <c r="AR398" s="143" t="s">
        <v>139</v>
      </c>
      <c r="AT398" s="143" t="s">
        <v>134</v>
      </c>
      <c r="AU398" s="143" t="s">
        <v>91</v>
      </c>
      <c r="AY398" s="17" t="s">
        <v>132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7" t="s">
        <v>89</v>
      </c>
      <c r="BK398" s="144">
        <f>ROUND(I398*H398,2)</f>
        <v>0</v>
      </c>
      <c r="BL398" s="17" t="s">
        <v>139</v>
      </c>
      <c r="BM398" s="143" t="s">
        <v>583</v>
      </c>
    </row>
    <row r="399" spans="2:51" s="12" customFormat="1" ht="11.25">
      <c r="B399" s="149"/>
      <c r="D399" s="145" t="s">
        <v>143</v>
      </c>
      <c r="E399" s="150" t="s">
        <v>1</v>
      </c>
      <c r="F399" s="151" t="s">
        <v>584</v>
      </c>
      <c r="H399" s="150" t="s">
        <v>1</v>
      </c>
      <c r="I399" s="152"/>
      <c r="L399" s="149"/>
      <c r="M399" s="153"/>
      <c r="T399" s="154"/>
      <c r="AT399" s="150" t="s">
        <v>143</v>
      </c>
      <c r="AU399" s="150" t="s">
        <v>91</v>
      </c>
      <c r="AV399" s="12" t="s">
        <v>89</v>
      </c>
      <c r="AW399" s="12" t="s">
        <v>36</v>
      </c>
      <c r="AX399" s="12" t="s">
        <v>81</v>
      </c>
      <c r="AY399" s="150" t="s">
        <v>132</v>
      </c>
    </row>
    <row r="400" spans="2:51" s="13" customFormat="1" ht="11.25">
      <c r="B400" s="155"/>
      <c r="D400" s="145" t="s">
        <v>143</v>
      </c>
      <c r="E400" s="156" t="s">
        <v>1</v>
      </c>
      <c r="F400" s="157" t="s">
        <v>585</v>
      </c>
      <c r="H400" s="158">
        <v>20</v>
      </c>
      <c r="I400" s="159"/>
      <c r="L400" s="155"/>
      <c r="M400" s="160"/>
      <c r="T400" s="161"/>
      <c r="AT400" s="156" t="s">
        <v>143</v>
      </c>
      <c r="AU400" s="156" t="s">
        <v>91</v>
      </c>
      <c r="AV400" s="13" t="s">
        <v>91</v>
      </c>
      <c r="AW400" s="13" t="s">
        <v>36</v>
      </c>
      <c r="AX400" s="13" t="s">
        <v>89</v>
      </c>
      <c r="AY400" s="156" t="s">
        <v>132</v>
      </c>
    </row>
    <row r="401" spans="2:65" s="1" customFormat="1" ht="24.2" customHeight="1">
      <c r="B401" s="32"/>
      <c r="C401" s="132" t="s">
        <v>586</v>
      </c>
      <c r="D401" s="132" t="s">
        <v>134</v>
      </c>
      <c r="E401" s="133" t="s">
        <v>587</v>
      </c>
      <c r="F401" s="134" t="s">
        <v>588</v>
      </c>
      <c r="G401" s="135" t="s">
        <v>169</v>
      </c>
      <c r="H401" s="136">
        <v>574.22</v>
      </c>
      <c r="I401" s="137"/>
      <c r="J401" s="138">
        <f>ROUND(I401*H401,2)</f>
        <v>0</v>
      </c>
      <c r="K401" s="134" t="s">
        <v>138</v>
      </c>
      <c r="L401" s="32"/>
      <c r="M401" s="139" t="s">
        <v>1</v>
      </c>
      <c r="N401" s="140" t="s">
        <v>46</v>
      </c>
      <c r="P401" s="141">
        <f>O401*H401</f>
        <v>0</v>
      </c>
      <c r="Q401" s="141">
        <v>0</v>
      </c>
      <c r="R401" s="141">
        <f>Q401*H401</f>
        <v>0</v>
      </c>
      <c r="S401" s="141">
        <v>0</v>
      </c>
      <c r="T401" s="142">
        <f>S401*H401</f>
        <v>0</v>
      </c>
      <c r="AR401" s="143" t="s">
        <v>139</v>
      </c>
      <c r="AT401" s="143" t="s">
        <v>134</v>
      </c>
      <c r="AU401" s="143" t="s">
        <v>91</v>
      </c>
      <c r="AY401" s="17" t="s">
        <v>132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7" t="s">
        <v>89</v>
      </c>
      <c r="BK401" s="144">
        <f>ROUND(I401*H401,2)</f>
        <v>0</v>
      </c>
      <c r="BL401" s="17" t="s">
        <v>139</v>
      </c>
      <c r="BM401" s="143" t="s">
        <v>589</v>
      </c>
    </row>
    <row r="402" spans="2:51" s="12" customFormat="1" ht="11.25">
      <c r="B402" s="149"/>
      <c r="D402" s="145" t="s">
        <v>143</v>
      </c>
      <c r="E402" s="150" t="s">
        <v>1</v>
      </c>
      <c r="F402" s="151" t="s">
        <v>145</v>
      </c>
      <c r="H402" s="150" t="s">
        <v>1</v>
      </c>
      <c r="I402" s="152"/>
      <c r="L402" s="149"/>
      <c r="M402" s="153"/>
      <c r="T402" s="154"/>
      <c r="AT402" s="150" t="s">
        <v>143</v>
      </c>
      <c r="AU402" s="150" t="s">
        <v>91</v>
      </c>
      <c r="AV402" s="12" t="s">
        <v>89</v>
      </c>
      <c r="AW402" s="12" t="s">
        <v>36</v>
      </c>
      <c r="AX402" s="12" t="s">
        <v>81</v>
      </c>
      <c r="AY402" s="150" t="s">
        <v>132</v>
      </c>
    </row>
    <row r="403" spans="2:51" s="13" customFormat="1" ht="11.25">
      <c r="B403" s="155"/>
      <c r="D403" s="145" t="s">
        <v>143</v>
      </c>
      <c r="E403" s="156" t="s">
        <v>1</v>
      </c>
      <c r="F403" s="157" t="s">
        <v>590</v>
      </c>
      <c r="H403" s="158">
        <v>574.22</v>
      </c>
      <c r="I403" s="159"/>
      <c r="L403" s="155"/>
      <c r="M403" s="160"/>
      <c r="T403" s="161"/>
      <c r="AT403" s="156" t="s">
        <v>143</v>
      </c>
      <c r="AU403" s="156" t="s">
        <v>91</v>
      </c>
      <c r="AV403" s="13" t="s">
        <v>91</v>
      </c>
      <c r="AW403" s="13" t="s">
        <v>36</v>
      </c>
      <c r="AX403" s="13" t="s">
        <v>89</v>
      </c>
      <c r="AY403" s="156" t="s">
        <v>132</v>
      </c>
    </row>
    <row r="404" spans="2:65" s="1" customFormat="1" ht="66.75" customHeight="1">
      <c r="B404" s="32"/>
      <c r="C404" s="132" t="s">
        <v>591</v>
      </c>
      <c r="D404" s="132" t="s">
        <v>134</v>
      </c>
      <c r="E404" s="133" t="s">
        <v>592</v>
      </c>
      <c r="F404" s="134" t="s">
        <v>593</v>
      </c>
      <c r="G404" s="135" t="s">
        <v>169</v>
      </c>
      <c r="H404" s="136">
        <v>20</v>
      </c>
      <c r="I404" s="137"/>
      <c r="J404" s="138">
        <f>ROUND(I404*H404,2)</f>
        <v>0</v>
      </c>
      <c r="K404" s="134" t="s">
        <v>138</v>
      </c>
      <c r="L404" s="32"/>
      <c r="M404" s="139" t="s">
        <v>1</v>
      </c>
      <c r="N404" s="140" t="s">
        <v>46</v>
      </c>
      <c r="P404" s="141">
        <f>O404*H404</f>
        <v>0</v>
      </c>
      <c r="Q404" s="141">
        <v>0</v>
      </c>
      <c r="R404" s="141">
        <f>Q404*H404</f>
        <v>0</v>
      </c>
      <c r="S404" s="141">
        <v>0</v>
      </c>
      <c r="T404" s="142">
        <f>S404*H404</f>
        <v>0</v>
      </c>
      <c r="AR404" s="143" t="s">
        <v>139</v>
      </c>
      <c r="AT404" s="143" t="s">
        <v>134</v>
      </c>
      <c r="AU404" s="143" t="s">
        <v>91</v>
      </c>
      <c r="AY404" s="17" t="s">
        <v>132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7" t="s">
        <v>89</v>
      </c>
      <c r="BK404" s="144">
        <f>ROUND(I404*H404,2)</f>
        <v>0</v>
      </c>
      <c r="BL404" s="17" t="s">
        <v>139</v>
      </c>
      <c r="BM404" s="143" t="s">
        <v>594</v>
      </c>
    </row>
    <row r="405" spans="2:63" s="11" customFormat="1" ht="22.9" customHeight="1">
      <c r="B405" s="120"/>
      <c r="D405" s="121" t="s">
        <v>80</v>
      </c>
      <c r="E405" s="130" t="s">
        <v>595</v>
      </c>
      <c r="F405" s="130" t="s">
        <v>596</v>
      </c>
      <c r="I405" s="123"/>
      <c r="J405" s="131">
        <f>BK405</f>
        <v>0</v>
      </c>
      <c r="L405" s="120"/>
      <c r="M405" s="125"/>
      <c r="P405" s="126">
        <f>SUM(P406:P436)</f>
        <v>0</v>
      </c>
      <c r="R405" s="126">
        <f>SUM(R406:R436)</f>
        <v>0</v>
      </c>
      <c r="T405" s="127">
        <f>SUM(T406:T436)</f>
        <v>0</v>
      </c>
      <c r="AR405" s="121" t="s">
        <v>89</v>
      </c>
      <c r="AT405" s="128" t="s">
        <v>80</v>
      </c>
      <c r="AU405" s="128" t="s">
        <v>89</v>
      </c>
      <c r="AY405" s="121" t="s">
        <v>132</v>
      </c>
      <c r="BK405" s="129">
        <f>SUM(BK406:BK436)</f>
        <v>0</v>
      </c>
    </row>
    <row r="406" spans="2:65" s="1" customFormat="1" ht="37.9" customHeight="1">
      <c r="B406" s="32"/>
      <c r="C406" s="132" t="s">
        <v>597</v>
      </c>
      <c r="D406" s="132" t="s">
        <v>134</v>
      </c>
      <c r="E406" s="133" t="s">
        <v>598</v>
      </c>
      <c r="F406" s="134" t="s">
        <v>599</v>
      </c>
      <c r="G406" s="135" t="s">
        <v>264</v>
      </c>
      <c r="H406" s="136">
        <v>472.898</v>
      </c>
      <c r="I406" s="137"/>
      <c r="J406" s="138">
        <f>ROUND(I406*H406,2)</f>
        <v>0</v>
      </c>
      <c r="K406" s="134" t="s">
        <v>138</v>
      </c>
      <c r="L406" s="32"/>
      <c r="M406" s="139" t="s">
        <v>1</v>
      </c>
      <c r="N406" s="140" t="s">
        <v>46</v>
      </c>
      <c r="P406" s="141">
        <f>O406*H406</f>
        <v>0</v>
      </c>
      <c r="Q406" s="141">
        <v>0</v>
      </c>
      <c r="R406" s="141">
        <f>Q406*H406</f>
        <v>0</v>
      </c>
      <c r="S406" s="141">
        <v>0</v>
      </c>
      <c r="T406" s="142">
        <f>S406*H406</f>
        <v>0</v>
      </c>
      <c r="AR406" s="143" t="s">
        <v>139</v>
      </c>
      <c r="AT406" s="143" t="s">
        <v>134</v>
      </c>
      <c r="AU406" s="143" t="s">
        <v>91</v>
      </c>
      <c r="AY406" s="17" t="s">
        <v>132</v>
      </c>
      <c r="BE406" s="144">
        <f>IF(N406="základní",J406,0)</f>
        <v>0</v>
      </c>
      <c r="BF406" s="144">
        <f>IF(N406="snížená",J406,0)</f>
        <v>0</v>
      </c>
      <c r="BG406" s="144">
        <f>IF(N406="zákl. přenesená",J406,0)</f>
        <v>0</v>
      </c>
      <c r="BH406" s="144">
        <f>IF(N406="sníž. přenesená",J406,0)</f>
        <v>0</v>
      </c>
      <c r="BI406" s="144">
        <f>IF(N406="nulová",J406,0)</f>
        <v>0</v>
      </c>
      <c r="BJ406" s="17" t="s">
        <v>89</v>
      </c>
      <c r="BK406" s="144">
        <f>ROUND(I406*H406,2)</f>
        <v>0</v>
      </c>
      <c r="BL406" s="17" t="s">
        <v>139</v>
      </c>
      <c r="BM406" s="143" t="s">
        <v>600</v>
      </c>
    </row>
    <row r="407" spans="2:51" s="13" customFormat="1" ht="22.5">
      <c r="B407" s="155"/>
      <c r="D407" s="145" t="s">
        <v>143</v>
      </c>
      <c r="E407" s="156" t="s">
        <v>1</v>
      </c>
      <c r="F407" s="157" t="s">
        <v>601</v>
      </c>
      <c r="H407" s="158">
        <v>136.519</v>
      </c>
      <c r="I407" s="159"/>
      <c r="L407" s="155"/>
      <c r="M407" s="160"/>
      <c r="T407" s="161"/>
      <c r="AT407" s="156" t="s">
        <v>143</v>
      </c>
      <c r="AU407" s="156" t="s">
        <v>91</v>
      </c>
      <c r="AV407" s="13" t="s">
        <v>91</v>
      </c>
      <c r="AW407" s="13" t="s">
        <v>36</v>
      </c>
      <c r="AX407" s="13" t="s">
        <v>81</v>
      </c>
      <c r="AY407" s="156" t="s">
        <v>132</v>
      </c>
    </row>
    <row r="408" spans="2:51" s="13" customFormat="1" ht="22.5">
      <c r="B408" s="155"/>
      <c r="D408" s="145" t="s">
        <v>143</v>
      </c>
      <c r="E408" s="156" t="s">
        <v>1</v>
      </c>
      <c r="F408" s="157" t="s">
        <v>602</v>
      </c>
      <c r="H408" s="158">
        <v>152.995</v>
      </c>
      <c r="I408" s="159"/>
      <c r="L408" s="155"/>
      <c r="M408" s="160"/>
      <c r="T408" s="161"/>
      <c r="AT408" s="156" t="s">
        <v>143</v>
      </c>
      <c r="AU408" s="156" t="s">
        <v>91</v>
      </c>
      <c r="AV408" s="13" t="s">
        <v>91</v>
      </c>
      <c r="AW408" s="13" t="s">
        <v>36</v>
      </c>
      <c r="AX408" s="13" t="s">
        <v>81</v>
      </c>
      <c r="AY408" s="156" t="s">
        <v>132</v>
      </c>
    </row>
    <row r="409" spans="2:51" s="13" customFormat="1" ht="11.25">
      <c r="B409" s="155"/>
      <c r="D409" s="145" t="s">
        <v>143</v>
      </c>
      <c r="E409" s="156" t="s">
        <v>1</v>
      </c>
      <c r="F409" s="157" t="s">
        <v>603</v>
      </c>
      <c r="H409" s="158">
        <v>62.871</v>
      </c>
      <c r="I409" s="159"/>
      <c r="L409" s="155"/>
      <c r="M409" s="160"/>
      <c r="T409" s="161"/>
      <c r="AT409" s="156" t="s">
        <v>143</v>
      </c>
      <c r="AU409" s="156" t="s">
        <v>91</v>
      </c>
      <c r="AV409" s="13" t="s">
        <v>91</v>
      </c>
      <c r="AW409" s="13" t="s">
        <v>36</v>
      </c>
      <c r="AX409" s="13" t="s">
        <v>81</v>
      </c>
      <c r="AY409" s="156" t="s">
        <v>132</v>
      </c>
    </row>
    <row r="410" spans="2:51" s="13" customFormat="1" ht="11.25">
      <c r="B410" s="155"/>
      <c r="D410" s="145" t="s">
        <v>143</v>
      </c>
      <c r="E410" s="156" t="s">
        <v>1</v>
      </c>
      <c r="F410" s="157" t="s">
        <v>604</v>
      </c>
      <c r="H410" s="158">
        <v>120.513</v>
      </c>
      <c r="I410" s="159"/>
      <c r="L410" s="155"/>
      <c r="M410" s="160"/>
      <c r="T410" s="161"/>
      <c r="AT410" s="156" t="s">
        <v>143</v>
      </c>
      <c r="AU410" s="156" t="s">
        <v>91</v>
      </c>
      <c r="AV410" s="13" t="s">
        <v>91</v>
      </c>
      <c r="AW410" s="13" t="s">
        <v>36</v>
      </c>
      <c r="AX410" s="13" t="s">
        <v>81</v>
      </c>
      <c r="AY410" s="156" t="s">
        <v>132</v>
      </c>
    </row>
    <row r="411" spans="2:51" s="14" customFormat="1" ht="11.25">
      <c r="B411" s="162"/>
      <c r="D411" s="145" t="s">
        <v>143</v>
      </c>
      <c r="E411" s="163" t="s">
        <v>1</v>
      </c>
      <c r="F411" s="164" t="s">
        <v>149</v>
      </c>
      <c r="H411" s="165">
        <v>472.898</v>
      </c>
      <c r="I411" s="166"/>
      <c r="L411" s="162"/>
      <c r="M411" s="167"/>
      <c r="T411" s="168"/>
      <c r="AT411" s="163" t="s">
        <v>143</v>
      </c>
      <c r="AU411" s="163" t="s">
        <v>91</v>
      </c>
      <c r="AV411" s="14" t="s">
        <v>139</v>
      </c>
      <c r="AW411" s="14" t="s">
        <v>36</v>
      </c>
      <c r="AX411" s="14" t="s">
        <v>89</v>
      </c>
      <c r="AY411" s="163" t="s">
        <v>132</v>
      </c>
    </row>
    <row r="412" spans="2:65" s="1" customFormat="1" ht="37.9" customHeight="1">
      <c r="B412" s="32"/>
      <c r="C412" s="132" t="s">
        <v>605</v>
      </c>
      <c r="D412" s="132" t="s">
        <v>134</v>
      </c>
      <c r="E412" s="133" t="s">
        <v>606</v>
      </c>
      <c r="F412" s="134" t="s">
        <v>607</v>
      </c>
      <c r="G412" s="135" t="s">
        <v>264</v>
      </c>
      <c r="H412" s="136">
        <v>2837.388</v>
      </c>
      <c r="I412" s="137"/>
      <c r="J412" s="138">
        <f>ROUND(I412*H412,2)</f>
        <v>0</v>
      </c>
      <c r="K412" s="134" t="s">
        <v>138</v>
      </c>
      <c r="L412" s="32"/>
      <c r="M412" s="139" t="s">
        <v>1</v>
      </c>
      <c r="N412" s="140" t="s">
        <v>46</v>
      </c>
      <c r="P412" s="141">
        <f>O412*H412</f>
        <v>0</v>
      </c>
      <c r="Q412" s="141">
        <v>0</v>
      </c>
      <c r="R412" s="141">
        <f>Q412*H412</f>
        <v>0</v>
      </c>
      <c r="S412" s="141">
        <v>0</v>
      </c>
      <c r="T412" s="142">
        <f>S412*H412</f>
        <v>0</v>
      </c>
      <c r="AR412" s="143" t="s">
        <v>139</v>
      </c>
      <c r="AT412" s="143" t="s">
        <v>134</v>
      </c>
      <c r="AU412" s="143" t="s">
        <v>91</v>
      </c>
      <c r="AY412" s="17" t="s">
        <v>132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7" t="s">
        <v>89</v>
      </c>
      <c r="BK412" s="144">
        <f>ROUND(I412*H412,2)</f>
        <v>0</v>
      </c>
      <c r="BL412" s="17" t="s">
        <v>139</v>
      </c>
      <c r="BM412" s="143" t="s">
        <v>608</v>
      </c>
    </row>
    <row r="413" spans="2:51" s="12" customFormat="1" ht="11.25">
      <c r="B413" s="149"/>
      <c r="D413" s="145" t="s">
        <v>143</v>
      </c>
      <c r="E413" s="150" t="s">
        <v>1</v>
      </c>
      <c r="F413" s="151" t="s">
        <v>609</v>
      </c>
      <c r="H413" s="150" t="s">
        <v>1</v>
      </c>
      <c r="I413" s="152"/>
      <c r="L413" s="149"/>
      <c r="M413" s="153"/>
      <c r="T413" s="154"/>
      <c r="AT413" s="150" t="s">
        <v>143</v>
      </c>
      <c r="AU413" s="150" t="s">
        <v>91</v>
      </c>
      <c r="AV413" s="12" t="s">
        <v>89</v>
      </c>
      <c r="AW413" s="12" t="s">
        <v>36</v>
      </c>
      <c r="AX413" s="12" t="s">
        <v>81</v>
      </c>
      <c r="AY413" s="150" t="s">
        <v>132</v>
      </c>
    </row>
    <row r="414" spans="2:51" s="13" customFormat="1" ht="11.25">
      <c r="B414" s="155"/>
      <c r="D414" s="145" t="s">
        <v>143</v>
      </c>
      <c r="E414" s="156" t="s">
        <v>1</v>
      </c>
      <c r="F414" s="157" t="s">
        <v>610</v>
      </c>
      <c r="H414" s="158">
        <v>2837.388</v>
      </c>
      <c r="I414" s="159"/>
      <c r="L414" s="155"/>
      <c r="M414" s="160"/>
      <c r="T414" s="161"/>
      <c r="AT414" s="156" t="s">
        <v>143</v>
      </c>
      <c r="AU414" s="156" t="s">
        <v>91</v>
      </c>
      <c r="AV414" s="13" t="s">
        <v>91</v>
      </c>
      <c r="AW414" s="13" t="s">
        <v>36</v>
      </c>
      <c r="AX414" s="13" t="s">
        <v>89</v>
      </c>
      <c r="AY414" s="156" t="s">
        <v>132</v>
      </c>
    </row>
    <row r="415" spans="2:65" s="1" customFormat="1" ht="37.9" customHeight="1">
      <c r="B415" s="32"/>
      <c r="C415" s="132" t="s">
        <v>611</v>
      </c>
      <c r="D415" s="132" t="s">
        <v>134</v>
      </c>
      <c r="E415" s="133" t="s">
        <v>612</v>
      </c>
      <c r="F415" s="134" t="s">
        <v>613</v>
      </c>
      <c r="G415" s="135" t="s">
        <v>264</v>
      </c>
      <c r="H415" s="136">
        <v>3.709</v>
      </c>
      <c r="I415" s="137"/>
      <c r="J415" s="138">
        <f>ROUND(I415*H415,2)</f>
        <v>0</v>
      </c>
      <c r="K415" s="134" t="s">
        <v>138</v>
      </c>
      <c r="L415" s="32"/>
      <c r="M415" s="139" t="s">
        <v>1</v>
      </c>
      <c r="N415" s="140" t="s">
        <v>46</v>
      </c>
      <c r="P415" s="141">
        <f>O415*H415</f>
        <v>0</v>
      </c>
      <c r="Q415" s="141">
        <v>0</v>
      </c>
      <c r="R415" s="141">
        <f>Q415*H415</f>
        <v>0</v>
      </c>
      <c r="S415" s="141">
        <v>0</v>
      </c>
      <c r="T415" s="142">
        <f>S415*H415</f>
        <v>0</v>
      </c>
      <c r="AR415" s="143" t="s">
        <v>139</v>
      </c>
      <c r="AT415" s="143" t="s">
        <v>134</v>
      </c>
      <c r="AU415" s="143" t="s">
        <v>91</v>
      </c>
      <c r="AY415" s="17" t="s">
        <v>132</v>
      </c>
      <c r="BE415" s="144">
        <f>IF(N415="základní",J415,0)</f>
        <v>0</v>
      </c>
      <c r="BF415" s="144">
        <f>IF(N415="snížená",J415,0)</f>
        <v>0</v>
      </c>
      <c r="BG415" s="144">
        <f>IF(N415="zákl. přenesená",J415,0)</f>
        <v>0</v>
      </c>
      <c r="BH415" s="144">
        <f>IF(N415="sníž. přenesená",J415,0)</f>
        <v>0</v>
      </c>
      <c r="BI415" s="144">
        <f>IF(N415="nulová",J415,0)</f>
        <v>0</v>
      </c>
      <c r="BJ415" s="17" t="s">
        <v>89</v>
      </c>
      <c r="BK415" s="144">
        <f>ROUND(I415*H415,2)</f>
        <v>0</v>
      </c>
      <c r="BL415" s="17" t="s">
        <v>139</v>
      </c>
      <c r="BM415" s="143" t="s">
        <v>614</v>
      </c>
    </row>
    <row r="416" spans="2:51" s="13" customFormat="1" ht="11.25">
      <c r="B416" s="155"/>
      <c r="D416" s="145" t="s">
        <v>143</v>
      </c>
      <c r="E416" s="156" t="s">
        <v>1</v>
      </c>
      <c r="F416" s="157" t="s">
        <v>615</v>
      </c>
      <c r="H416" s="158">
        <v>0.985</v>
      </c>
      <c r="I416" s="159"/>
      <c r="L416" s="155"/>
      <c r="M416" s="160"/>
      <c r="T416" s="161"/>
      <c r="AT416" s="156" t="s">
        <v>143</v>
      </c>
      <c r="AU416" s="156" t="s">
        <v>91</v>
      </c>
      <c r="AV416" s="13" t="s">
        <v>91</v>
      </c>
      <c r="AW416" s="13" t="s">
        <v>36</v>
      </c>
      <c r="AX416" s="13" t="s">
        <v>81</v>
      </c>
      <c r="AY416" s="156" t="s">
        <v>132</v>
      </c>
    </row>
    <row r="417" spans="2:51" s="13" customFormat="1" ht="11.25">
      <c r="B417" s="155"/>
      <c r="D417" s="145" t="s">
        <v>143</v>
      </c>
      <c r="E417" s="156" t="s">
        <v>1</v>
      </c>
      <c r="F417" s="157" t="s">
        <v>616</v>
      </c>
      <c r="H417" s="158">
        <v>0.64</v>
      </c>
      <c r="I417" s="159"/>
      <c r="L417" s="155"/>
      <c r="M417" s="160"/>
      <c r="T417" s="161"/>
      <c r="AT417" s="156" t="s">
        <v>143</v>
      </c>
      <c r="AU417" s="156" t="s">
        <v>91</v>
      </c>
      <c r="AV417" s="13" t="s">
        <v>91</v>
      </c>
      <c r="AW417" s="13" t="s">
        <v>36</v>
      </c>
      <c r="AX417" s="13" t="s">
        <v>81</v>
      </c>
      <c r="AY417" s="156" t="s">
        <v>132</v>
      </c>
    </row>
    <row r="418" spans="2:51" s="13" customFormat="1" ht="22.5">
      <c r="B418" s="155"/>
      <c r="D418" s="145" t="s">
        <v>143</v>
      </c>
      <c r="E418" s="156" t="s">
        <v>1</v>
      </c>
      <c r="F418" s="157" t="s">
        <v>617</v>
      </c>
      <c r="H418" s="158">
        <v>1.044</v>
      </c>
      <c r="I418" s="159"/>
      <c r="L418" s="155"/>
      <c r="M418" s="160"/>
      <c r="T418" s="161"/>
      <c r="AT418" s="156" t="s">
        <v>143</v>
      </c>
      <c r="AU418" s="156" t="s">
        <v>91</v>
      </c>
      <c r="AV418" s="13" t="s">
        <v>91</v>
      </c>
      <c r="AW418" s="13" t="s">
        <v>36</v>
      </c>
      <c r="AX418" s="13" t="s">
        <v>81</v>
      </c>
      <c r="AY418" s="156" t="s">
        <v>132</v>
      </c>
    </row>
    <row r="419" spans="2:51" s="13" customFormat="1" ht="22.5">
      <c r="B419" s="155"/>
      <c r="D419" s="145" t="s">
        <v>143</v>
      </c>
      <c r="E419" s="156" t="s">
        <v>1</v>
      </c>
      <c r="F419" s="157" t="s">
        <v>618</v>
      </c>
      <c r="H419" s="158">
        <v>1.04</v>
      </c>
      <c r="I419" s="159"/>
      <c r="L419" s="155"/>
      <c r="M419" s="160"/>
      <c r="T419" s="161"/>
      <c r="AT419" s="156" t="s">
        <v>143</v>
      </c>
      <c r="AU419" s="156" t="s">
        <v>91</v>
      </c>
      <c r="AV419" s="13" t="s">
        <v>91</v>
      </c>
      <c r="AW419" s="13" t="s">
        <v>36</v>
      </c>
      <c r="AX419" s="13" t="s">
        <v>81</v>
      </c>
      <c r="AY419" s="156" t="s">
        <v>132</v>
      </c>
    </row>
    <row r="420" spans="2:51" s="14" customFormat="1" ht="11.25">
      <c r="B420" s="162"/>
      <c r="D420" s="145" t="s">
        <v>143</v>
      </c>
      <c r="E420" s="163" t="s">
        <v>1</v>
      </c>
      <c r="F420" s="164" t="s">
        <v>149</v>
      </c>
      <c r="H420" s="165">
        <v>3.709</v>
      </c>
      <c r="I420" s="166"/>
      <c r="L420" s="162"/>
      <c r="M420" s="167"/>
      <c r="T420" s="168"/>
      <c r="AT420" s="163" t="s">
        <v>143</v>
      </c>
      <c r="AU420" s="163" t="s">
        <v>91</v>
      </c>
      <c r="AV420" s="14" t="s">
        <v>139</v>
      </c>
      <c r="AW420" s="14" t="s">
        <v>36</v>
      </c>
      <c r="AX420" s="14" t="s">
        <v>89</v>
      </c>
      <c r="AY420" s="163" t="s">
        <v>132</v>
      </c>
    </row>
    <row r="421" spans="2:65" s="1" customFormat="1" ht="37.9" customHeight="1">
      <c r="B421" s="32"/>
      <c r="C421" s="132" t="s">
        <v>619</v>
      </c>
      <c r="D421" s="132" t="s">
        <v>134</v>
      </c>
      <c r="E421" s="133" t="s">
        <v>620</v>
      </c>
      <c r="F421" s="134" t="s">
        <v>607</v>
      </c>
      <c r="G421" s="135" t="s">
        <v>264</v>
      </c>
      <c r="H421" s="136">
        <v>5.91</v>
      </c>
      <c r="I421" s="137"/>
      <c r="J421" s="138">
        <f>ROUND(I421*H421,2)</f>
        <v>0</v>
      </c>
      <c r="K421" s="134" t="s">
        <v>138</v>
      </c>
      <c r="L421" s="32"/>
      <c r="M421" s="139" t="s">
        <v>1</v>
      </c>
      <c r="N421" s="140" t="s">
        <v>46</v>
      </c>
      <c r="P421" s="141">
        <f>O421*H421</f>
        <v>0</v>
      </c>
      <c r="Q421" s="141">
        <v>0</v>
      </c>
      <c r="R421" s="141">
        <f>Q421*H421</f>
        <v>0</v>
      </c>
      <c r="S421" s="141">
        <v>0</v>
      </c>
      <c r="T421" s="142">
        <f>S421*H421</f>
        <v>0</v>
      </c>
      <c r="AR421" s="143" t="s">
        <v>139</v>
      </c>
      <c r="AT421" s="143" t="s">
        <v>134</v>
      </c>
      <c r="AU421" s="143" t="s">
        <v>91</v>
      </c>
      <c r="AY421" s="17" t="s">
        <v>132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7" t="s">
        <v>89</v>
      </c>
      <c r="BK421" s="144">
        <f>ROUND(I421*H421,2)</f>
        <v>0</v>
      </c>
      <c r="BL421" s="17" t="s">
        <v>139</v>
      </c>
      <c r="BM421" s="143" t="s">
        <v>621</v>
      </c>
    </row>
    <row r="422" spans="2:51" s="12" customFormat="1" ht="11.25">
      <c r="B422" s="149"/>
      <c r="D422" s="145" t="s">
        <v>143</v>
      </c>
      <c r="E422" s="150" t="s">
        <v>1</v>
      </c>
      <c r="F422" s="151" t="s">
        <v>609</v>
      </c>
      <c r="H422" s="150" t="s">
        <v>1</v>
      </c>
      <c r="I422" s="152"/>
      <c r="L422" s="149"/>
      <c r="M422" s="153"/>
      <c r="T422" s="154"/>
      <c r="AT422" s="150" t="s">
        <v>143</v>
      </c>
      <c r="AU422" s="150" t="s">
        <v>91</v>
      </c>
      <c r="AV422" s="12" t="s">
        <v>89</v>
      </c>
      <c r="AW422" s="12" t="s">
        <v>36</v>
      </c>
      <c r="AX422" s="12" t="s">
        <v>81</v>
      </c>
      <c r="AY422" s="150" t="s">
        <v>132</v>
      </c>
    </row>
    <row r="423" spans="2:51" s="13" customFormat="1" ht="11.25">
      <c r="B423" s="155"/>
      <c r="D423" s="145" t="s">
        <v>143</v>
      </c>
      <c r="E423" s="156" t="s">
        <v>1</v>
      </c>
      <c r="F423" s="157" t="s">
        <v>622</v>
      </c>
      <c r="H423" s="158">
        <v>5.91</v>
      </c>
      <c r="I423" s="159"/>
      <c r="L423" s="155"/>
      <c r="M423" s="160"/>
      <c r="T423" s="161"/>
      <c r="AT423" s="156" t="s">
        <v>143</v>
      </c>
      <c r="AU423" s="156" t="s">
        <v>91</v>
      </c>
      <c r="AV423" s="13" t="s">
        <v>91</v>
      </c>
      <c r="AW423" s="13" t="s">
        <v>36</v>
      </c>
      <c r="AX423" s="13" t="s">
        <v>89</v>
      </c>
      <c r="AY423" s="156" t="s">
        <v>132</v>
      </c>
    </row>
    <row r="424" spans="2:65" s="1" customFormat="1" ht="44.25" customHeight="1">
      <c r="B424" s="32"/>
      <c r="C424" s="132" t="s">
        <v>623</v>
      </c>
      <c r="D424" s="237" t="s">
        <v>134</v>
      </c>
      <c r="E424" s="133" t="s">
        <v>624</v>
      </c>
      <c r="F424" s="134" t="s">
        <v>625</v>
      </c>
      <c r="G424" s="135" t="s">
        <v>264</v>
      </c>
      <c r="H424" s="136">
        <v>156.704</v>
      </c>
      <c r="I424" s="137"/>
      <c r="J424" s="138">
        <f>ROUND(I424*H424,2)</f>
        <v>0</v>
      </c>
      <c r="K424" s="236" t="s">
        <v>265</v>
      </c>
      <c r="L424" s="32"/>
      <c r="M424" s="139" t="s">
        <v>1</v>
      </c>
      <c r="N424" s="140" t="s">
        <v>46</v>
      </c>
      <c r="P424" s="141">
        <f>O424*H424</f>
        <v>0</v>
      </c>
      <c r="Q424" s="141">
        <v>0</v>
      </c>
      <c r="R424" s="141">
        <f>Q424*H424</f>
        <v>0</v>
      </c>
      <c r="S424" s="141">
        <v>0</v>
      </c>
      <c r="T424" s="142">
        <f>S424*H424</f>
        <v>0</v>
      </c>
      <c r="AR424" s="143" t="s">
        <v>139</v>
      </c>
      <c r="AT424" s="143" t="s">
        <v>134</v>
      </c>
      <c r="AU424" s="143" t="s">
        <v>91</v>
      </c>
      <c r="AY424" s="17" t="s">
        <v>132</v>
      </c>
      <c r="BE424" s="144">
        <f>IF(N424="základní",J424,0)</f>
        <v>0</v>
      </c>
      <c r="BF424" s="144">
        <f>IF(N424="snížená",J424,0)</f>
        <v>0</v>
      </c>
      <c r="BG424" s="144">
        <f>IF(N424="zákl. přenesená",J424,0)</f>
        <v>0</v>
      </c>
      <c r="BH424" s="144">
        <f>IF(N424="sníž. přenesená",J424,0)</f>
        <v>0</v>
      </c>
      <c r="BI424" s="144">
        <f>IF(N424="nulová",J424,0)</f>
        <v>0</v>
      </c>
      <c r="BJ424" s="17" t="s">
        <v>89</v>
      </c>
      <c r="BK424" s="144">
        <f>ROUND(I424*H424,2)</f>
        <v>0</v>
      </c>
      <c r="BL424" s="17" t="s">
        <v>139</v>
      </c>
      <c r="BM424" s="143" t="s">
        <v>626</v>
      </c>
    </row>
    <row r="425" spans="2:51" s="13" customFormat="1" ht="22.5">
      <c r="B425" s="155"/>
      <c r="D425" s="145" t="s">
        <v>143</v>
      </c>
      <c r="E425" s="156" t="s">
        <v>1</v>
      </c>
      <c r="F425" s="157" t="s">
        <v>602</v>
      </c>
      <c r="H425" s="158">
        <v>152.995</v>
      </c>
      <c r="I425" s="159"/>
      <c r="L425" s="155"/>
      <c r="M425" s="160"/>
      <c r="T425" s="161"/>
      <c r="AT425" s="156" t="s">
        <v>143</v>
      </c>
      <c r="AU425" s="156" t="s">
        <v>91</v>
      </c>
      <c r="AV425" s="13" t="s">
        <v>91</v>
      </c>
      <c r="AW425" s="13" t="s">
        <v>36</v>
      </c>
      <c r="AX425" s="13" t="s">
        <v>81</v>
      </c>
      <c r="AY425" s="156" t="s">
        <v>132</v>
      </c>
    </row>
    <row r="426" spans="2:51" s="13" customFormat="1" ht="11.25">
      <c r="B426" s="155"/>
      <c r="D426" s="145" t="s">
        <v>143</v>
      </c>
      <c r="E426" s="156" t="s">
        <v>1</v>
      </c>
      <c r="F426" s="157" t="s">
        <v>615</v>
      </c>
      <c r="H426" s="158">
        <v>0.985</v>
      </c>
      <c r="I426" s="159"/>
      <c r="L426" s="155"/>
      <c r="M426" s="160"/>
      <c r="T426" s="161"/>
      <c r="AT426" s="156" t="s">
        <v>143</v>
      </c>
      <c r="AU426" s="156" t="s">
        <v>91</v>
      </c>
      <c r="AV426" s="13" t="s">
        <v>91</v>
      </c>
      <c r="AW426" s="13" t="s">
        <v>36</v>
      </c>
      <c r="AX426" s="13" t="s">
        <v>81</v>
      </c>
      <c r="AY426" s="156" t="s">
        <v>132</v>
      </c>
    </row>
    <row r="427" spans="2:51" s="13" customFormat="1" ht="11.25">
      <c r="B427" s="155"/>
      <c r="D427" s="145" t="s">
        <v>143</v>
      </c>
      <c r="E427" s="156" t="s">
        <v>1</v>
      </c>
      <c r="F427" s="157" t="s">
        <v>616</v>
      </c>
      <c r="H427" s="158">
        <v>0.64</v>
      </c>
      <c r="I427" s="159"/>
      <c r="L427" s="155"/>
      <c r="M427" s="160"/>
      <c r="T427" s="161"/>
      <c r="AT427" s="156" t="s">
        <v>143</v>
      </c>
      <c r="AU427" s="156" t="s">
        <v>91</v>
      </c>
      <c r="AV427" s="13" t="s">
        <v>91</v>
      </c>
      <c r="AW427" s="13" t="s">
        <v>36</v>
      </c>
      <c r="AX427" s="13" t="s">
        <v>81</v>
      </c>
      <c r="AY427" s="156" t="s">
        <v>132</v>
      </c>
    </row>
    <row r="428" spans="2:51" s="13" customFormat="1" ht="22.5">
      <c r="B428" s="155"/>
      <c r="D428" s="145" t="s">
        <v>143</v>
      </c>
      <c r="E428" s="156" t="s">
        <v>1</v>
      </c>
      <c r="F428" s="157" t="s">
        <v>617</v>
      </c>
      <c r="H428" s="158">
        <v>1.044</v>
      </c>
      <c r="I428" s="159"/>
      <c r="L428" s="155"/>
      <c r="M428" s="160"/>
      <c r="T428" s="161"/>
      <c r="AT428" s="156" t="s">
        <v>143</v>
      </c>
      <c r="AU428" s="156" t="s">
        <v>91</v>
      </c>
      <c r="AV428" s="13" t="s">
        <v>91</v>
      </c>
      <c r="AW428" s="13" t="s">
        <v>36</v>
      </c>
      <c r="AX428" s="13" t="s">
        <v>81</v>
      </c>
      <c r="AY428" s="156" t="s">
        <v>132</v>
      </c>
    </row>
    <row r="429" spans="2:51" s="13" customFormat="1" ht="22.5">
      <c r="B429" s="155"/>
      <c r="D429" s="145" t="s">
        <v>143</v>
      </c>
      <c r="E429" s="156" t="s">
        <v>1</v>
      </c>
      <c r="F429" s="157" t="s">
        <v>618</v>
      </c>
      <c r="H429" s="158">
        <v>1.04</v>
      </c>
      <c r="I429" s="159"/>
      <c r="L429" s="155"/>
      <c r="M429" s="160"/>
      <c r="T429" s="161"/>
      <c r="AT429" s="156" t="s">
        <v>143</v>
      </c>
      <c r="AU429" s="156" t="s">
        <v>91</v>
      </c>
      <c r="AV429" s="13" t="s">
        <v>91</v>
      </c>
      <c r="AW429" s="13" t="s">
        <v>36</v>
      </c>
      <c r="AX429" s="13" t="s">
        <v>81</v>
      </c>
      <c r="AY429" s="156" t="s">
        <v>132</v>
      </c>
    </row>
    <row r="430" spans="2:51" s="14" customFormat="1" ht="11.25">
      <c r="B430" s="162"/>
      <c r="D430" s="145" t="s">
        <v>143</v>
      </c>
      <c r="E430" s="163" t="s">
        <v>1</v>
      </c>
      <c r="F430" s="164" t="s">
        <v>149</v>
      </c>
      <c r="H430" s="165">
        <v>156.704</v>
      </c>
      <c r="I430" s="166"/>
      <c r="L430" s="162"/>
      <c r="M430" s="167"/>
      <c r="T430" s="168"/>
      <c r="AT430" s="163" t="s">
        <v>143</v>
      </c>
      <c r="AU430" s="163" t="s">
        <v>91</v>
      </c>
      <c r="AV430" s="14" t="s">
        <v>139</v>
      </c>
      <c r="AW430" s="14" t="s">
        <v>36</v>
      </c>
      <c r="AX430" s="14" t="s">
        <v>89</v>
      </c>
      <c r="AY430" s="163" t="s">
        <v>132</v>
      </c>
    </row>
    <row r="431" spans="2:65" s="1" customFormat="1" ht="44.25" customHeight="1">
      <c r="B431" s="32"/>
      <c r="C431" s="132" t="s">
        <v>627</v>
      </c>
      <c r="D431" s="237" t="s">
        <v>134</v>
      </c>
      <c r="E431" s="133" t="s">
        <v>628</v>
      </c>
      <c r="F431" s="134" t="s">
        <v>629</v>
      </c>
      <c r="G431" s="135" t="s">
        <v>264</v>
      </c>
      <c r="H431" s="136">
        <v>183.384</v>
      </c>
      <c r="I431" s="137"/>
      <c r="J431" s="138">
        <f>ROUND(I431*H431,2)</f>
        <v>0</v>
      </c>
      <c r="K431" s="236" t="s">
        <v>265</v>
      </c>
      <c r="L431" s="32"/>
      <c r="M431" s="139" t="s">
        <v>1</v>
      </c>
      <c r="N431" s="140" t="s">
        <v>46</v>
      </c>
      <c r="P431" s="141">
        <f>O431*H431</f>
        <v>0</v>
      </c>
      <c r="Q431" s="141">
        <v>0</v>
      </c>
      <c r="R431" s="141">
        <f>Q431*H431</f>
        <v>0</v>
      </c>
      <c r="S431" s="141">
        <v>0</v>
      </c>
      <c r="T431" s="142">
        <f>S431*H431</f>
        <v>0</v>
      </c>
      <c r="AR431" s="143" t="s">
        <v>139</v>
      </c>
      <c r="AT431" s="143" t="s">
        <v>134</v>
      </c>
      <c r="AU431" s="143" t="s">
        <v>91</v>
      </c>
      <c r="AY431" s="17" t="s">
        <v>132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7" t="s">
        <v>89</v>
      </c>
      <c r="BK431" s="144">
        <f>ROUND(I431*H431,2)</f>
        <v>0</v>
      </c>
      <c r="BL431" s="17" t="s">
        <v>139</v>
      </c>
      <c r="BM431" s="143" t="s">
        <v>630</v>
      </c>
    </row>
    <row r="432" spans="2:51" s="13" customFormat="1" ht="11.25">
      <c r="B432" s="155"/>
      <c r="D432" s="145" t="s">
        <v>143</v>
      </c>
      <c r="E432" s="156" t="s">
        <v>1</v>
      </c>
      <c r="F432" s="157" t="s">
        <v>603</v>
      </c>
      <c r="H432" s="158">
        <v>62.871</v>
      </c>
      <c r="I432" s="159"/>
      <c r="L432" s="155"/>
      <c r="M432" s="160"/>
      <c r="T432" s="161"/>
      <c r="AT432" s="156" t="s">
        <v>143</v>
      </c>
      <c r="AU432" s="156" t="s">
        <v>91</v>
      </c>
      <c r="AV432" s="13" t="s">
        <v>91</v>
      </c>
      <c r="AW432" s="13" t="s">
        <v>36</v>
      </c>
      <c r="AX432" s="13" t="s">
        <v>81</v>
      </c>
      <c r="AY432" s="156" t="s">
        <v>132</v>
      </c>
    </row>
    <row r="433" spans="2:51" s="13" customFormat="1" ht="11.25">
      <c r="B433" s="155"/>
      <c r="D433" s="145" t="s">
        <v>143</v>
      </c>
      <c r="E433" s="156" t="s">
        <v>1</v>
      </c>
      <c r="F433" s="157" t="s">
        <v>604</v>
      </c>
      <c r="H433" s="158">
        <v>120.513</v>
      </c>
      <c r="I433" s="159"/>
      <c r="L433" s="155"/>
      <c r="M433" s="160"/>
      <c r="T433" s="161"/>
      <c r="AT433" s="156" t="s">
        <v>143</v>
      </c>
      <c r="AU433" s="156" t="s">
        <v>91</v>
      </c>
      <c r="AV433" s="13" t="s">
        <v>91</v>
      </c>
      <c r="AW433" s="13" t="s">
        <v>36</v>
      </c>
      <c r="AX433" s="13" t="s">
        <v>81</v>
      </c>
      <c r="AY433" s="156" t="s">
        <v>132</v>
      </c>
    </row>
    <row r="434" spans="2:51" s="14" customFormat="1" ht="11.25">
      <c r="B434" s="162"/>
      <c r="D434" s="145" t="s">
        <v>143</v>
      </c>
      <c r="E434" s="163" t="s">
        <v>1</v>
      </c>
      <c r="F434" s="164" t="s">
        <v>149</v>
      </c>
      <c r="H434" s="165">
        <v>183.384</v>
      </c>
      <c r="I434" s="166"/>
      <c r="L434" s="162"/>
      <c r="M434" s="167"/>
      <c r="T434" s="168"/>
      <c r="AT434" s="163" t="s">
        <v>143</v>
      </c>
      <c r="AU434" s="163" t="s">
        <v>91</v>
      </c>
      <c r="AV434" s="14" t="s">
        <v>139</v>
      </c>
      <c r="AW434" s="14" t="s">
        <v>36</v>
      </c>
      <c r="AX434" s="14" t="s">
        <v>89</v>
      </c>
      <c r="AY434" s="163" t="s">
        <v>132</v>
      </c>
    </row>
    <row r="435" spans="2:65" s="1" customFormat="1" ht="44.25" customHeight="1">
      <c r="B435" s="32"/>
      <c r="C435" s="132" t="s">
        <v>631</v>
      </c>
      <c r="D435" s="237" t="s">
        <v>134</v>
      </c>
      <c r="E435" s="133" t="s">
        <v>632</v>
      </c>
      <c r="F435" s="134" t="s">
        <v>263</v>
      </c>
      <c r="G435" s="135" t="s">
        <v>264</v>
      </c>
      <c r="H435" s="136">
        <v>136.519</v>
      </c>
      <c r="I435" s="137"/>
      <c r="J435" s="138">
        <f>ROUND(I435*H435,2)</f>
        <v>0</v>
      </c>
      <c r="K435" s="236" t="s">
        <v>265</v>
      </c>
      <c r="L435" s="32"/>
      <c r="M435" s="139" t="s">
        <v>1</v>
      </c>
      <c r="N435" s="140" t="s">
        <v>46</v>
      </c>
      <c r="P435" s="141">
        <f>O435*H435</f>
        <v>0</v>
      </c>
      <c r="Q435" s="141">
        <v>0</v>
      </c>
      <c r="R435" s="141">
        <f>Q435*H435</f>
        <v>0</v>
      </c>
      <c r="S435" s="141">
        <v>0</v>
      </c>
      <c r="T435" s="142">
        <f>S435*H435</f>
        <v>0</v>
      </c>
      <c r="AR435" s="143" t="s">
        <v>139</v>
      </c>
      <c r="AT435" s="143" t="s">
        <v>134</v>
      </c>
      <c r="AU435" s="143" t="s">
        <v>91</v>
      </c>
      <c r="AY435" s="17" t="s">
        <v>132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7" t="s">
        <v>89</v>
      </c>
      <c r="BK435" s="144">
        <f>ROUND(I435*H435,2)</f>
        <v>0</v>
      </c>
      <c r="BL435" s="17" t="s">
        <v>139</v>
      </c>
      <c r="BM435" s="143" t="s">
        <v>633</v>
      </c>
    </row>
    <row r="436" spans="2:51" s="13" customFormat="1" ht="22.5">
      <c r="B436" s="155"/>
      <c r="D436" s="145" t="s">
        <v>143</v>
      </c>
      <c r="E436" s="156" t="s">
        <v>1</v>
      </c>
      <c r="F436" s="157" t="s">
        <v>601</v>
      </c>
      <c r="H436" s="158">
        <v>136.519</v>
      </c>
      <c r="I436" s="159"/>
      <c r="L436" s="155"/>
      <c r="M436" s="160"/>
      <c r="T436" s="161"/>
      <c r="AT436" s="156" t="s">
        <v>143</v>
      </c>
      <c r="AU436" s="156" t="s">
        <v>91</v>
      </c>
      <c r="AV436" s="13" t="s">
        <v>91</v>
      </c>
      <c r="AW436" s="13" t="s">
        <v>36</v>
      </c>
      <c r="AX436" s="13" t="s">
        <v>89</v>
      </c>
      <c r="AY436" s="156" t="s">
        <v>132</v>
      </c>
    </row>
    <row r="437" spans="2:63" s="11" customFormat="1" ht="22.9" customHeight="1">
      <c r="B437" s="120"/>
      <c r="D437" s="121" t="s">
        <v>80</v>
      </c>
      <c r="E437" s="130" t="s">
        <v>634</v>
      </c>
      <c r="F437" s="130" t="s">
        <v>635</v>
      </c>
      <c r="I437" s="123"/>
      <c r="J437" s="131">
        <f>BK437</f>
        <v>0</v>
      </c>
      <c r="L437" s="120"/>
      <c r="M437" s="125"/>
      <c r="P437" s="126">
        <f>P438</f>
        <v>0</v>
      </c>
      <c r="R437" s="126">
        <f>R438</f>
        <v>0</v>
      </c>
      <c r="T437" s="127">
        <f>T438</f>
        <v>0</v>
      </c>
      <c r="AR437" s="121" t="s">
        <v>89</v>
      </c>
      <c r="AT437" s="128" t="s">
        <v>80</v>
      </c>
      <c r="AU437" s="128" t="s">
        <v>89</v>
      </c>
      <c r="AY437" s="121" t="s">
        <v>132</v>
      </c>
      <c r="BK437" s="129">
        <f>BK438</f>
        <v>0</v>
      </c>
    </row>
    <row r="438" spans="2:65" s="1" customFormat="1" ht="49.15" customHeight="1">
      <c r="B438" s="32"/>
      <c r="C438" s="132" t="s">
        <v>636</v>
      </c>
      <c r="D438" s="237" t="s">
        <v>134</v>
      </c>
      <c r="E438" s="133" t="s">
        <v>637</v>
      </c>
      <c r="F438" s="134" t="s">
        <v>638</v>
      </c>
      <c r="G438" s="135" t="s">
        <v>264</v>
      </c>
      <c r="H438" s="136">
        <v>1800.968</v>
      </c>
      <c r="I438" s="137"/>
      <c r="J438" s="138">
        <f>ROUND(I438*H438,2)</f>
        <v>0</v>
      </c>
      <c r="K438" s="236" t="s">
        <v>265</v>
      </c>
      <c r="L438" s="32"/>
      <c r="M438" s="139" t="s">
        <v>1</v>
      </c>
      <c r="N438" s="140" t="s">
        <v>46</v>
      </c>
      <c r="P438" s="141">
        <f>O438*H438</f>
        <v>0</v>
      </c>
      <c r="Q438" s="141">
        <v>0</v>
      </c>
      <c r="R438" s="141">
        <f>Q438*H438</f>
        <v>0</v>
      </c>
      <c r="S438" s="141">
        <v>0</v>
      </c>
      <c r="T438" s="142">
        <f>S438*H438</f>
        <v>0</v>
      </c>
      <c r="AR438" s="143" t="s">
        <v>139</v>
      </c>
      <c r="AT438" s="143" t="s">
        <v>134</v>
      </c>
      <c r="AU438" s="143" t="s">
        <v>91</v>
      </c>
      <c r="AY438" s="17" t="s">
        <v>132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17" t="s">
        <v>89</v>
      </c>
      <c r="BK438" s="144">
        <f>ROUND(I438*H438,2)</f>
        <v>0</v>
      </c>
      <c r="BL438" s="17" t="s">
        <v>139</v>
      </c>
      <c r="BM438" s="143" t="s">
        <v>639</v>
      </c>
    </row>
    <row r="439" spans="2:63" s="11" customFormat="1" ht="25.9" customHeight="1">
      <c r="B439" s="120"/>
      <c r="D439" s="121" t="s">
        <v>80</v>
      </c>
      <c r="E439" s="122" t="s">
        <v>640</v>
      </c>
      <c r="F439" s="122" t="s">
        <v>641</v>
      </c>
      <c r="I439" s="123"/>
      <c r="J439" s="124">
        <f>BK439</f>
        <v>0</v>
      </c>
      <c r="L439" s="120"/>
      <c r="M439" s="125"/>
      <c r="P439" s="126">
        <f>SUM(P440:P443)</f>
        <v>0</v>
      </c>
      <c r="R439" s="126">
        <f>SUM(R440:R443)</f>
        <v>0</v>
      </c>
      <c r="T439" s="127">
        <f>SUM(T440:T443)</f>
        <v>0</v>
      </c>
      <c r="AR439" s="121" t="s">
        <v>139</v>
      </c>
      <c r="AT439" s="128" t="s">
        <v>80</v>
      </c>
      <c r="AU439" s="128" t="s">
        <v>81</v>
      </c>
      <c r="AY439" s="121" t="s">
        <v>132</v>
      </c>
      <c r="BK439" s="129">
        <f>SUM(BK440:BK443)</f>
        <v>0</v>
      </c>
    </row>
    <row r="440" spans="2:65" s="1" customFormat="1" ht="16.5" customHeight="1">
      <c r="B440" s="32"/>
      <c r="C440" s="132" t="s">
        <v>642</v>
      </c>
      <c r="D440" s="132" t="s">
        <v>134</v>
      </c>
      <c r="E440" s="133" t="s">
        <v>643</v>
      </c>
      <c r="F440" s="134" t="s">
        <v>644</v>
      </c>
      <c r="G440" s="135" t="s">
        <v>645</v>
      </c>
      <c r="H440" s="136">
        <v>1</v>
      </c>
      <c r="I440" s="137"/>
      <c r="J440" s="138">
        <f>ROUND(I440*H440,2)</f>
        <v>0</v>
      </c>
      <c r="K440" s="134" t="s">
        <v>1</v>
      </c>
      <c r="L440" s="32"/>
      <c r="M440" s="139" t="s">
        <v>1</v>
      </c>
      <c r="N440" s="140" t="s">
        <v>46</v>
      </c>
      <c r="P440" s="141">
        <f>O440*H440</f>
        <v>0</v>
      </c>
      <c r="Q440" s="141">
        <v>0</v>
      </c>
      <c r="R440" s="141">
        <f>Q440*H440</f>
        <v>0</v>
      </c>
      <c r="S440" s="141">
        <v>0</v>
      </c>
      <c r="T440" s="142">
        <f>S440*H440</f>
        <v>0</v>
      </c>
      <c r="AR440" s="143" t="s">
        <v>236</v>
      </c>
      <c r="AT440" s="143" t="s">
        <v>134</v>
      </c>
      <c r="AU440" s="143" t="s">
        <v>89</v>
      </c>
      <c r="AY440" s="17" t="s">
        <v>132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7" t="s">
        <v>89</v>
      </c>
      <c r="BK440" s="144">
        <f>ROUND(I440*H440,2)</f>
        <v>0</v>
      </c>
      <c r="BL440" s="17" t="s">
        <v>236</v>
      </c>
      <c r="BM440" s="143" t="s">
        <v>646</v>
      </c>
    </row>
    <row r="441" spans="2:51" s="12" customFormat="1" ht="11.25">
      <c r="B441" s="149"/>
      <c r="D441" s="145" t="s">
        <v>143</v>
      </c>
      <c r="E441" s="150" t="s">
        <v>1</v>
      </c>
      <c r="F441" s="151" t="s">
        <v>647</v>
      </c>
      <c r="H441" s="150" t="s">
        <v>1</v>
      </c>
      <c r="I441" s="152"/>
      <c r="L441" s="149"/>
      <c r="M441" s="153"/>
      <c r="T441" s="154"/>
      <c r="AT441" s="150" t="s">
        <v>143</v>
      </c>
      <c r="AU441" s="150" t="s">
        <v>89</v>
      </c>
      <c r="AV441" s="12" t="s">
        <v>89</v>
      </c>
      <c r="AW441" s="12" t="s">
        <v>36</v>
      </c>
      <c r="AX441" s="12" t="s">
        <v>81</v>
      </c>
      <c r="AY441" s="150" t="s">
        <v>132</v>
      </c>
    </row>
    <row r="442" spans="2:51" s="13" customFormat="1" ht="11.25">
      <c r="B442" s="155"/>
      <c r="D442" s="145" t="s">
        <v>143</v>
      </c>
      <c r="E442" s="156" t="s">
        <v>1</v>
      </c>
      <c r="F442" s="157" t="s">
        <v>648</v>
      </c>
      <c r="H442" s="158">
        <v>1</v>
      </c>
      <c r="I442" s="159"/>
      <c r="L442" s="155"/>
      <c r="M442" s="160"/>
      <c r="T442" s="161"/>
      <c r="AT442" s="156" t="s">
        <v>143</v>
      </c>
      <c r="AU442" s="156" t="s">
        <v>89</v>
      </c>
      <c r="AV442" s="13" t="s">
        <v>91</v>
      </c>
      <c r="AW442" s="13" t="s">
        <v>36</v>
      </c>
      <c r="AX442" s="13" t="s">
        <v>81</v>
      </c>
      <c r="AY442" s="156" t="s">
        <v>132</v>
      </c>
    </row>
    <row r="443" spans="2:51" s="14" customFormat="1" ht="11.25">
      <c r="B443" s="162"/>
      <c r="D443" s="145" t="s">
        <v>143</v>
      </c>
      <c r="E443" s="163" t="s">
        <v>1</v>
      </c>
      <c r="F443" s="164" t="s">
        <v>149</v>
      </c>
      <c r="H443" s="165">
        <v>1</v>
      </c>
      <c r="I443" s="166"/>
      <c r="L443" s="162"/>
      <c r="M443" s="186"/>
      <c r="N443" s="187"/>
      <c r="O443" s="187"/>
      <c r="P443" s="187"/>
      <c r="Q443" s="187"/>
      <c r="R443" s="187"/>
      <c r="S443" s="187"/>
      <c r="T443" s="188"/>
      <c r="AT443" s="163" t="s">
        <v>143</v>
      </c>
      <c r="AU443" s="163" t="s">
        <v>89</v>
      </c>
      <c r="AV443" s="14" t="s">
        <v>139</v>
      </c>
      <c r="AW443" s="14" t="s">
        <v>36</v>
      </c>
      <c r="AX443" s="14" t="s">
        <v>89</v>
      </c>
      <c r="AY443" s="163" t="s">
        <v>132</v>
      </c>
    </row>
    <row r="444" spans="2:12" s="1" customFormat="1" ht="6.95" customHeight="1">
      <c r="B444" s="44"/>
      <c r="C444" s="45"/>
      <c r="D444" s="45"/>
      <c r="E444" s="45"/>
      <c r="F444" s="45"/>
      <c r="G444" s="45"/>
      <c r="H444" s="45"/>
      <c r="I444" s="45"/>
      <c r="J444" s="45"/>
      <c r="K444" s="45"/>
      <c r="L444" s="32"/>
    </row>
  </sheetData>
  <sheetProtection algorithmName="SHA-512" hashValue="YuByIXzpiyYJo8vZ1Nd3KYrqRtF++f12Owl3te0f2lb52tIzTHmlaBtw2BYYiZ+JZVBWEj8uWB1hQgbG6bKg4g==" saltValue="xbhcm+EiR/7IL5P1iTWCng==" spinCount="100000" sheet="1" objects="1" scenarios="1" formatColumns="0" formatRows="0" autoFilter="0"/>
  <autoFilter ref="C126:K44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90"/>
  <sheetViews>
    <sheetView showGridLines="0" tabSelected="1" workbookViewId="0" topLeftCell="A461">
      <selection activeCell="D469" activeCellId="9" sqref="D249 K249 K469 K476 K480 K483 D483 D480 D476 D46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ht="24.95" customHeight="1">
      <c r="B4" s="20"/>
      <c r="D4" s="21" t="s">
        <v>98</v>
      </c>
      <c r="L4" s="20"/>
      <c r="M4" s="8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2" t="str">
        <f>'Rekapitulace stavby'!K6</f>
        <v>Srch, ul. Na Pašti a ul. Nová - kanalizace</v>
      </c>
      <c r="F7" s="233"/>
      <c r="G7" s="233"/>
      <c r="H7" s="233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13" t="s">
        <v>649</v>
      </c>
      <c r="F9" s="234"/>
      <c r="G9" s="234"/>
      <c r="H9" s="234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8. 3. 2023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29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30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5" t="str">
        <f>'Rekapitulace stavby'!E14</f>
        <v>Vyplň údaj</v>
      </c>
      <c r="F18" s="197"/>
      <c r="G18" s="197"/>
      <c r="H18" s="197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32</v>
      </c>
      <c r="I20" s="27" t="s">
        <v>25</v>
      </c>
      <c r="J20" s="25" t="s">
        <v>33</v>
      </c>
      <c r="L20" s="32"/>
    </row>
    <row r="21" spans="2:12" s="1" customFormat="1" ht="18" customHeight="1">
      <c r="B21" s="32"/>
      <c r="E21" s="25" t="s">
        <v>34</v>
      </c>
      <c r="I21" s="27" t="s">
        <v>28</v>
      </c>
      <c r="J21" s="25" t="s">
        <v>35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37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39</v>
      </c>
      <c r="L26" s="32"/>
    </row>
    <row r="27" spans="2:12" s="7" customFormat="1" ht="71.25" customHeight="1">
      <c r="B27" s="89"/>
      <c r="E27" s="202" t="s">
        <v>40</v>
      </c>
      <c r="F27" s="202"/>
      <c r="G27" s="202"/>
      <c r="H27" s="20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41</v>
      </c>
      <c r="J30" s="66">
        <f>ROUND(J127,2)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43</v>
      </c>
      <c r="I32" s="35" t="s">
        <v>42</v>
      </c>
      <c r="J32" s="35" t="s">
        <v>44</v>
      </c>
      <c r="L32" s="32"/>
    </row>
    <row r="33" spans="2:12" s="1" customFormat="1" ht="14.45" customHeight="1">
      <c r="B33" s="32"/>
      <c r="D33" s="55" t="s">
        <v>45</v>
      </c>
      <c r="E33" s="27" t="s">
        <v>46</v>
      </c>
      <c r="F33" s="91">
        <f>ROUND((SUM(BE127:BE489)),2)</f>
        <v>0</v>
      </c>
      <c r="I33" s="92">
        <v>0.21</v>
      </c>
      <c r="J33" s="91">
        <f>ROUND(((SUM(BE127:BE489))*I33),2)</f>
        <v>0</v>
      </c>
      <c r="L33" s="32"/>
    </row>
    <row r="34" spans="2:12" s="1" customFormat="1" ht="14.45" customHeight="1">
      <c r="B34" s="32"/>
      <c r="E34" s="27" t="s">
        <v>47</v>
      </c>
      <c r="F34" s="91">
        <f>ROUND((SUM(BF127:BF489)),2)</f>
        <v>0</v>
      </c>
      <c r="I34" s="92">
        <v>0.15</v>
      </c>
      <c r="J34" s="91">
        <f>ROUND(((SUM(BF127:BF489))*I34),2)</f>
        <v>0</v>
      </c>
      <c r="L34" s="32"/>
    </row>
    <row r="35" spans="2:12" s="1" customFormat="1" ht="14.45" customHeight="1" hidden="1">
      <c r="B35" s="32"/>
      <c r="E35" s="27" t="s">
        <v>48</v>
      </c>
      <c r="F35" s="91">
        <f>ROUND((SUM(BG127:BG489)),2)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49</v>
      </c>
      <c r="F36" s="91">
        <f>ROUND((SUM(BH127:BH489)),2)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50</v>
      </c>
      <c r="F37" s="91">
        <f>ROUND((SUM(BI127:BI489)),2)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51</v>
      </c>
      <c r="E39" s="57"/>
      <c r="F39" s="57"/>
      <c r="G39" s="95" t="s">
        <v>52</v>
      </c>
      <c r="H39" s="96" t="s">
        <v>53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54</v>
      </c>
      <c r="E50" s="42"/>
      <c r="F50" s="42"/>
      <c r="G50" s="41" t="s">
        <v>55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56</v>
      </c>
      <c r="E61" s="34"/>
      <c r="F61" s="99" t="s">
        <v>57</v>
      </c>
      <c r="G61" s="43" t="s">
        <v>56</v>
      </c>
      <c r="H61" s="34"/>
      <c r="I61" s="34"/>
      <c r="J61" s="100" t="s">
        <v>57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58</v>
      </c>
      <c r="E65" s="42"/>
      <c r="F65" s="42"/>
      <c r="G65" s="41" t="s">
        <v>59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56</v>
      </c>
      <c r="E76" s="34"/>
      <c r="F76" s="99" t="s">
        <v>57</v>
      </c>
      <c r="G76" s="43" t="s">
        <v>56</v>
      </c>
      <c r="H76" s="34"/>
      <c r="I76" s="34"/>
      <c r="J76" s="100" t="s">
        <v>57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101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2" t="str">
        <f>E7</f>
        <v>Srch, ul. Na Pašti a ul. Nová - kanalizace</v>
      </c>
      <c r="F85" s="233"/>
      <c r="G85" s="233"/>
      <c r="H85" s="233"/>
      <c r="L85" s="32"/>
    </row>
    <row r="86" spans="2:12" s="1" customFormat="1" ht="12" customHeight="1">
      <c r="B86" s="32"/>
      <c r="C86" s="27" t="s">
        <v>99</v>
      </c>
      <c r="L86" s="32"/>
    </row>
    <row r="87" spans="2:12" s="1" customFormat="1" ht="16.5" customHeight="1">
      <c r="B87" s="32"/>
      <c r="E87" s="213" t="str">
        <f>E9</f>
        <v>SO 02 - ul. Na Pašti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Srch</v>
      </c>
      <c r="I89" s="27" t="s">
        <v>22</v>
      </c>
      <c r="J89" s="52" t="str">
        <f>IF(J12="","",J12)</f>
        <v>8. 3. 2023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>Vodovody a kanalizace Pardubice, a.s.</v>
      </c>
      <c r="I91" s="27" t="s">
        <v>32</v>
      </c>
      <c r="J91" s="30" t="str">
        <f>E21</f>
        <v>Multiaqua s.r.o.</v>
      </c>
      <c r="L91" s="32"/>
    </row>
    <row r="92" spans="2:12" s="1" customFormat="1" ht="15.2" customHeight="1">
      <c r="B92" s="32"/>
      <c r="C92" s="27" t="s">
        <v>30</v>
      </c>
      <c r="F92" s="25" t="str">
        <f>IF(E18="","",E18)</f>
        <v>Vyplň údaj</v>
      </c>
      <c r="I92" s="27" t="s">
        <v>37</v>
      </c>
      <c r="J92" s="30" t="str">
        <f>E24</f>
        <v>Leona Šaldová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104</v>
      </c>
      <c r="J96" s="66">
        <f>J127</f>
        <v>0</v>
      </c>
      <c r="L96" s="32"/>
      <c r="AU96" s="17" t="s">
        <v>105</v>
      </c>
    </row>
    <row r="97" spans="2:12" s="8" customFormat="1" ht="24.95" customHeight="1">
      <c r="B97" s="104"/>
      <c r="D97" s="105" t="s">
        <v>106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9" customFormat="1" ht="19.9" customHeight="1">
      <c r="B98" s="108"/>
      <c r="D98" s="109" t="s">
        <v>107</v>
      </c>
      <c r="E98" s="110"/>
      <c r="F98" s="110"/>
      <c r="G98" s="110"/>
      <c r="H98" s="110"/>
      <c r="I98" s="110"/>
      <c r="J98" s="111">
        <f>J129</f>
        <v>0</v>
      </c>
      <c r="L98" s="108"/>
    </row>
    <row r="99" spans="2:12" s="9" customFormat="1" ht="19.9" customHeight="1">
      <c r="B99" s="108"/>
      <c r="D99" s="109" t="s">
        <v>108</v>
      </c>
      <c r="E99" s="110"/>
      <c r="F99" s="110"/>
      <c r="G99" s="110"/>
      <c r="H99" s="110"/>
      <c r="I99" s="110"/>
      <c r="J99" s="111">
        <f>J275</f>
        <v>0</v>
      </c>
      <c r="L99" s="108"/>
    </row>
    <row r="100" spans="2:12" s="9" customFormat="1" ht="19.9" customHeight="1">
      <c r="B100" s="108"/>
      <c r="D100" s="109" t="s">
        <v>109</v>
      </c>
      <c r="E100" s="110"/>
      <c r="F100" s="110"/>
      <c r="G100" s="110"/>
      <c r="H100" s="110"/>
      <c r="I100" s="110"/>
      <c r="J100" s="111">
        <f>J284</f>
        <v>0</v>
      </c>
      <c r="L100" s="108"/>
    </row>
    <row r="101" spans="2:12" s="9" customFormat="1" ht="19.9" customHeight="1">
      <c r="B101" s="108"/>
      <c r="D101" s="109" t="s">
        <v>110</v>
      </c>
      <c r="E101" s="110"/>
      <c r="F101" s="110"/>
      <c r="G101" s="110"/>
      <c r="H101" s="110"/>
      <c r="I101" s="110"/>
      <c r="J101" s="111">
        <f>J289</f>
        <v>0</v>
      </c>
      <c r="L101" s="108"/>
    </row>
    <row r="102" spans="2:12" s="9" customFormat="1" ht="19.9" customHeight="1">
      <c r="B102" s="108"/>
      <c r="D102" s="109" t="s">
        <v>111</v>
      </c>
      <c r="E102" s="110"/>
      <c r="F102" s="110"/>
      <c r="G102" s="110"/>
      <c r="H102" s="110"/>
      <c r="I102" s="110"/>
      <c r="J102" s="111">
        <f>J305</f>
        <v>0</v>
      </c>
      <c r="L102" s="108"/>
    </row>
    <row r="103" spans="2:12" s="9" customFormat="1" ht="19.9" customHeight="1">
      <c r="B103" s="108"/>
      <c r="D103" s="109" t="s">
        <v>112</v>
      </c>
      <c r="E103" s="110"/>
      <c r="F103" s="110"/>
      <c r="G103" s="110"/>
      <c r="H103" s="110"/>
      <c r="I103" s="110"/>
      <c r="J103" s="111">
        <f>J358</f>
        <v>0</v>
      </c>
      <c r="L103" s="108"/>
    </row>
    <row r="104" spans="2:12" s="9" customFormat="1" ht="19.9" customHeight="1">
      <c r="B104" s="108"/>
      <c r="D104" s="109" t="s">
        <v>113</v>
      </c>
      <c r="E104" s="110"/>
      <c r="F104" s="110"/>
      <c r="G104" s="110"/>
      <c r="H104" s="110"/>
      <c r="I104" s="110"/>
      <c r="J104" s="111">
        <f>J429</f>
        <v>0</v>
      </c>
      <c r="L104" s="108"/>
    </row>
    <row r="105" spans="2:12" s="9" customFormat="1" ht="19.9" customHeight="1">
      <c r="B105" s="108"/>
      <c r="D105" s="109" t="s">
        <v>114</v>
      </c>
      <c r="E105" s="110"/>
      <c r="F105" s="110"/>
      <c r="G105" s="110"/>
      <c r="H105" s="110"/>
      <c r="I105" s="110"/>
      <c r="J105" s="111">
        <f>J450</f>
        <v>0</v>
      </c>
      <c r="L105" s="108"/>
    </row>
    <row r="106" spans="2:12" s="9" customFormat="1" ht="19.9" customHeight="1">
      <c r="B106" s="108"/>
      <c r="D106" s="109" t="s">
        <v>115</v>
      </c>
      <c r="E106" s="110"/>
      <c r="F106" s="110"/>
      <c r="G106" s="110"/>
      <c r="H106" s="110"/>
      <c r="I106" s="110"/>
      <c r="J106" s="111">
        <f>J482</f>
        <v>0</v>
      </c>
      <c r="L106" s="108"/>
    </row>
    <row r="107" spans="2:12" s="8" customFormat="1" ht="24.95" customHeight="1">
      <c r="B107" s="104"/>
      <c r="D107" s="105" t="s">
        <v>116</v>
      </c>
      <c r="E107" s="106"/>
      <c r="F107" s="106"/>
      <c r="G107" s="106"/>
      <c r="H107" s="106"/>
      <c r="I107" s="106"/>
      <c r="J107" s="107">
        <f>J484</f>
        <v>0</v>
      </c>
      <c r="L107" s="104"/>
    </row>
    <row r="108" spans="2:12" s="1" customFormat="1" ht="21.75" customHeight="1">
      <c r="B108" s="32"/>
      <c r="L108" s="32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2"/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2"/>
    </row>
    <row r="114" spans="2:12" s="1" customFormat="1" ht="24.95" customHeight="1">
      <c r="B114" s="32"/>
      <c r="C114" s="21" t="s">
        <v>117</v>
      </c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16</v>
      </c>
      <c r="L116" s="32"/>
    </row>
    <row r="117" spans="2:12" s="1" customFormat="1" ht="16.5" customHeight="1">
      <c r="B117" s="32"/>
      <c r="E117" s="232" t="str">
        <f>E7</f>
        <v>Srch, ul. Na Pašti a ul. Nová - kanalizace</v>
      </c>
      <c r="F117" s="233"/>
      <c r="G117" s="233"/>
      <c r="H117" s="233"/>
      <c r="L117" s="32"/>
    </row>
    <row r="118" spans="2:12" s="1" customFormat="1" ht="12" customHeight="1">
      <c r="B118" s="32"/>
      <c r="C118" s="27" t="s">
        <v>99</v>
      </c>
      <c r="L118" s="32"/>
    </row>
    <row r="119" spans="2:12" s="1" customFormat="1" ht="16.5" customHeight="1">
      <c r="B119" s="32"/>
      <c r="E119" s="213" t="str">
        <f>E9</f>
        <v>SO 02 - ul. Na Pašti</v>
      </c>
      <c r="F119" s="234"/>
      <c r="G119" s="234"/>
      <c r="H119" s="234"/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F12</f>
        <v>Srch</v>
      </c>
      <c r="I121" s="27" t="s">
        <v>22</v>
      </c>
      <c r="J121" s="52" t="str">
        <f>IF(J12="","",J12)</f>
        <v>8. 3. 2023</v>
      </c>
      <c r="L121" s="32"/>
    </row>
    <row r="122" spans="2:12" s="1" customFormat="1" ht="6.95" customHeight="1">
      <c r="B122" s="32"/>
      <c r="L122" s="32"/>
    </row>
    <row r="123" spans="2:12" s="1" customFormat="1" ht="15.2" customHeight="1">
      <c r="B123" s="32"/>
      <c r="C123" s="27" t="s">
        <v>24</v>
      </c>
      <c r="F123" s="25" t="str">
        <f>E15</f>
        <v>Vodovody a kanalizace Pardubice, a.s.</v>
      </c>
      <c r="I123" s="27" t="s">
        <v>32</v>
      </c>
      <c r="J123" s="30" t="str">
        <f>E21</f>
        <v>Multiaqua s.r.o.</v>
      </c>
      <c r="L123" s="32"/>
    </row>
    <row r="124" spans="2:12" s="1" customFormat="1" ht="15.2" customHeight="1">
      <c r="B124" s="32"/>
      <c r="C124" s="27" t="s">
        <v>30</v>
      </c>
      <c r="F124" s="25" t="str">
        <f>IF(E18="","",E18)</f>
        <v>Vyplň údaj</v>
      </c>
      <c r="I124" s="27" t="s">
        <v>37</v>
      </c>
      <c r="J124" s="30" t="str">
        <f>E24</f>
        <v>Leona Šaldová</v>
      </c>
      <c r="L124" s="32"/>
    </row>
    <row r="125" spans="2:12" s="1" customFormat="1" ht="10.35" customHeight="1">
      <c r="B125" s="32"/>
      <c r="L125" s="32"/>
    </row>
    <row r="126" spans="2:20" s="10" customFormat="1" ht="29.25" customHeight="1">
      <c r="B126" s="112"/>
      <c r="C126" s="113" t="s">
        <v>118</v>
      </c>
      <c r="D126" s="114" t="s">
        <v>66</v>
      </c>
      <c r="E126" s="114" t="s">
        <v>62</v>
      </c>
      <c r="F126" s="114" t="s">
        <v>63</v>
      </c>
      <c r="G126" s="114" t="s">
        <v>119</v>
      </c>
      <c r="H126" s="114" t="s">
        <v>120</v>
      </c>
      <c r="I126" s="114" t="s">
        <v>121</v>
      </c>
      <c r="J126" s="114" t="s">
        <v>103</v>
      </c>
      <c r="K126" s="115" t="s">
        <v>122</v>
      </c>
      <c r="L126" s="112"/>
      <c r="M126" s="59" t="s">
        <v>1</v>
      </c>
      <c r="N126" s="60" t="s">
        <v>45</v>
      </c>
      <c r="O126" s="60" t="s">
        <v>123</v>
      </c>
      <c r="P126" s="60" t="s">
        <v>124</v>
      </c>
      <c r="Q126" s="60" t="s">
        <v>125</v>
      </c>
      <c r="R126" s="60" t="s">
        <v>126</v>
      </c>
      <c r="S126" s="60" t="s">
        <v>127</v>
      </c>
      <c r="T126" s="61" t="s">
        <v>128</v>
      </c>
    </row>
    <row r="127" spans="2:63" s="1" customFormat="1" ht="22.9" customHeight="1">
      <c r="B127" s="32"/>
      <c r="C127" s="64" t="s">
        <v>129</v>
      </c>
      <c r="J127" s="116">
        <f>BK127</f>
        <v>0</v>
      </c>
      <c r="L127" s="32"/>
      <c r="M127" s="62"/>
      <c r="N127" s="53"/>
      <c r="O127" s="53"/>
      <c r="P127" s="117">
        <f>P128+P484</f>
        <v>0</v>
      </c>
      <c r="Q127" s="53"/>
      <c r="R127" s="117">
        <f>R128+R484</f>
        <v>687.5141238</v>
      </c>
      <c r="S127" s="53"/>
      <c r="T127" s="118">
        <f>T128+T484</f>
        <v>203.27069999999998</v>
      </c>
      <c r="AT127" s="17" t="s">
        <v>80</v>
      </c>
      <c r="AU127" s="17" t="s">
        <v>105</v>
      </c>
      <c r="BK127" s="119">
        <f>BK128+BK484</f>
        <v>0</v>
      </c>
    </row>
    <row r="128" spans="2:63" s="11" customFormat="1" ht="25.9" customHeight="1">
      <c r="B128" s="120"/>
      <c r="D128" s="121" t="s">
        <v>80</v>
      </c>
      <c r="E128" s="122" t="s">
        <v>130</v>
      </c>
      <c r="F128" s="122" t="s">
        <v>131</v>
      </c>
      <c r="I128" s="123"/>
      <c r="J128" s="124">
        <f>BK128</f>
        <v>0</v>
      </c>
      <c r="L128" s="120"/>
      <c r="M128" s="125"/>
      <c r="P128" s="126">
        <f>P129+P275+P284+P289+P305+P358+P429+P450+P482</f>
        <v>0</v>
      </c>
      <c r="R128" s="126">
        <f>R129+R275+R284+R289+R305+R358+R429+R450+R482</f>
        <v>687.5141238</v>
      </c>
      <c r="T128" s="127">
        <f>T129+T275+T284+T289+T305+T358+T429+T450+T482</f>
        <v>203.27069999999998</v>
      </c>
      <c r="AR128" s="121" t="s">
        <v>89</v>
      </c>
      <c r="AT128" s="128" t="s">
        <v>80</v>
      </c>
      <c r="AU128" s="128" t="s">
        <v>81</v>
      </c>
      <c r="AY128" s="121" t="s">
        <v>132</v>
      </c>
      <c r="BK128" s="129">
        <f>BK129+BK275+BK284+BK289+BK305+BK358+BK429+BK450+BK482</f>
        <v>0</v>
      </c>
    </row>
    <row r="129" spans="2:63" s="11" customFormat="1" ht="22.9" customHeight="1">
      <c r="B129" s="120"/>
      <c r="D129" s="121" t="s">
        <v>80</v>
      </c>
      <c r="E129" s="130" t="s">
        <v>89</v>
      </c>
      <c r="F129" s="130" t="s">
        <v>133</v>
      </c>
      <c r="I129" s="123"/>
      <c r="J129" s="131">
        <f>BK129</f>
        <v>0</v>
      </c>
      <c r="L129" s="120"/>
      <c r="M129" s="125"/>
      <c r="P129" s="126">
        <f>SUM(P130:P274)</f>
        <v>0</v>
      </c>
      <c r="R129" s="126">
        <f>SUM(R130:R274)</f>
        <v>594.9916691</v>
      </c>
      <c r="T129" s="127">
        <f>SUM(T130:T274)</f>
        <v>158.7309</v>
      </c>
      <c r="AR129" s="121" t="s">
        <v>89</v>
      </c>
      <c r="AT129" s="128" t="s">
        <v>80</v>
      </c>
      <c r="AU129" s="128" t="s">
        <v>89</v>
      </c>
      <c r="AY129" s="121" t="s">
        <v>132</v>
      </c>
      <c r="BK129" s="129">
        <f>SUM(BK130:BK274)</f>
        <v>0</v>
      </c>
    </row>
    <row r="130" spans="2:65" s="1" customFormat="1" ht="66.75" customHeight="1">
      <c r="B130" s="32"/>
      <c r="C130" s="132" t="s">
        <v>89</v>
      </c>
      <c r="D130" s="132" t="s">
        <v>134</v>
      </c>
      <c r="E130" s="133" t="s">
        <v>135</v>
      </c>
      <c r="F130" s="134" t="s">
        <v>136</v>
      </c>
      <c r="G130" s="135" t="s">
        <v>137</v>
      </c>
      <c r="H130" s="136">
        <v>159.9</v>
      </c>
      <c r="I130" s="137"/>
      <c r="J130" s="138">
        <f>ROUND(I130*H130,2)</f>
        <v>0</v>
      </c>
      <c r="K130" s="134" t="s">
        <v>138</v>
      </c>
      <c r="L130" s="32"/>
      <c r="M130" s="139" t="s">
        <v>1</v>
      </c>
      <c r="N130" s="140" t="s">
        <v>46</v>
      </c>
      <c r="P130" s="141">
        <f>O130*H130</f>
        <v>0</v>
      </c>
      <c r="Q130" s="141">
        <v>0</v>
      </c>
      <c r="R130" s="141">
        <f>Q130*H130</f>
        <v>0</v>
      </c>
      <c r="S130" s="141">
        <v>0.29</v>
      </c>
      <c r="T130" s="142">
        <f>S130*H130</f>
        <v>46.370999999999995</v>
      </c>
      <c r="AR130" s="143" t="s">
        <v>139</v>
      </c>
      <c r="AT130" s="143" t="s">
        <v>134</v>
      </c>
      <c r="AU130" s="143" t="s">
        <v>91</v>
      </c>
      <c r="AY130" s="17" t="s">
        <v>132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89</v>
      </c>
      <c r="BK130" s="144">
        <f>ROUND(I130*H130,2)</f>
        <v>0</v>
      </c>
      <c r="BL130" s="17" t="s">
        <v>139</v>
      </c>
      <c r="BM130" s="143" t="s">
        <v>140</v>
      </c>
    </row>
    <row r="131" spans="2:47" s="1" customFormat="1" ht="19.5">
      <c r="B131" s="32"/>
      <c r="D131" s="145" t="s">
        <v>141</v>
      </c>
      <c r="F131" s="146" t="s">
        <v>142</v>
      </c>
      <c r="I131" s="147"/>
      <c r="L131" s="32"/>
      <c r="M131" s="148"/>
      <c r="T131" s="56"/>
      <c r="AT131" s="17" t="s">
        <v>141</v>
      </c>
      <c r="AU131" s="17" t="s">
        <v>91</v>
      </c>
    </row>
    <row r="132" spans="2:51" s="12" customFormat="1" ht="11.25">
      <c r="B132" s="149"/>
      <c r="D132" s="145" t="s">
        <v>143</v>
      </c>
      <c r="E132" s="150" t="s">
        <v>1</v>
      </c>
      <c r="F132" s="151" t="s">
        <v>144</v>
      </c>
      <c r="H132" s="150" t="s">
        <v>1</v>
      </c>
      <c r="I132" s="152"/>
      <c r="L132" s="149"/>
      <c r="M132" s="153"/>
      <c r="T132" s="154"/>
      <c r="AT132" s="150" t="s">
        <v>143</v>
      </c>
      <c r="AU132" s="150" t="s">
        <v>91</v>
      </c>
      <c r="AV132" s="12" t="s">
        <v>89</v>
      </c>
      <c r="AW132" s="12" t="s">
        <v>36</v>
      </c>
      <c r="AX132" s="12" t="s">
        <v>81</v>
      </c>
      <c r="AY132" s="150" t="s">
        <v>132</v>
      </c>
    </row>
    <row r="133" spans="2:51" s="12" customFormat="1" ht="11.25">
      <c r="B133" s="149"/>
      <c r="D133" s="145" t="s">
        <v>143</v>
      </c>
      <c r="E133" s="150" t="s">
        <v>1</v>
      </c>
      <c r="F133" s="151" t="s">
        <v>145</v>
      </c>
      <c r="H133" s="150" t="s">
        <v>1</v>
      </c>
      <c r="I133" s="152"/>
      <c r="L133" s="149"/>
      <c r="M133" s="153"/>
      <c r="T133" s="154"/>
      <c r="AT133" s="150" t="s">
        <v>143</v>
      </c>
      <c r="AU133" s="150" t="s">
        <v>91</v>
      </c>
      <c r="AV133" s="12" t="s">
        <v>89</v>
      </c>
      <c r="AW133" s="12" t="s">
        <v>36</v>
      </c>
      <c r="AX133" s="12" t="s">
        <v>81</v>
      </c>
      <c r="AY133" s="150" t="s">
        <v>132</v>
      </c>
    </row>
    <row r="134" spans="2:51" s="13" customFormat="1" ht="11.25">
      <c r="B134" s="155"/>
      <c r="D134" s="145" t="s">
        <v>143</v>
      </c>
      <c r="E134" s="156" t="s">
        <v>1</v>
      </c>
      <c r="F134" s="157" t="s">
        <v>650</v>
      </c>
      <c r="H134" s="158">
        <v>138.6</v>
      </c>
      <c r="I134" s="159"/>
      <c r="L134" s="155"/>
      <c r="M134" s="160"/>
      <c r="T134" s="161"/>
      <c r="AT134" s="156" t="s">
        <v>143</v>
      </c>
      <c r="AU134" s="156" t="s">
        <v>91</v>
      </c>
      <c r="AV134" s="13" t="s">
        <v>91</v>
      </c>
      <c r="AW134" s="13" t="s">
        <v>36</v>
      </c>
      <c r="AX134" s="13" t="s">
        <v>81</v>
      </c>
      <c r="AY134" s="156" t="s">
        <v>132</v>
      </c>
    </row>
    <row r="135" spans="2:51" s="13" customFormat="1" ht="11.25">
      <c r="B135" s="155"/>
      <c r="D135" s="145" t="s">
        <v>143</v>
      </c>
      <c r="E135" s="156" t="s">
        <v>1</v>
      </c>
      <c r="F135" s="157" t="s">
        <v>651</v>
      </c>
      <c r="H135" s="158">
        <v>4.2</v>
      </c>
      <c r="I135" s="159"/>
      <c r="L135" s="155"/>
      <c r="M135" s="160"/>
      <c r="T135" s="161"/>
      <c r="AT135" s="156" t="s">
        <v>143</v>
      </c>
      <c r="AU135" s="156" t="s">
        <v>91</v>
      </c>
      <c r="AV135" s="13" t="s">
        <v>91</v>
      </c>
      <c r="AW135" s="13" t="s">
        <v>36</v>
      </c>
      <c r="AX135" s="13" t="s">
        <v>81</v>
      </c>
      <c r="AY135" s="156" t="s">
        <v>132</v>
      </c>
    </row>
    <row r="136" spans="2:51" s="15" customFormat="1" ht="11.25">
      <c r="B136" s="169"/>
      <c r="D136" s="145" t="s">
        <v>143</v>
      </c>
      <c r="E136" s="170" t="s">
        <v>1</v>
      </c>
      <c r="F136" s="171" t="s">
        <v>216</v>
      </c>
      <c r="H136" s="172">
        <v>142.8</v>
      </c>
      <c r="I136" s="173"/>
      <c r="L136" s="169"/>
      <c r="M136" s="174"/>
      <c r="T136" s="175"/>
      <c r="AT136" s="170" t="s">
        <v>143</v>
      </c>
      <c r="AU136" s="170" t="s">
        <v>91</v>
      </c>
      <c r="AV136" s="15" t="s">
        <v>154</v>
      </c>
      <c r="AW136" s="15" t="s">
        <v>36</v>
      </c>
      <c r="AX136" s="15" t="s">
        <v>81</v>
      </c>
      <c r="AY136" s="170" t="s">
        <v>132</v>
      </c>
    </row>
    <row r="137" spans="2:51" s="13" customFormat="1" ht="11.25">
      <c r="B137" s="155"/>
      <c r="D137" s="145" t="s">
        <v>143</v>
      </c>
      <c r="E137" s="156" t="s">
        <v>1</v>
      </c>
      <c r="F137" s="157" t="s">
        <v>147</v>
      </c>
      <c r="H137" s="158">
        <v>2.8</v>
      </c>
      <c r="I137" s="159"/>
      <c r="L137" s="155"/>
      <c r="M137" s="160"/>
      <c r="T137" s="161"/>
      <c r="AT137" s="156" t="s">
        <v>143</v>
      </c>
      <c r="AU137" s="156" t="s">
        <v>91</v>
      </c>
      <c r="AV137" s="13" t="s">
        <v>91</v>
      </c>
      <c r="AW137" s="13" t="s">
        <v>36</v>
      </c>
      <c r="AX137" s="13" t="s">
        <v>81</v>
      </c>
      <c r="AY137" s="156" t="s">
        <v>132</v>
      </c>
    </row>
    <row r="138" spans="2:51" s="13" customFormat="1" ht="11.25">
      <c r="B138" s="155"/>
      <c r="D138" s="145" t="s">
        <v>143</v>
      </c>
      <c r="E138" s="156" t="s">
        <v>1</v>
      </c>
      <c r="F138" s="157" t="s">
        <v>652</v>
      </c>
      <c r="H138" s="158">
        <v>14.3</v>
      </c>
      <c r="I138" s="159"/>
      <c r="L138" s="155"/>
      <c r="M138" s="160"/>
      <c r="T138" s="161"/>
      <c r="AT138" s="156" t="s">
        <v>143</v>
      </c>
      <c r="AU138" s="156" t="s">
        <v>91</v>
      </c>
      <c r="AV138" s="13" t="s">
        <v>91</v>
      </c>
      <c r="AW138" s="13" t="s">
        <v>36</v>
      </c>
      <c r="AX138" s="13" t="s">
        <v>81</v>
      </c>
      <c r="AY138" s="156" t="s">
        <v>132</v>
      </c>
    </row>
    <row r="139" spans="2:51" s="15" customFormat="1" ht="11.25">
      <c r="B139" s="169"/>
      <c r="D139" s="145" t="s">
        <v>143</v>
      </c>
      <c r="E139" s="170" t="s">
        <v>1</v>
      </c>
      <c r="F139" s="171" t="s">
        <v>216</v>
      </c>
      <c r="H139" s="172">
        <v>17.1</v>
      </c>
      <c r="I139" s="173"/>
      <c r="L139" s="169"/>
      <c r="M139" s="174"/>
      <c r="T139" s="175"/>
      <c r="AT139" s="170" t="s">
        <v>143</v>
      </c>
      <c r="AU139" s="170" t="s">
        <v>91</v>
      </c>
      <c r="AV139" s="15" t="s">
        <v>154</v>
      </c>
      <c r="AW139" s="15" t="s">
        <v>36</v>
      </c>
      <c r="AX139" s="15" t="s">
        <v>81</v>
      </c>
      <c r="AY139" s="170" t="s">
        <v>132</v>
      </c>
    </row>
    <row r="140" spans="2:51" s="14" customFormat="1" ht="11.25">
      <c r="B140" s="162"/>
      <c r="D140" s="145" t="s">
        <v>143</v>
      </c>
      <c r="E140" s="163" t="s">
        <v>1</v>
      </c>
      <c r="F140" s="164" t="s">
        <v>149</v>
      </c>
      <c r="H140" s="165">
        <v>159.9</v>
      </c>
      <c r="I140" s="166"/>
      <c r="L140" s="162"/>
      <c r="M140" s="167"/>
      <c r="T140" s="168"/>
      <c r="AT140" s="163" t="s">
        <v>143</v>
      </c>
      <c r="AU140" s="163" t="s">
        <v>91</v>
      </c>
      <c r="AV140" s="14" t="s">
        <v>139</v>
      </c>
      <c r="AW140" s="14" t="s">
        <v>36</v>
      </c>
      <c r="AX140" s="14" t="s">
        <v>89</v>
      </c>
      <c r="AY140" s="163" t="s">
        <v>132</v>
      </c>
    </row>
    <row r="141" spans="2:65" s="1" customFormat="1" ht="62.65" customHeight="1">
      <c r="B141" s="32"/>
      <c r="C141" s="132" t="s">
        <v>91</v>
      </c>
      <c r="D141" s="132" t="s">
        <v>134</v>
      </c>
      <c r="E141" s="133" t="s">
        <v>150</v>
      </c>
      <c r="F141" s="134" t="s">
        <v>151</v>
      </c>
      <c r="G141" s="135" t="s">
        <v>137</v>
      </c>
      <c r="H141" s="136">
        <v>159.9</v>
      </c>
      <c r="I141" s="137"/>
      <c r="J141" s="138">
        <f>ROUND(I141*H141,2)</f>
        <v>0</v>
      </c>
      <c r="K141" s="134" t="s">
        <v>138</v>
      </c>
      <c r="L141" s="32"/>
      <c r="M141" s="139" t="s">
        <v>1</v>
      </c>
      <c r="N141" s="140" t="s">
        <v>46</v>
      </c>
      <c r="P141" s="141">
        <f>O141*H141</f>
        <v>0</v>
      </c>
      <c r="Q141" s="141">
        <v>0</v>
      </c>
      <c r="R141" s="141">
        <f>Q141*H141</f>
        <v>0</v>
      </c>
      <c r="S141" s="141">
        <v>0.325</v>
      </c>
      <c r="T141" s="142">
        <f>S141*H141</f>
        <v>51.9675</v>
      </c>
      <c r="AR141" s="143" t="s">
        <v>139</v>
      </c>
      <c r="AT141" s="143" t="s">
        <v>134</v>
      </c>
      <c r="AU141" s="143" t="s">
        <v>91</v>
      </c>
      <c r="AY141" s="17" t="s">
        <v>132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89</v>
      </c>
      <c r="BK141" s="144">
        <f>ROUND(I141*H141,2)</f>
        <v>0</v>
      </c>
      <c r="BL141" s="17" t="s">
        <v>139</v>
      </c>
      <c r="BM141" s="143" t="s">
        <v>152</v>
      </c>
    </row>
    <row r="142" spans="2:47" s="1" customFormat="1" ht="19.5">
      <c r="B142" s="32"/>
      <c r="D142" s="145" t="s">
        <v>141</v>
      </c>
      <c r="F142" s="146" t="s">
        <v>153</v>
      </c>
      <c r="I142" s="147"/>
      <c r="L142" s="32"/>
      <c r="M142" s="148"/>
      <c r="T142" s="56"/>
      <c r="AT142" s="17" t="s">
        <v>141</v>
      </c>
      <c r="AU142" s="17" t="s">
        <v>91</v>
      </c>
    </row>
    <row r="143" spans="2:51" s="12" customFormat="1" ht="11.25">
      <c r="B143" s="149"/>
      <c r="D143" s="145" t="s">
        <v>143</v>
      </c>
      <c r="E143" s="150" t="s">
        <v>1</v>
      </c>
      <c r="F143" s="151" t="s">
        <v>144</v>
      </c>
      <c r="H143" s="150" t="s">
        <v>1</v>
      </c>
      <c r="I143" s="152"/>
      <c r="L143" s="149"/>
      <c r="M143" s="153"/>
      <c r="T143" s="154"/>
      <c r="AT143" s="150" t="s">
        <v>143</v>
      </c>
      <c r="AU143" s="150" t="s">
        <v>91</v>
      </c>
      <c r="AV143" s="12" t="s">
        <v>89</v>
      </c>
      <c r="AW143" s="12" t="s">
        <v>36</v>
      </c>
      <c r="AX143" s="12" t="s">
        <v>81</v>
      </c>
      <c r="AY143" s="150" t="s">
        <v>132</v>
      </c>
    </row>
    <row r="144" spans="2:51" s="12" customFormat="1" ht="11.25">
      <c r="B144" s="149"/>
      <c r="D144" s="145" t="s">
        <v>143</v>
      </c>
      <c r="E144" s="150" t="s">
        <v>1</v>
      </c>
      <c r="F144" s="151" t="s">
        <v>145</v>
      </c>
      <c r="H144" s="150" t="s">
        <v>1</v>
      </c>
      <c r="I144" s="152"/>
      <c r="L144" s="149"/>
      <c r="M144" s="153"/>
      <c r="T144" s="154"/>
      <c r="AT144" s="150" t="s">
        <v>143</v>
      </c>
      <c r="AU144" s="150" t="s">
        <v>91</v>
      </c>
      <c r="AV144" s="12" t="s">
        <v>89</v>
      </c>
      <c r="AW144" s="12" t="s">
        <v>36</v>
      </c>
      <c r="AX144" s="12" t="s">
        <v>81</v>
      </c>
      <c r="AY144" s="150" t="s">
        <v>132</v>
      </c>
    </row>
    <row r="145" spans="2:51" s="13" customFormat="1" ht="11.25">
      <c r="B145" s="155"/>
      <c r="D145" s="145" t="s">
        <v>143</v>
      </c>
      <c r="E145" s="156" t="s">
        <v>1</v>
      </c>
      <c r="F145" s="157" t="s">
        <v>650</v>
      </c>
      <c r="H145" s="158">
        <v>138.6</v>
      </c>
      <c r="I145" s="159"/>
      <c r="L145" s="155"/>
      <c r="M145" s="160"/>
      <c r="T145" s="161"/>
      <c r="AT145" s="156" t="s">
        <v>143</v>
      </c>
      <c r="AU145" s="156" t="s">
        <v>91</v>
      </c>
      <c r="AV145" s="13" t="s">
        <v>91</v>
      </c>
      <c r="AW145" s="13" t="s">
        <v>36</v>
      </c>
      <c r="AX145" s="13" t="s">
        <v>81</v>
      </c>
      <c r="AY145" s="156" t="s">
        <v>132</v>
      </c>
    </row>
    <row r="146" spans="2:51" s="13" customFormat="1" ht="11.25">
      <c r="B146" s="155"/>
      <c r="D146" s="145" t="s">
        <v>143</v>
      </c>
      <c r="E146" s="156" t="s">
        <v>1</v>
      </c>
      <c r="F146" s="157" t="s">
        <v>651</v>
      </c>
      <c r="H146" s="158">
        <v>4.2</v>
      </c>
      <c r="I146" s="159"/>
      <c r="L146" s="155"/>
      <c r="M146" s="160"/>
      <c r="T146" s="161"/>
      <c r="AT146" s="156" t="s">
        <v>143</v>
      </c>
      <c r="AU146" s="156" t="s">
        <v>91</v>
      </c>
      <c r="AV146" s="13" t="s">
        <v>91</v>
      </c>
      <c r="AW146" s="13" t="s">
        <v>36</v>
      </c>
      <c r="AX146" s="13" t="s">
        <v>81</v>
      </c>
      <c r="AY146" s="156" t="s">
        <v>132</v>
      </c>
    </row>
    <row r="147" spans="2:51" s="15" customFormat="1" ht="11.25">
      <c r="B147" s="169"/>
      <c r="D147" s="145" t="s">
        <v>143</v>
      </c>
      <c r="E147" s="170" t="s">
        <v>1</v>
      </c>
      <c r="F147" s="171" t="s">
        <v>216</v>
      </c>
      <c r="H147" s="172">
        <v>142.8</v>
      </c>
      <c r="I147" s="173"/>
      <c r="L147" s="169"/>
      <c r="M147" s="174"/>
      <c r="T147" s="175"/>
      <c r="AT147" s="170" t="s">
        <v>143</v>
      </c>
      <c r="AU147" s="170" t="s">
        <v>91</v>
      </c>
      <c r="AV147" s="15" t="s">
        <v>154</v>
      </c>
      <c r="AW147" s="15" t="s">
        <v>36</v>
      </c>
      <c r="AX147" s="15" t="s">
        <v>81</v>
      </c>
      <c r="AY147" s="170" t="s">
        <v>132</v>
      </c>
    </row>
    <row r="148" spans="2:51" s="13" customFormat="1" ht="11.25">
      <c r="B148" s="155"/>
      <c r="D148" s="145" t="s">
        <v>143</v>
      </c>
      <c r="E148" s="156" t="s">
        <v>1</v>
      </c>
      <c r="F148" s="157" t="s">
        <v>147</v>
      </c>
      <c r="H148" s="158">
        <v>2.8</v>
      </c>
      <c r="I148" s="159"/>
      <c r="L148" s="155"/>
      <c r="M148" s="160"/>
      <c r="T148" s="161"/>
      <c r="AT148" s="156" t="s">
        <v>143</v>
      </c>
      <c r="AU148" s="156" t="s">
        <v>91</v>
      </c>
      <c r="AV148" s="13" t="s">
        <v>91</v>
      </c>
      <c r="AW148" s="13" t="s">
        <v>36</v>
      </c>
      <c r="AX148" s="13" t="s">
        <v>81</v>
      </c>
      <c r="AY148" s="156" t="s">
        <v>132</v>
      </c>
    </row>
    <row r="149" spans="2:51" s="13" customFormat="1" ht="11.25">
      <c r="B149" s="155"/>
      <c r="D149" s="145" t="s">
        <v>143</v>
      </c>
      <c r="E149" s="156" t="s">
        <v>1</v>
      </c>
      <c r="F149" s="157" t="s">
        <v>652</v>
      </c>
      <c r="H149" s="158">
        <v>14.3</v>
      </c>
      <c r="I149" s="159"/>
      <c r="L149" s="155"/>
      <c r="M149" s="160"/>
      <c r="T149" s="161"/>
      <c r="AT149" s="156" t="s">
        <v>143</v>
      </c>
      <c r="AU149" s="156" t="s">
        <v>91</v>
      </c>
      <c r="AV149" s="13" t="s">
        <v>91</v>
      </c>
      <c r="AW149" s="13" t="s">
        <v>36</v>
      </c>
      <c r="AX149" s="13" t="s">
        <v>81</v>
      </c>
      <c r="AY149" s="156" t="s">
        <v>132</v>
      </c>
    </row>
    <row r="150" spans="2:51" s="15" customFormat="1" ht="11.25">
      <c r="B150" s="169"/>
      <c r="D150" s="145" t="s">
        <v>143</v>
      </c>
      <c r="E150" s="170" t="s">
        <v>1</v>
      </c>
      <c r="F150" s="171" t="s">
        <v>216</v>
      </c>
      <c r="H150" s="172">
        <v>17.1</v>
      </c>
      <c r="I150" s="173"/>
      <c r="L150" s="169"/>
      <c r="M150" s="174"/>
      <c r="T150" s="175"/>
      <c r="AT150" s="170" t="s">
        <v>143</v>
      </c>
      <c r="AU150" s="170" t="s">
        <v>91</v>
      </c>
      <c r="AV150" s="15" t="s">
        <v>154</v>
      </c>
      <c r="AW150" s="15" t="s">
        <v>36</v>
      </c>
      <c r="AX150" s="15" t="s">
        <v>81</v>
      </c>
      <c r="AY150" s="170" t="s">
        <v>132</v>
      </c>
    </row>
    <row r="151" spans="2:51" s="14" customFormat="1" ht="11.25">
      <c r="B151" s="162"/>
      <c r="D151" s="145" t="s">
        <v>143</v>
      </c>
      <c r="E151" s="163" t="s">
        <v>1</v>
      </c>
      <c r="F151" s="164" t="s">
        <v>149</v>
      </c>
      <c r="H151" s="165">
        <v>159.9</v>
      </c>
      <c r="I151" s="166"/>
      <c r="L151" s="162"/>
      <c r="M151" s="167"/>
      <c r="T151" s="168"/>
      <c r="AT151" s="163" t="s">
        <v>143</v>
      </c>
      <c r="AU151" s="163" t="s">
        <v>91</v>
      </c>
      <c r="AV151" s="14" t="s">
        <v>139</v>
      </c>
      <c r="AW151" s="14" t="s">
        <v>36</v>
      </c>
      <c r="AX151" s="14" t="s">
        <v>89</v>
      </c>
      <c r="AY151" s="163" t="s">
        <v>132</v>
      </c>
    </row>
    <row r="152" spans="2:65" s="1" customFormat="1" ht="49.15" customHeight="1">
      <c r="B152" s="32"/>
      <c r="C152" s="132" t="s">
        <v>154</v>
      </c>
      <c r="D152" s="132" t="s">
        <v>134</v>
      </c>
      <c r="E152" s="133" t="s">
        <v>155</v>
      </c>
      <c r="F152" s="134" t="s">
        <v>156</v>
      </c>
      <c r="G152" s="135" t="s">
        <v>137</v>
      </c>
      <c r="H152" s="136">
        <v>159.9</v>
      </c>
      <c r="I152" s="137"/>
      <c r="J152" s="138">
        <f>ROUND(I152*H152,2)</f>
        <v>0</v>
      </c>
      <c r="K152" s="134" t="s">
        <v>1</v>
      </c>
      <c r="L152" s="32"/>
      <c r="M152" s="139" t="s">
        <v>1</v>
      </c>
      <c r="N152" s="140" t="s">
        <v>46</v>
      </c>
      <c r="P152" s="141">
        <f>O152*H152</f>
        <v>0</v>
      </c>
      <c r="Q152" s="141">
        <v>9E-05</v>
      </c>
      <c r="R152" s="141">
        <f>Q152*H152</f>
        <v>0.014391000000000001</v>
      </c>
      <c r="S152" s="141">
        <v>0.256</v>
      </c>
      <c r="T152" s="142">
        <f>S152*H152</f>
        <v>40.934400000000004</v>
      </c>
      <c r="AR152" s="143" t="s">
        <v>139</v>
      </c>
      <c r="AT152" s="143" t="s">
        <v>134</v>
      </c>
      <c r="AU152" s="143" t="s">
        <v>91</v>
      </c>
      <c r="AY152" s="17" t="s">
        <v>132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7" t="s">
        <v>89</v>
      </c>
      <c r="BK152" s="144">
        <f>ROUND(I152*H152,2)</f>
        <v>0</v>
      </c>
      <c r="BL152" s="17" t="s">
        <v>139</v>
      </c>
      <c r="BM152" s="143" t="s">
        <v>157</v>
      </c>
    </row>
    <row r="153" spans="2:47" s="1" customFormat="1" ht="19.5">
      <c r="B153" s="32"/>
      <c r="D153" s="145" t="s">
        <v>141</v>
      </c>
      <c r="F153" s="146" t="s">
        <v>158</v>
      </c>
      <c r="I153" s="147"/>
      <c r="L153" s="32"/>
      <c r="M153" s="148"/>
      <c r="T153" s="56"/>
      <c r="AT153" s="17" t="s">
        <v>141</v>
      </c>
      <c r="AU153" s="17" t="s">
        <v>91</v>
      </c>
    </row>
    <row r="154" spans="2:51" s="12" customFormat="1" ht="11.25">
      <c r="B154" s="149"/>
      <c r="D154" s="145" t="s">
        <v>143</v>
      </c>
      <c r="E154" s="150" t="s">
        <v>1</v>
      </c>
      <c r="F154" s="151" t="s">
        <v>144</v>
      </c>
      <c r="H154" s="150" t="s">
        <v>1</v>
      </c>
      <c r="I154" s="152"/>
      <c r="L154" s="149"/>
      <c r="M154" s="153"/>
      <c r="T154" s="154"/>
      <c r="AT154" s="150" t="s">
        <v>143</v>
      </c>
      <c r="AU154" s="150" t="s">
        <v>91</v>
      </c>
      <c r="AV154" s="12" t="s">
        <v>89</v>
      </c>
      <c r="AW154" s="12" t="s">
        <v>36</v>
      </c>
      <c r="AX154" s="12" t="s">
        <v>81</v>
      </c>
      <c r="AY154" s="150" t="s">
        <v>132</v>
      </c>
    </row>
    <row r="155" spans="2:51" s="12" customFormat="1" ht="11.25">
      <c r="B155" s="149"/>
      <c r="D155" s="145" t="s">
        <v>143</v>
      </c>
      <c r="E155" s="150" t="s">
        <v>1</v>
      </c>
      <c r="F155" s="151" t="s">
        <v>145</v>
      </c>
      <c r="H155" s="150" t="s">
        <v>1</v>
      </c>
      <c r="I155" s="152"/>
      <c r="L155" s="149"/>
      <c r="M155" s="153"/>
      <c r="T155" s="154"/>
      <c r="AT155" s="150" t="s">
        <v>143</v>
      </c>
      <c r="AU155" s="150" t="s">
        <v>91</v>
      </c>
      <c r="AV155" s="12" t="s">
        <v>89</v>
      </c>
      <c r="AW155" s="12" t="s">
        <v>36</v>
      </c>
      <c r="AX155" s="12" t="s">
        <v>81</v>
      </c>
      <c r="AY155" s="150" t="s">
        <v>132</v>
      </c>
    </row>
    <row r="156" spans="2:51" s="13" customFormat="1" ht="11.25">
      <c r="B156" s="155"/>
      <c r="D156" s="145" t="s">
        <v>143</v>
      </c>
      <c r="E156" s="156" t="s">
        <v>1</v>
      </c>
      <c r="F156" s="157" t="s">
        <v>650</v>
      </c>
      <c r="H156" s="158">
        <v>138.6</v>
      </c>
      <c r="I156" s="159"/>
      <c r="L156" s="155"/>
      <c r="M156" s="160"/>
      <c r="T156" s="161"/>
      <c r="AT156" s="156" t="s">
        <v>143</v>
      </c>
      <c r="AU156" s="156" t="s">
        <v>91</v>
      </c>
      <c r="AV156" s="13" t="s">
        <v>91</v>
      </c>
      <c r="AW156" s="13" t="s">
        <v>36</v>
      </c>
      <c r="AX156" s="13" t="s">
        <v>81</v>
      </c>
      <c r="AY156" s="156" t="s">
        <v>132</v>
      </c>
    </row>
    <row r="157" spans="2:51" s="13" customFormat="1" ht="11.25">
      <c r="B157" s="155"/>
      <c r="D157" s="145" t="s">
        <v>143</v>
      </c>
      <c r="E157" s="156" t="s">
        <v>1</v>
      </c>
      <c r="F157" s="157" t="s">
        <v>651</v>
      </c>
      <c r="H157" s="158">
        <v>4.2</v>
      </c>
      <c r="I157" s="159"/>
      <c r="L157" s="155"/>
      <c r="M157" s="160"/>
      <c r="T157" s="161"/>
      <c r="AT157" s="156" t="s">
        <v>143</v>
      </c>
      <c r="AU157" s="156" t="s">
        <v>91</v>
      </c>
      <c r="AV157" s="13" t="s">
        <v>91</v>
      </c>
      <c r="AW157" s="13" t="s">
        <v>36</v>
      </c>
      <c r="AX157" s="13" t="s">
        <v>81</v>
      </c>
      <c r="AY157" s="156" t="s">
        <v>132</v>
      </c>
    </row>
    <row r="158" spans="2:51" s="15" customFormat="1" ht="11.25">
      <c r="B158" s="169"/>
      <c r="D158" s="145" t="s">
        <v>143</v>
      </c>
      <c r="E158" s="170" t="s">
        <v>1</v>
      </c>
      <c r="F158" s="171" t="s">
        <v>216</v>
      </c>
      <c r="H158" s="172">
        <v>142.8</v>
      </c>
      <c r="I158" s="173"/>
      <c r="L158" s="169"/>
      <c r="M158" s="174"/>
      <c r="T158" s="175"/>
      <c r="AT158" s="170" t="s">
        <v>143</v>
      </c>
      <c r="AU158" s="170" t="s">
        <v>91</v>
      </c>
      <c r="AV158" s="15" t="s">
        <v>154</v>
      </c>
      <c r="AW158" s="15" t="s">
        <v>36</v>
      </c>
      <c r="AX158" s="15" t="s">
        <v>81</v>
      </c>
      <c r="AY158" s="170" t="s">
        <v>132</v>
      </c>
    </row>
    <row r="159" spans="2:51" s="13" customFormat="1" ht="11.25">
      <c r="B159" s="155"/>
      <c r="D159" s="145" t="s">
        <v>143</v>
      </c>
      <c r="E159" s="156" t="s">
        <v>1</v>
      </c>
      <c r="F159" s="157" t="s">
        <v>147</v>
      </c>
      <c r="H159" s="158">
        <v>2.8</v>
      </c>
      <c r="I159" s="159"/>
      <c r="L159" s="155"/>
      <c r="M159" s="160"/>
      <c r="T159" s="161"/>
      <c r="AT159" s="156" t="s">
        <v>143</v>
      </c>
      <c r="AU159" s="156" t="s">
        <v>91</v>
      </c>
      <c r="AV159" s="13" t="s">
        <v>91</v>
      </c>
      <c r="AW159" s="13" t="s">
        <v>36</v>
      </c>
      <c r="AX159" s="13" t="s">
        <v>81</v>
      </c>
      <c r="AY159" s="156" t="s">
        <v>132</v>
      </c>
    </row>
    <row r="160" spans="2:51" s="13" customFormat="1" ht="11.25">
      <c r="B160" s="155"/>
      <c r="D160" s="145" t="s">
        <v>143</v>
      </c>
      <c r="E160" s="156" t="s">
        <v>1</v>
      </c>
      <c r="F160" s="157" t="s">
        <v>652</v>
      </c>
      <c r="H160" s="158">
        <v>14.3</v>
      </c>
      <c r="I160" s="159"/>
      <c r="L160" s="155"/>
      <c r="M160" s="160"/>
      <c r="T160" s="161"/>
      <c r="AT160" s="156" t="s">
        <v>143</v>
      </c>
      <c r="AU160" s="156" t="s">
        <v>91</v>
      </c>
      <c r="AV160" s="13" t="s">
        <v>91</v>
      </c>
      <c r="AW160" s="13" t="s">
        <v>36</v>
      </c>
      <c r="AX160" s="13" t="s">
        <v>81</v>
      </c>
      <c r="AY160" s="156" t="s">
        <v>132</v>
      </c>
    </row>
    <row r="161" spans="2:51" s="15" customFormat="1" ht="11.25">
      <c r="B161" s="169"/>
      <c r="D161" s="145" t="s">
        <v>143</v>
      </c>
      <c r="E161" s="170" t="s">
        <v>1</v>
      </c>
      <c r="F161" s="171" t="s">
        <v>216</v>
      </c>
      <c r="H161" s="172">
        <v>17.1</v>
      </c>
      <c r="I161" s="173"/>
      <c r="L161" s="169"/>
      <c r="M161" s="174"/>
      <c r="T161" s="175"/>
      <c r="AT161" s="170" t="s">
        <v>143</v>
      </c>
      <c r="AU161" s="170" t="s">
        <v>91</v>
      </c>
      <c r="AV161" s="15" t="s">
        <v>154</v>
      </c>
      <c r="AW161" s="15" t="s">
        <v>36</v>
      </c>
      <c r="AX161" s="15" t="s">
        <v>81</v>
      </c>
      <c r="AY161" s="170" t="s">
        <v>132</v>
      </c>
    </row>
    <row r="162" spans="2:51" s="14" customFormat="1" ht="11.25">
      <c r="B162" s="162"/>
      <c r="D162" s="145" t="s">
        <v>143</v>
      </c>
      <c r="E162" s="163" t="s">
        <v>1</v>
      </c>
      <c r="F162" s="164" t="s">
        <v>149</v>
      </c>
      <c r="H162" s="165">
        <v>159.9</v>
      </c>
      <c r="I162" s="166"/>
      <c r="L162" s="162"/>
      <c r="M162" s="167"/>
      <c r="T162" s="168"/>
      <c r="AT162" s="163" t="s">
        <v>143</v>
      </c>
      <c r="AU162" s="163" t="s">
        <v>91</v>
      </c>
      <c r="AV162" s="14" t="s">
        <v>139</v>
      </c>
      <c r="AW162" s="14" t="s">
        <v>36</v>
      </c>
      <c r="AX162" s="14" t="s">
        <v>89</v>
      </c>
      <c r="AY162" s="163" t="s">
        <v>132</v>
      </c>
    </row>
    <row r="163" spans="2:65" s="1" customFormat="1" ht="49.15" customHeight="1">
      <c r="B163" s="32"/>
      <c r="C163" s="132" t="s">
        <v>139</v>
      </c>
      <c r="D163" s="132" t="s">
        <v>134</v>
      </c>
      <c r="E163" s="133" t="s">
        <v>159</v>
      </c>
      <c r="F163" s="134" t="s">
        <v>160</v>
      </c>
      <c r="G163" s="135" t="s">
        <v>137</v>
      </c>
      <c r="H163" s="136">
        <v>211.5</v>
      </c>
      <c r="I163" s="137"/>
      <c r="J163" s="138">
        <f>ROUND(I163*H163,2)</f>
        <v>0</v>
      </c>
      <c r="K163" s="134" t="s">
        <v>138</v>
      </c>
      <c r="L163" s="32"/>
      <c r="M163" s="139" t="s">
        <v>1</v>
      </c>
      <c r="N163" s="140" t="s">
        <v>46</v>
      </c>
      <c r="P163" s="141">
        <f>O163*H163</f>
        <v>0</v>
      </c>
      <c r="Q163" s="141">
        <v>4E-05</v>
      </c>
      <c r="R163" s="141">
        <f>Q163*H163</f>
        <v>0.00846</v>
      </c>
      <c r="S163" s="141">
        <v>0.092</v>
      </c>
      <c r="T163" s="142">
        <f>S163*H163</f>
        <v>19.458</v>
      </c>
      <c r="AR163" s="143" t="s">
        <v>139</v>
      </c>
      <c r="AT163" s="143" t="s">
        <v>134</v>
      </c>
      <c r="AU163" s="143" t="s">
        <v>91</v>
      </c>
      <c r="AY163" s="17" t="s">
        <v>132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89</v>
      </c>
      <c r="BK163" s="144">
        <f>ROUND(I163*H163,2)</f>
        <v>0</v>
      </c>
      <c r="BL163" s="17" t="s">
        <v>139</v>
      </c>
      <c r="BM163" s="143" t="s">
        <v>161</v>
      </c>
    </row>
    <row r="164" spans="2:47" s="1" customFormat="1" ht="19.5">
      <c r="B164" s="32"/>
      <c r="D164" s="145" t="s">
        <v>141</v>
      </c>
      <c r="F164" s="146" t="s">
        <v>162</v>
      </c>
      <c r="I164" s="147"/>
      <c r="L164" s="32"/>
      <c r="M164" s="148"/>
      <c r="T164" s="56"/>
      <c r="AT164" s="17" t="s">
        <v>141</v>
      </c>
      <c r="AU164" s="17" t="s">
        <v>91</v>
      </c>
    </row>
    <row r="165" spans="2:51" s="12" customFormat="1" ht="11.25">
      <c r="B165" s="149"/>
      <c r="D165" s="145" t="s">
        <v>143</v>
      </c>
      <c r="E165" s="150" t="s">
        <v>1</v>
      </c>
      <c r="F165" s="151" t="s">
        <v>144</v>
      </c>
      <c r="H165" s="150" t="s">
        <v>1</v>
      </c>
      <c r="I165" s="152"/>
      <c r="L165" s="149"/>
      <c r="M165" s="153"/>
      <c r="T165" s="154"/>
      <c r="AT165" s="150" t="s">
        <v>143</v>
      </c>
      <c r="AU165" s="150" t="s">
        <v>91</v>
      </c>
      <c r="AV165" s="12" t="s">
        <v>89</v>
      </c>
      <c r="AW165" s="12" t="s">
        <v>36</v>
      </c>
      <c r="AX165" s="12" t="s">
        <v>81</v>
      </c>
      <c r="AY165" s="150" t="s">
        <v>132</v>
      </c>
    </row>
    <row r="166" spans="2:51" s="12" customFormat="1" ht="11.25">
      <c r="B166" s="149"/>
      <c r="D166" s="145" t="s">
        <v>143</v>
      </c>
      <c r="E166" s="150" t="s">
        <v>1</v>
      </c>
      <c r="F166" s="151" t="s">
        <v>145</v>
      </c>
      <c r="H166" s="150" t="s">
        <v>1</v>
      </c>
      <c r="I166" s="152"/>
      <c r="L166" s="149"/>
      <c r="M166" s="153"/>
      <c r="T166" s="154"/>
      <c r="AT166" s="150" t="s">
        <v>143</v>
      </c>
      <c r="AU166" s="150" t="s">
        <v>91</v>
      </c>
      <c r="AV166" s="12" t="s">
        <v>89</v>
      </c>
      <c r="AW166" s="12" t="s">
        <v>36</v>
      </c>
      <c r="AX166" s="12" t="s">
        <v>81</v>
      </c>
      <c r="AY166" s="150" t="s">
        <v>132</v>
      </c>
    </row>
    <row r="167" spans="2:51" s="13" customFormat="1" ht="11.25">
      <c r="B167" s="155"/>
      <c r="D167" s="145" t="s">
        <v>143</v>
      </c>
      <c r="E167" s="156" t="s">
        <v>1</v>
      </c>
      <c r="F167" s="157" t="s">
        <v>653</v>
      </c>
      <c r="H167" s="158">
        <v>189</v>
      </c>
      <c r="I167" s="159"/>
      <c r="L167" s="155"/>
      <c r="M167" s="160"/>
      <c r="T167" s="161"/>
      <c r="AT167" s="156" t="s">
        <v>143</v>
      </c>
      <c r="AU167" s="156" t="s">
        <v>91</v>
      </c>
      <c r="AV167" s="13" t="s">
        <v>91</v>
      </c>
      <c r="AW167" s="13" t="s">
        <v>36</v>
      </c>
      <c r="AX167" s="13" t="s">
        <v>81</v>
      </c>
      <c r="AY167" s="156" t="s">
        <v>132</v>
      </c>
    </row>
    <row r="168" spans="2:51" s="13" customFormat="1" ht="11.25">
      <c r="B168" s="155"/>
      <c r="D168" s="145" t="s">
        <v>143</v>
      </c>
      <c r="E168" s="156" t="s">
        <v>1</v>
      </c>
      <c r="F168" s="157" t="s">
        <v>654</v>
      </c>
      <c r="H168" s="158">
        <v>5.4</v>
      </c>
      <c r="I168" s="159"/>
      <c r="L168" s="155"/>
      <c r="M168" s="160"/>
      <c r="T168" s="161"/>
      <c r="AT168" s="156" t="s">
        <v>143</v>
      </c>
      <c r="AU168" s="156" t="s">
        <v>91</v>
      </c>
      <c r="AV168" s="13" t="s">
        <v>91</v>
      </c>
      <c r="AW168" s="13" t="s">
        <v>36</v>
      </c>
      <c r="AX168" s="13" t="s">
        <v>81</v>
      </c>
      <c r="AY168" s="156" t="s">
        <v>132</v>
      </c>
    </row>
    <row r="169" spans="2:51" s="15" customFormat="1" ht="11.25">
      <c r="B169" s="169"/>
      <c r="D169" s="145" t="s">
        <v>143</v>
      </c>
      <c r="E169" s="170" t="s">
        <v>1</v>
      </c>
      <c r="F169" s="171" t="s">
        <v>216</v>
      </c>
      <c r="H169" s="172">
        <v>194.4</v>
      </c>
      <c r="I169" s="173"/>
      <c r="L169" s="169"/>
      <c r="M169" s="174"/>
      <c r="T169" s="175"/>
      <c r="AT169" s="170" t="s">
        <v>143</v>
      </c>
      <c r="AU169" s="170" t="s">
        <v>91</v>
      </c>
      <c r="AV169" s="15" t="s">
        <v>154</v>
      </c>
      <c r="AW169" s="15" t="s">
        <v>36</v>
      </c>
      <c r="AX169" s="15" t="s">
        <v>81</v>
      </c>
      <c r="AY169" s="170" t="s">
        <v>132</v>
      </c>
    </row>
    <row r="170" spans="2:51" s="13" customFormat="1" ht="11.25">
      <c r="B170" s="155"/>
      <c r="D170" s="145" t="s">
        <v>143</v>
      </c>
      <c r="E170" s="156" t="s">
        <v>1</v>
      </c>
      <c r="F170" s="157" t="s">
        <v>147</v>
      </c>
      <c r="H170" s="158">
        <v>2.8</v>
      </c>
      <c r="I170" s="159"/>
      <c r="L170" s="155"/>
      <c r="M170" s="160"/>
      <c r="T170" s="161"/>
      <c r="AT170" s="156" t="s">
        <v>143</v>
      </c>
      <c r="AU170" s="156" t="s">
        <v>91</v>
      </c>
      <c r="AV170" s="13" t="s">
        <v>91</v>
      </c>
      <c r="AW170" s="13" t="s">
        <v>36</v>
      </c>
      <c r="AX170" s="13" t="s">
        <v>81</v>
      </c>
      <c r="AY170" s="156" t="s">
        <v>132</v>
      </c>
    </row>
    <row r="171" spans="2:51" s="13" customFormat="1" ht="11.25">
      <c r="B171" s="155"/>
      <c r="D171" s="145" t="s">
        <v>143</v>
      </c>
      <c r="E171" s="156" t="s">
        <v>1</v>
      </c>
      <c r="F171" s="157" t="s">
        <v>652</v>
      </c>
      <c r="H171" s="158">
        <v>14.3</v>
      </c>
      <c r="I171" s="159"/>
      <c r="L171" s="155"/>
      <c r="M171" s="160"/>
      <c r="T171" s="161"/>
      <c r="AT171" s="156" t="s">
        <v>143</v>
      </c>
      <c r="AU171" s="156" t="s">
        <v>91</v>
      </c>
      <c r="AV171" s="13" t="s">
        <v>91</v>
      </c>
      <c r="AW171" s="13" t="s">
        <v>36</v>
      </c>
      <c r="AX171" s="13" t="s">
        <v>81</v>
      </c>
      <c r="AY171" s="156" t="s">
        <v>132</v>
      </c>
    </row>
    <row r="172" spans="2:51" s="15" customFormat="1" ht="11.25">
      <c r="B172" s="169"/>
      <c r="D172" s="145" t="s">
        <v>143</v>
      </c>
      <c r="E172" s="170" t="s">
        <v>1</v>
      </c>
      <c r="F172" s="171" t="s">
        <v>216</v>
      </c>
      <c r="H172" s="172">
        <v>17.1</v>
      </c>
      <c r="I172" s="173"/>
      <c r="L172" s="169"/>
      <c r="M172" s="174"/>
      <c r="T172" s="175"/>
      <c r="AT172" s="170" t="s">
        <v>143</v>
      </c>
      <c r="AU172" s="170" t="s">
        <v>91</v>
      </c>
      <c r="AV172" s="15" t="s">
        <v>154</v>
      </c>
      <c r="AW172" s="15" t="s">
        <v>36</v>
      </c>
      <c r="AX172" s="15" t="s">
        <v>81</v>
      </c>
      <c r="AY172" s="170" t="s">
        <v>132</v>
      </c>
    </row>
    <row r="173" spans="2:51" s="14" customFormat="1" ht="11.25">
      <c r="B173" s="162"/>
      <c r="D173" s="145" t="s">
        <v>143</v>
      </c>
      <c r="E173" s="163" t="s">
        <v>1</v>
      </c>
      <c r="F173" s="164" t="s">
        <v>149</v>
      </c>
      <c r="H173" s="165">
        <v>211.5</v>
      </c>
      <c r="I173" s="166"/>
      <c r="L173" s="162"/>
      <c r="M173" s="167"/>
      <c r="T173" s="168"/>
      <c r="AT173" s="163" t="s">
        <v>143</v>
      </c>
      <c r="AU173" s="163" t="s">
        <v>91</v>
      </c>
      <c r="AV173" s="14" t="s">
        <v>139</v>
      </c>
      <c r="AW173" s="14" t="s">
        <v>36</v>
      </c>
      <c r="AX173" s="14" t="s">
        <v>89</v>
      </c>
      <c r="AY173" s="163" t="s">
        <v>132</v>
      </c>
    </row>
    <row r="174" spans="2:65" s="1" customFormat="1" ht="24.2" customHeight="1">
      <c r="B174" s="32"/>
      <c r="C174" s="132" t="s">
        <v>166</v>
      </c>
      <c r="D174" s="132" t="s">
        <v>134</v>
      </c>
      <c r="E174" s="133" t="s">
        <v>172</v>
      </c>
      <c r="F174" s="134" t="s">
        <v>173</v>
      </c>
      <c r="G174" s="135" t="s">
        <v>174</v>
      </c>
      <c r="H174" s="136">
        <v>345.6</v>
      </c>
      <c r="I174" s="137"/>
      <c r="J174" s="138">
        <f>ROUND(I174*H174,2)</f>
        <v>0</v>
      </c>
      <c r="K174" s="134" t="s">
        <v>138</v>
      </c>
      <c r="L174" s="32"/>
      <c r="M174" s="139" t="s">
        <v>1</v>
      </c>
      <c r="N174" s="140" t="s">
        <v>46</v>
      </c>
      <c r="P174" s="141">
        <f>O174*H174</f>
        <v>0</v>
      </c>
      <c r="Q174" s="141">
        <v>3E-05</v>
      </c>
      <c r="R174" s="141">
        <f>Q174*H174</f>
        <v>0.010368</v>
      </c>
      <c r="S174" s="141">
        <v>0</v>
      </c>
      <c r="T174" s="142">
        <f>S174*H174</f>
        <v>0</v>
      </c>
      <c r="AR174" s="143" t="s">
        <v>139</v>
      </c>
      <c r="AT174" s="143" t="s">
        <v>134</v>
      </c>
      <c r="AU174" s="143" t="s">
        <v>91</v>
      </c>
      <c r="AY174" s="17" t="s">
        <v>132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89</v>
      </c>
      <c r="BK174" s="144">
        <f>ROUND(I174*H174,2)</f>
        <v>0</v>
      </c>
      <c r="BL174" s="17" t="s">
        <v>139</v>
      </c>
      <c r="BM174" s="143" t="s">
        <v>175</v>
      </c>
    </row>
    <row r="175" spans="2:47" s="1" customFormat="1" ht="19.5">
      <c r="B175" s="32"/>
      <c r="D175" s="145" t="s">
        <v>141</v>
      </c>
      <c r="F175" s="146" t="s">
        <v>176</v>
      </c>
      <c r="I175" s="147"/>
      <c r="L175" s="32"/>
      <c r="M175" s="148"/>
      <c r="T175" s="56"/>
      <c r="AT175" s="17" t="s">
        <v>141</v>
      </c>
      <c r="AU175" s="17" t="s">
        <v>91</v>
      </c>
    </row>
    <row r="176" spans="2:51" s="13" customFormat="1" ht="11.25">
      <c r="B176" s="155"/>
      <c r="D176" s="145" t="s">
        <v>143</v>
      </c>
      <c r="E176" s="156" t="s">
        <v>1</v>
      </c>
      <c r="F176" s="157" t="s">
        <v>655</v>
      </c>
      <c r="H176" s="158">
        <v>309.6</v>
      </c>
      <c r="I176" s="159"/>
      <c r="L176" s="155"/>
      <c r="M176" s="160"/>
      <c r="T176" s="161"/>
      <c r="AT176" s="156" t="s">
        <v>143</v>
      </c>
      <c r="AU176" s="156" t="s">
        <v>91</v>
      </c>
      <c r="AV176" s="13" t="s">
        <v>91</v>
      </c>
      <c r="AW176" s="13" t="s">
        <v>36</v>
      </c>
      <c r="AX176" s="13" t="s">
        <v>81</v>
      </c>
      <c r="AY176" s="156" t="s">
        <v>132</v>
      </c>
    </row>
    <row r="177" spans="2:51" s="13" customFormat="1" ht="11.25">
      <c r="B177" s="155"/>
      <c r="D177" s="145" t="s">
        <v>143</v>
      </c>
      <c r="E177" s="156" t="s">
        <v>1</v>
      </c>
      <c r="F177" s="157" t="s">
        <v>656</v>
      </c>
      <c r="H177" s="158">
        <v>36</v>
      </c>
      <c r="I177" s="159"/>
      <c r="L177" s="155"/>
      <c r="M177" s="160"/>
      <c r="T177" s="161"/>
      <c r="AT177" s="156" t="s">
        <v>143</v>
      </c>
      <c r="AU177" s="156" t="s">
        <v>91</v>
      </c>
      <c r="AV177" s="13" t="s">
        <v>91</v>
      </c>
      <c r="AW177" s="13" t="s">
        <v>36</v>
      </c>
      <c r="AX177" s="13" t="s">
        <v>81</v>
      </c>
      <c r="AY177" s="156" t="s">
        <v>132</v>
      </c>
    </row>
    <row r="178" spans="2:51" s="14" customFormat="1" ht="11.25">
      <c r="B178" s="162"/>
      <c r="D178" s="145" t="s">
        <v>143</v>
      </c>
      <c r="E178" s="163" t="s">
        <v>1</v>
      </c>
      <c r="F178" s="164" t="s">
        <v>149</v>
      </c>
      <c r="H178" s="165">
        <v>345.6</v>
      </c>
      <c r="I178" s="166"/>
      <c r="L178" s="162"/>
      <c r="M178" s="167"/>
      <c r="T178" s="168"/>
      <c r="AT178" s="163" t="s">
        <v>143</v>
      </c>
      <c r="AU178" s="163" t="s">
        <v>91</v>
      </c>
      <c r="AV178" s="14" t="s">
        <v>139</v>
      </c>
      <c r="AW178" s="14" t="s">
        <v>36</v>
      </c>
      <c r="AX178" s="14" t="s">
        <v>89</v>
      </c>
      <c r="AY178" s="163" t="s">
        <v>132</v>
      </c>
    </row>
    <row r="179" spans="2:65" s="1" customFormat="1" ht="37.9" customHeight="1">
      <c r="B179" s="32"/>
      <c r="C179" s="132" t="s">
        <v>171</v>
      </c>
      <c r="D179" s="132" t="s">
        <v>134</v>
      </c>
      <c r="E179" s="133" t="s">
        <v>180</v>
      </c>
      <c r="F179" s="134" t="s">
        <v>181</v>
      </c>
      <c r="G179" s="135" t="s">
        <v>182</v>
      </c>
      <c r="H179" s="136">
        <v>14.4</v>
      </c>
      <c r="I179" s="137"/>
      <c r="J179" s="138">
        <f>ROUND(I179*H179,2)</f>
        <v>0</v>
      </c>
      <c r="K179" s="134" t="s">
        <v>138</v>
      </c>
      <c r="L179" s="32"/>
      <c r="M179" s="139" t="s">
        <v>1</v>
      </c>
      <c r="N179" s="140" t="s">
        <v>46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139</v>
      </c>
      <c r="AT179" s="143" t="s">
        <v>134</v>
      </c>
      <c r="AU179" s="143" t="s">
        <v>91</v>
      </c>
      <c r="AY179" s="17" t="s">
        <v>132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7" t="s">
        <v>89</v>
      </c>
      <c r="BK179" s="144">
        <f>ROUND(I179*H179,2)</f>
        <v>0</v>
      </c>
      <c r="BL179" s="17" t="s">
        <v>139</v>
      </c>
      <c r="BM179" s="143" t="s">
        <v>183</v>
      </c>
    </row>
    <row r="180" spans="2:51" s="13" customFormat="1" ht="11.25">
      <c r="B180" s="155"/>
      <c r="D180" s="145" t="s">
        <v>143</v>
      </c>
      <c r="E180" s="156" t="s">
        <v>1</v>
      </c>
      <c r="F180" s="157" t="s">
        <v>657</v>
      </c>
      <c r="H180" s="158">
        <v>12.9</v>
      </c>
      <c r="I180" s="159"/>
      <c r="L180" s="155"/>
      <c r="M180" s="160"/>
      <c r="T180" s="161"/>
      <c r="AT180" s="156" t="s">
        <v>143</v>
      </c>
      <c r="AU180" s="156" t="s">
        <v>91</v>
      </c>
      <c r="AV180" s="13" t="s">
        <v>91</v>
      </c>
      <c r="AW180" s="13" t="s">
        <v>36</v>
      </c>
      <c r="AX180" s="13" t="s">
        <v>81</v>
      </c>
      <c r="AY180" s="156" t="s">
        <v>132</v>
      </c>
    </row>
    <row r="181" spans="2:51" s="13" customFormat="1" ht="11.25">
      <c r="B181" s="155"/>
      <c r="D181" s="145" t="s">
        <v>143</v>
      </c>
      <c r="E181" s="156" t="s">
        <v>1</v>
      </c>
      <c r="F181" s="157" t="s">
        <v>658</v>
      </c>
      <c r="H181" s="158">
        <v>1.5</v>
      </c>
      <c r="I181" s="159"/>
      <c r="L181" s="155"/>
      <c r="M181" s="160"/>
      <c r="T181" s="161"/>
      <c r="AT181" s="156" t="s">
        <v>143</v>
      </c>
      <c r="AU181" s="156" t="s">
        <v>91</v>
      </c>
      <c r="AV181" s="13" t="s">
        <v>91</v>
      </c>
      <c r="AW181" s="13" t="s">
        <v>36</v>
      </c>
      <c r="AX181" s="13" t="s">
        <v>81</v>
      </c>
      <c r="AY181" s="156" t="s">
        <v>132</v>
      </c>
    </row>
    <row r="182" spans="2:51" s="14" customFormat="1" ht="11.25">
      <c r="B182" s="162"/>
      <c r="D182" s="145" t="s">
        <v>143</v>
      </c>
      <c r="E182" s="163" t="s">
        <v>1</v>
      </c>
      <c r="F182" s="164" t="s">
        <v>149</v>
      </c>
      <c r="H182" s="165">
        <v>14.4</v>
      </c>
      <c r="I182" s="166"/>
      <c r="L182" s="162"/>
      <c r="M182" s="167"/>
      <c r="T182" s="168"/>
      <c r="AT182" s="163" t="s">
        <v>143</v>
      </c>
      <c r="AU182" s="163" t="s">
        <v>91</v>
      </c>
      <c r="AV182" s="14" t="s">
        <v>139</v>
      </c>
      <c r="AW182" s="14" t="s">
        <v>36</v>
      </c>
      <c r="AX182" s="14" t="s">
        <v>89</v>
      </c>
      <c r="AY182" s="163" t="s">
        <v>132</v>
      </c>
    </row>
    <row r="183" spans="2:65" s="1" customFormat="1" ht="66.75" customHeight="1">
      <c r="B183" s="32"/>
      <c r="C183" s="132" t="s">
        <v>179</v>
      </c>
      <c r="D183" s="132" t="s">
        <v>134</v>
      </c>
      <c r="E183" s="133" t="s">
        <v>187</v>
      </c>
      <c r="F183" s="134" t="s">
        <v>188</v>
      </c>
      <c r="G183" s="135" t="s">
        <v>169</v>
      </c>
      <c r="H183" s="136">
        <v>4.4</v>
      </c>
      <c r="I183" s="137"/>
      <c r="J183" s="138">
        <f>ROUND(I183*H183,2)</f>
        <v>0</v>
      </c>
      <c r="K183" s="134" t="s">
        <v>138</v>
      </c>
      <c r="L183" s="32"/>
      <c r="M183" s="139" t="s">
        <v>1</v>
      </c>
      <c r="N183" s="140" t="s">
        <v>46</v>
      </c>
      <c r="P183" s="141">
        <f>O183*H183</f>
        <v>0</v>
      </c>
      <c r="Q183" s="141">
        <v>0.0369</v>
      </c>
      <c r="R183" s="141">
        <f>Q183*H183</f>
        <v>0.16236000000000003</v>
      </c>
      <c r="S183" s="141">
        <v>0</v>
      </c>
      <c r="T183" s="142">
        <f>S183*H183</f>
        <v>0</v>
      </c>
      <c r="AR183" s="143" t="s">
        <v>139</v>
      </c>
      <c r="AT183" s="143" t="s">
        <v>134</v>
      </c>
      <c r="AU183" s="143" t="s">
        <v>91</v>
      </c>
      <c r="AY183" s="17" t="s">
        <v>132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7" t="s">
        <v>89</v>
      </c>
      <c r="BK183" s="144">
        <f>ROUND(I183*H183,2)</f>
        <v>0</v>
      </c>
      <c r="BL183" s="17" t="s">
        <v>139</v>
      </c>
      <c r="BM183" s="143" t="s">
        <v>189</v>
      </c>
    </row>
    <row r="184" spans="2:51" s="13" customFormat="1" ht="11.25">
      <c r="B184" s="155"/>
      <c r="D184" s="145" t="s">
        <v>143</v>
      </c>
      <c r="E184" s="156" t="s">
        <v>1</v>
      </c>
      <c r="F184" s="157" t="s">
        <v>659</v>
      </c>
      <c r="H184" s="158">
        <v>4.4</v>
      </c>
      <c r="I184" s="159"/>
      <c r="L184" s="155"/>
      <c r="M184" s="160"/>
      <c r="T184" s="161"/>
      <c r="AT184" s="156" t="s">
        <v>143</v>
      </c>
      <c r="AU184" s="156" t="s">
        <v>91</v>
      </c>
      <c r="AV184" s="13" t="s">
        <v>91</v>
      </c>
      <c r="AW184" s="13" t="s">
        <v>36</v>
      </c>
      <c r="AX184" s="13" t="s">
        <v>81</v>
      </c>
      <c r="AY184" s="156" t="s">
        <v>132</v>
      </c>
    </row>
    <row r="185" spans="2:51" s="14" customFormat="1" ht="11.25">
      <c r="B185" s="162"/>
      <c r="D185" s="145" t="s">
        <v>143</v>
      </c>
      <c r="E185" s="163" t="s">
        <v>1</v>
      </c>
      <c r="F185" s="164" t="s">
        <v>149</v>
      </c>
      <c r="H185" s="165">
        <v>4.4</v>
      </c>
      <c r="I185" s="166"/>
      <c r="L185" s="162"/>
      <c r="M185" s="167"/>
      <c r="T185" s="168"/>
      <c r="AT185" s="163" t="s">
        <v>143</v>
      </c>
      <c r="AU185" s="163" t="s">
        <v>91</v>
      </c>
      <c r="AV185" s="14" t="s">
        <v>139</v>
      </c>
      <c r="AW185" s="14" t="s">
        <v>36</v>
      </c>
      <c r="AX185" s="14" t="s">
        <v>89</v>
      </c>
      <c r="AY185" s="163" t="s">
        <v>132</v>
      </c>
    </row>
    <row r="186" spans="2:65" s="1" customFormat="1" ht="66.75" customHeight="1">
      <c r="B186" s="32"/>
      <c r="C186" s="132" t="s">
        <v>186</v>
      </c>
      <c r="D186" s="132" t="s">
        <v>134</v>
      </c>
      <c r="E186" s="133" t="s">
        <v>192</v>
      </c>
      <c r="F186" s="134" t="s">
        <v>188</v>
      </c>
      <c r="G186" s="135" t="s">
        <v>169</v>
      </c>
      <c r="H186" s="136">
        <v>2.2</v>
      </c>
      <c r="I186" s="137"/>
      <c r="J186" s="138">
        <f>ROUND(I186*H186,2)</f>
        <v>0</v>
      </c>
      <c r="K186" s="134" t="s">
        <v>138</v>
      </c>
      <c r="L186" s="32"/>
      <c r="M186" s="139" t="s">
        <v>1</v>
      </c>
      <c r="N186" s="140" t="s">
        <v>46</v>
      </c>
      <c r="P186" s="141">
        <f>O186*H186</f>
        <v>0</v>
      </c>
      <c r="Q186" s="141">
        <v>0.0369</v>
      </c>
      <c r="R186" s="141">
        <f>Q186*H186</f>
        <v>0.08118000000000002</v>
      </c>
      <c r="S186" s="141">
        <v>0</v>
      </c>
      <c r="T186" s="142">
        <f>S186*H186</f>
        <v>0</v>
      </c>
      <c r="AR186" s="143" t="s">
        <v>139</v>
      </c>
      <c r="AT186" s="143" t="s">
        <v>134</v>
      </c>
      <c r="AU186" s="143" t="s">
        <v>91</v>
      </c>
      <c r="AY186" s="17" t="s">
        <v>132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7" t="s">
        <v>89</v>
      </c>
      <c r="BK186" s="144">
        <f>ROUND(I186*H186,2)</f>
        <v>0</v>
      </c>
      <c r="BL186" s="17" t="s">
        <v>139</v>
      </c>
      <c r="BM186" s="143" t="s">
        <v>193</v>
      </c>
    </row>
    <row r="187" spans="2:51" s="13" customFormat="1" ht="11.25">
      <c r="B187" s="155"/>
      <c r="D187" s="145" t="s">
        <v>143</v>
      </c>
      <c r="E187" s="156" t="s">
        <v>1</v>
      </c>
      <c r="F187" s="157" t="s">
        <v>660</v>
      </c>
      <c r="H187" s="158">
        <v>2.2</v>
      </c>
      <c r="I187" s="159"/>
      <c r="L187" s="155"/>
      <c r="M187" s="160"/>
      <c r="T187" s="161"/>
      <c r="AT187" s="156" t="s">
        <v>143</v>
      </c>
      <c r="AU187" s="156" t="s">
        <v>91</v>
      </c>
      <c r="AV187" s="13" t="s">
        <v>91</v>
      </c>
      <c r="AW187" s="13" t="s">
        <v>36</v>
      </c>
      <c r="AX187" s="13" t="s">
        <v>81</v>
      </c>
      <c r="AY187" s="156" t="s">
        <v>132</v>
      </c>
    </row>
    <row r="188" spans="2:51" s="14" customFormat="1" ht="11.25">
      <c r="B188" s="162"/>
      <c r="D188" s="145" t="s">
        <v>143</v>
      </c>
      <c r="E188" s="163" t="s">
        <v>1</v>
      </c>
      <c r="F188" s="164" t="s">
        <v>149</v>
      </c>
      <c r="H188" s="165">
        <v>2.2</v>
      </c>
      <c r="I188" s="166"/>
      <c r="L188" s="162"/>
      <c r="M188" s="167"/>
      <c r="T188" s="168"/>
      <c r="AT188" s="163" t="s">
        <v>143</v>
      </c>
      <c r="AU188" s="163" t="s">
        <v>91</v>
      </c>
      <c r="AV188" s="14" t="s">
        <v>139</v>
      </c>
      <c r="AW188" s="14" t="s">
        <v>36</v>
      </c>
      <c r="AX188" s="14" t="s">
        <v>89</v>
      </c>
      <c r="AY188" s="163" t="s">
        <v>132</v>
      </c>
    </row>
    <row r="189" spans="2:65" s="1" customFormat="1" ht="37.9" customHeight="1">
      <c r="B189" s="32"/>
      <c r="C189" s="132" t="s">
        <v>191</v>
      </c>
      <c r="D189" s="132" t="s">
        <v>134</v>
      </c>
      <c r="E189" s="133" t="s">
        <v>202</v>
      </c>
      <c r="F189" s="134" t="s">
        <v>203</v>
      </c>
      <c r="G189" s="135" t="s">
        <v>204</v>
      </c>
      <c r="H189" s="136">
        <v>16.5</v>
      </c>
      <c r="I189" s="137"/>
      <c r="J189" s="138">
        <f>ROUND(I189*H189,2)</f>
        <v>0</v>
      </c>
      <c r="K189" s="134" t="s">
        <v>138</v>
      </c>
      <c r="L189" s="32"/>
      <c r="M189" s="139" t="s">
        <v>1</v>
      </c>
      <c r="N189" s="140" t="s">
        <v>46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139</v>
      </c>
      <c r="AT189" s="143" t="s">
        <v>134</v>
      </c>
      <c r="AU189" s="143" t="s">
        <v>91</v>
      </c>
      <c r="AY189" s="17" t="s">
        <v>132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7" t="s">
        <v>89</v>
      </c>
      <c r="BK189" s="144">
        <f>ROUND(I189*H189,2)</f>
        <v>0</v>
      </c>
      <c r="BL189" s="17" t="s">
        <v>139</v>
      </c>
      <c r="BM189" s="143" t="s">
        <v>205</v>
      </c>
    </row>
    <row r="190" spans="2:51" s="13" customFormat="1" ht="11.25">
      <c r="B190" s="155"/>
      <c r="D190" s="145" t="s">
        <v>143</v>
      </c>
      <c r="E190" s="156" t="s">
        <v>1</v>
      </c>
      <c r="F190" s="157" t="s">
        <v>661</v>
      </c>
      <c r="H190" s="158">
        <v>16.5</v>
      </c>
      <c r="I190" s="159"/>
      <c r="L190" s="155"/>
      <c r="M190" s="160"/>
      <c r="T190" s="161"/>
      <c r="AT190" s="156" t="s">
        <v>143</v>
      </c>
      <c r="AU190" s="156" t="s">
        <v>91</v>
      </c>
      <c r="AV190" s="13" t="s">
        <v>91</v>
      </c>
      <c r="AW190" s="13" t="s">
        <v>36</v>
      </c>
      <c r="AX190" s="13" t="s">
        <v>89</v>
      </c>
      <c r="AY190" s="156" t="s">
        <v>132</v>
      </c>
    </row>
    <row r="191" spans="2:65" s="1" customFormat="1" ht="55.5" customHeight="1">
      <c r="B191" s="32"/>
      <c r="C191" s="132" t="s">
        <v>195</v>
      </c>
      <c r="D191" s="132" t="s">
        <v>134</v>
      </c>
      <c r="E191" s="133" t="s">
        <v>208</v>
      </c>
      <c r="F191" s="134" t="s">
        <v>209</v>
      </c>
      <c r="G191" s="135" t="s">
        <v>204</v>
      </c>
      <c r="H191" s="136">
        <v>156.736</v>
      </c>
      <c r="I191" s="137"/>
      <c r="J191" s="138">
        <f>ROUND(I191*H191,2)</f>
        <v>0</v>
      </c>
      <c r="K191" s="134" t="s">
        <v>138</v>
      </c>
      <c r="L191" s="32"/>
      <c r="M191" s="139" t="s">
        <v>1</v>
      </c>
      <c r="N191" s="140" t="s">
        <v>46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139</v>
      </c>
      <c r="AT191" s="143" t="s">
        <v>134</v>
      </c>
      <c r="AU191" s="143" t="s">
        <v>91</v>
      </c>
      <c r="AY191" s="17" t="s">
        <v>132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7" t="s">
        <v>89</v>
      </c>
      <c r="BK191" s="144">
        <f>ROUND(I191*H191,2)</f>
        <v>0</v>
      </c>
      <c r="BL191" s="17" t="s">
        <v>139</v>
      </c>
      <c r="BM191" s="143" t="s">
        <v>210</v>
      </c>
    </row>
    <row r="192" spans="2:51" s="12" customFormat="1" ht="11.25">
      <c r="B192" s="149"/>
      <c r="D192" s="145" t="s">
        <v>143</v>
      </c>
      <c r="E192" s="150" t="s">
        <v>1</v>
      </c>
      <c r="F192" s="151" t="s">
        <v>144</v>
      </c>
      <c r="H192" s="150" t="s">
        <v>1</v>
      </c>
      <c r="I192" s="152"/>
      <c r="L192" s="149"/>
      <c r="M192" s="153"/>
      <c r="T192" s="154"/>
      <c r="AT192" s="150" t="s">
        <v>143</v>
      </c>
      <c r="AU192" s="150" t="s">
        <v>91</v>
      </c>
      <c r="AV192" s="12" t="s">
        <v>89</v>
      </c>
      <c r="AW192" s="12" t="s">
        <v>36</v>
      </c>
      <c r="AX192" s="12" t="s">
        <v>81</v>
      </c>
      <c r="AY192" s="150" t="s">
        <v>132</v>
      </c>
    </row>
    <row r="193" spans="2:51" s="12" customFormat="1" ht="11.25">
      <c r="B193" s="149"/>
      <c r="D193" s="145" t="s">
        <v>143</v>
      </c>
      <c r="E193" s="150" t="s">
        <v>1</v>
      </c>
      <c r="F193" s="151" t="s">
        <v>211</v>
      </c>
      <c r="H193" s="150" t="s">
        <v>1</v>
      </c>
      <c r="I193" s="152"/>
      <c r="L193" s="149"/>
      <c r="M193" s="153"/>
      <c r="T193" s="154"/>
      <c r="AT193" s="150" t="s">
        <v>143</v>
      </c>
      <c r="AU193" s="150" t="s">
        <v>91</v>
      </c>
      <c r="AV193" s="12" t="s">
        <v>89</v>
      </c>
      <c r="AW193" s="12" t="s">
        <v>36</v>
      </c>
      <c r="AX193" s="12" t="s">
        <v>81</v>
      </c>
      <c r="AY193" s="150" t="s">
        <v>132</v>
      </c>
    </row>
    <row r="194" spans="2:51" s="12" customFormat="1" ht="11.25">
      <c r="B194" s="149"/>
      <c r="D194" s="145" t="s">
        <v>143</v>
      </c>
      <c r="E194" s="150" t="s">
        <v>1</v>
      </c>
      <c r="F194" s="151" t="s">
        <v>212</v>
      </c>
      <c r="H194" s="150" t="s">
        <v>1</v>
      </c>
      <c r="I194" s="152"/>
      <c r="L194" s="149"/>
      <c r="M194" s="153"/>
      <c r="T194" s="154"/>
      <c r="AT194" s="150" t="s">
        <v>143</v>
      </c>
      <c r="AU194" s="150" t="s">
        <v>91</v>
      </c>
      <c r="AV194" s="12" t="s">
        <v>89</v>
      </c>
      <c r="AW194" s="12" t="s">
        <v>36</v>
      </c>
      <c r="AX194" s="12" t="s">
        <v>81</v>
      </c>
      <c r="AY194" s="150" t="s">
        <v>132</v>
      </c>
    </row>
    <row r="195" spans="2:51" s="13" customFormat="1" ht="11.25">
      <c r="B195" s="155"/>
      <c r="D195" s="145" t="s">
        <v>143</v>
      </c>
      <c r="E195" s="156" t="s">
        <v>1</v>
      </c>
      <c r="F195" s="157" t="s">
        <v>662</v>
      </c>
      <c r="H195" s="158">
        <v>150.88</v>
      </c>
      <c r="I195" s="159"/>
      <c r="L195" s="155"/>
      <c r="M195" s="160"/>
      <c r="T195" s="161"/>
      <c r="AT195" s="156" t="s">
        <v>143</v>
      </c>
      <c r="AU195" s="156" t="s">
        <v>91</v>
      </c>
      <c r="AV195" s="13" t="s">
        <v>91</v>
      </c>
      <c r="AW195" s="13" t="s">
        <v>36</v>
      </c>
      <c r="AX195" s="13" t="s">
        <v>81</v>
      </c>
      <c r="AY195" s="156" t="s">
        <v>132</v>
      </c>
    </row>
    <row r="196" spans="2:51" s="13" customFormat="1" ht="11.25">
      <c r="B196" s="155"/>
      <c r="D196" s="145" t="s">
        <v>143</v>
      </c>
      <c r="E196" s="156" t="s">
        <v>1</v>
      </c>
      <c r="F196" s="157" t="s">
        <v>663</v>
      </c>
      <c r="H196" s="158">
        <v>10.395</v>
      </c>
      <c r="I196" s="159"/>
      <c r="L196" s="155"/>
      <c r="M196" s="160"/>
      <c r="T196" s="161"/>
      <c r="AT196" s="156" t="s">
        <v>143</v>
      </c>
      <c r="AU196" s="156" t="s">
        <v>91</v>
      </c>
      <c r="AV196" s="13" t="s">
        <v>91</v>
      </c>
      <c r="AW196" s="13" t="s">
        <v>36</v>
      </c>
      <c r="AX196" s="13" t="s">
        <v>81</v>
      </c>
      <c r="AY196" s="156" t="s">
        <v>132</v>
      </c>
    </row>
    <row r="197" spans="2:51" s="13" customFormat="1" ht="11.25">
      <c r="B197" s="155"/>
      <c r="D197" s="145" t="s">
        <v>143</v>
      </c>
      <c r="E197" s="156" t="s">
        <v>1</v>
      </c>
      <c r="F197" s="157" t="s">
        <v>664</v>
      </c>
      <c r="H197" s="158">
        <v>0.315</v>
      </c>
      <c r="I197" s="159"/>
      <c r="L197" s="155"/>
      <c r="M197" s="160"/>
      <c r="T197" s="161"/>
      <c r="AT197" s="156" t="s">
        <v>143</v>
      </c>
      <c r="AU197" s="156" t="s">
        <v>91</v>
      </c>
      <c r="AV197" s="13" t="s">
        <v>91</v>
      </c>
      <c r="AW197" s="13" t="s">
        <v>36</v>
      </c>
      <c r="AX197" s="13" t="s">
        <v>81</v>
      </c>
      <c r="AY197" s="156" t="s">
        <v>132</v>
      </c>
    </row>
    <row r="198" spans="2:51" s="13" customFormat="1" ht="11.25">
      <c r="B198" s="155"/>
      <c r="D198" s="145" t="s">
        <v>143</v>
      </c>
      <c r="E198" s="156" t="s">
        <v>1</v>
      </c>
      <c r="F198" s="157" t="s">
        <v>665</v>
      </c>
      <c r="H198" s="158">
        <v>-22.981</v>
      </c>
      <c r="I198" s="159"/>
      <c r="L198" s="155"/>
      <c r="M198" s="160"/>
      <c r="T198" s="161"/>
      <c r="AT198" s="156" t="s">
        <v>143</v>
      </c>
      <c r="AU198" s="156" t="s">
        <v>91</v>
      </c>
      <c r="AV198" s="13" t="s">
        <v>91</v>
      </c>
      <c r="AW198" s="13" t="s">
        <v>36</v>
      </c>
      <c r="AX198" s="13" t="s">
        <v>81</v>
      </c>
      <c r="AY198" s="156" t="s">
        <v>132</v>
      </c>
    </row>
    <row r="199" spans="2:51" s="15" customFormat="1" ht="11.25">
      <c r="B199" s="169"/>
      <c r="D199" s="145" t="s">
        <v>143</v>
      </c>
      <c r="E199" s="170" t="s">
        <v>1</v>
      </c>
      <c r="F199" s="171" t="s">
        <v>216</v>
      </c>
      <c r="H199" s="172">
        <v>138.609</v>
      </c>
      <c r="I199" s="173"/>
      <c r="L199" s="169"/>
      <c r="M199" s="174"/>
      <c r="T199" s="175"/>
      <c r="AT199" s="170" t="s">
        <v>143</v>
      </c>
      <c r="AU199" s="170" t="s">
        <v>91</v>
      </c>
      <c r="AV199" s="15" t="s">
        <v>154</v>
      </c>
      <c r="AW199" s="15" t="s">
        <v>36</v>
      </c>
      <c r="AX199" s="15" t="s">
        <v>81</v>
      </c>
      <c r="AY199" s="170" t="s">
        <v>132</v>
      </c>
    </row>
    <row r="200" spans="2:51" s="13" customFormat="1" ht="11.25">
      <c r="B200" s="155"/>
      <c r="D200" s="145" t="s">
        <v>143</v>
      </c>
      <c r="E200" s="156" t="s">
        <v>1</v>
      </c>
      <c r="F200" s="157" t="s">
        <v>666</v>
      </c>
      <c r="H200" s="158">
        <v>17.605</v>
      </c>
      <c r="I200" s="159"/>
      <c r="L200" s="155"/>
      <c r="M200" s="160"/>
      <c r="T200" s="161"/>
      <c r="AT200" s="156" t="s">
        <v>143</v>
      </c>
      <c r="AU200" s="156" t="s">
        <v>91</v>
      </c>
      <c r="AV200" s="13" t="s">
        <v>91</v>
      </c>
      <c r="AW200" s="13" t="s">
        <v>36</v>
      </c>
      <c r="AX200" s="13" t="s">
        <v>81</v>
      </c>
      <c r="AY200" s="156" t="s">
        <v>132</v>
      </c>
    </row>
    <row r="201" spans="2:51" s="13" customFormat="1" ht="11.25">
      <c r="B201" s="155"/>
      <c r="D201" s="145" t="s">
        <v>143</v>
      </c>
      <c r="E201" s="156" t="s">
        <v>1</v>
      </c>
      <c r="F201" s="157" t="s">
        <v>667</v>
      </c>
      <c r="H201" s="158">
        <v>1.073</v>
      </c>
      <c r="I201" s="159"/>
      <c r="L201" s="155"/>
      <c r="M201" s="160"/>
      <c r="T201" s="161"/>
      <c r="AT201" s="156" t="s">
        <v>143</v>
      </c>
      <c r="AU201" s="156" t="s">
        <v>91</v>
      </c>
      <c r="AV201" s="13" t="s">
        <v>91</v>
      </c>
      <c r="AW201" s="13" t="s">
        <v>36</v>
      </c>
      <c r="AX201" s="13" t="s">
        <v>81</v>
      </c>
      <c r="AY201" s="156" t="s">
        <v>132</v>
      </c>
    </row>
    <row r="202" spans="2:51" s="13" customFormat="1" ht="11.25">
      <c r="B202" s="155"/>
      <c r="D202" s="145" t="s">
        <v>143</v>
      </c>
      <c r="E202" s="156" t="s">
        <v>1</v>
      </c>
      <c r="F202" s="157" t="s">
        <v>219</v>
      </c>
      <c r="H202" s="158">
        <v>0.21</v>
      </c>
      <c r="I202" s="159"/>
      <c r="L202" s="155"/>
      <c r="M202" s="160"/>
      <c r="T202" s="161"/>
      <c r="AT202" s="156" t="s">
        <v>143</v>
      </c>
      <c r="AU202" s="156" t="s">
        <v>91</v>
      </c>
      <c r="AV202" s="13" t="s">
        <v>91</v>
      </c>
      <c r="AW202" s="13" t="s">
        <v>36</v>
      </c>
      <c r="AX202" s="13" t="s">
        <v>81</v>
      </c>
      <c r="AY202" s="156" t="s">
        <v>132</v>
      </c>
    </row>
    <row r="203" spans="2:51" s="13" customFormat="1" ht="11.25">
      <c r="B203" s="155"/>
      <c r="D203" s="145" t="s">
        <v>143</v>
      </c>
      <c r="E203" s="156" t="s">
        <v>1</v>
      </c>
      <c r="F203" s="157" t="s">
        <v>668</v>
      </c>
      <c r="H203" s="158">
        <v>-0.268</v>
      </c>
      <c r="I203" s="159"/>
      <c r="L203" s="155"/>
      <c r="M203" s="160"/>
      <c r="T203" s="161"/>
      <c r="AT203" s="156" t="s">
        <v>143</v>
      </c>
      <c r="AU203" s="156" t="s">
        <v>91</v>
      </c>
      <c r="AV203" s="13" t="s">
        <v>91</v>
      </c>
      <c r="AW203" s="13" t="s">
        <v>36</v>
      </c>
      <c r="AX203" s="13" t="s">
        <v>81</v>
      </c>
      <c r="AY203" s="156" t="s">
        <v>132</v>
      </c>
    </row>
    <row r="204" spans="2:51" s="13" customFormat="1" ht="11.25">
      <c r="B204" s="155"/>
      <c r="D204" s="145" t="s">
        <v>143</v>
      </c>
      <c r="E204" s="156" t="s">
        <v>1</v>
      </c>
      <c r="F204" s="157" t="s">
        <v>669</v>
      </c>
      <c r="H204" s="158">
        <v>-0.493</v>
      </c>
      <c r="I204" s="159"/>
      <c r="L204" s="155"/>
      <c r="M204" s="160"/>
      <c r="T204" s="161"/>
      <c r="AT204" s="156" t="s">
        <v>143</v>
      </c>
      <c r="AU204" s="156" t="s">
        <v>91</v>
      </c>
      <c r="AV204" s="13" t="s">
        <v>91</v>
      </c>
      <c r="AW204" s="13" t="s">
        <v>36</v>
      </c>
      <c r="AX204" s="13" t="s">
        <v>81</v>
      </c>
      <c r="AY204" s="156" t="s">
        <v>132</v>
      </c>
    </row>
    <row r="205" spans="2:51" s="15" customFormat="1" ht="11.25">
      <c r="B205" s="169"/>
      <c r="D205" s="145" t="s">
        <v>143</v>
      </c>
      <c r="E205" s="170" t="s">
        <v>1</v>
      </c>
      <c r="F205" s="171" t="s">
        <v>216</v>
      </c>
      <c r="H205" s="172">
        <v>18.127</v>
      </c>
      <c r="I205" s="173"/>
      <c r="L205" s="169"/>
      <c r="M205" s="174"/>
      <c r="T205" s="175"/>
      <c r="AT205" s="170" t="s">
        <v>143</v>
      </c>
      <c r="AU205" s="170" t="s">
        <v>91</v>
      </c>
      <c r="AV205" s="15" t="s">
        <v>154</v>
      </c>
      <c r="AW205" s="15" t="s">
        <v>36</v>
      </c>
      <c r="AX205" s="15" t="s">
        <v>81</v>
      </c>
      <c r="AY205" s="170" t="s">
        <v>132</v>
      </c>
    </row>
    <row r="206" spans="2:51" s="14" customFormat="1" ht="11.25">
      <c r="B206" s="162"/>
      <c r="D206" s="145" t="s">
        <v>143</v>
      </c>
      <c r="E206" s="163" t="s">
        <v>1</v>
      </c>
      <c r="F206" s="164" t="s">
        <v>149</v>
      </c>
      <c r="H206" s="165">
        <v>156.736</v>
      </c>
      <c r="I206" s="166"/>
      <c r="L206" s="162"/>
      <c r="M206" s="167"/>
      <c r="T206" s="168"/>
      <c r="AT206" s="163" t="s">
        <v>143</v>
      </c>
      <c r="AU206" s="163" t="s">
        <v>91</v>
      </c>
      <c r="AV206" s="14" t="s">
        <v>139</v>
      </c>
      <c r="AW206" s="14" t="s">
        <v>36</v>
      </c>
      <c r="AX206" s="14" t="s">
        <v>89</v>
      </c>
      <c r="AY206" s="163" t="s">
        <v>132</v>
      </c>
    </row>
    <row r="207" spans="2:65" s="1" customFormat="1" ht="55.5" customHeight="1">
      <c r="B207" s="32"/>
      <c r="C207" s="132" t="s">
        <v>201</v>
      </c>
      <c r="D207" s="132" t="s">
        <v>134</v>
      </c>
      <c r="E207" s="133" t="s">
        <v>223</v>
      </c>
      <c r="F207" s="134" t="s">
        <v>224</v>
      </c>
      <c r="G207" s="135" t="s">
        <v>204</v>
      </c>
      <c r="H207" s="136">
        <v>156.736</v>
      </c>
      <c r="I207" s="137"/>
      <c r="J207" s="138">
        <f>ROUND(I207*H207,2)</f>
        <v>0</v>
      </c>
      <c r="K207" s="134" t="s">
        <v>138</v>
      </c>
      <c r="L207" s="32"/>
      <c r="M207" s="139" t="s">
        <v>1</v>
      </c>
      <c r="N207" s="140" t="s">
        <v>46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139</v>
      </c>
      <c r="AT207" s="143" t="s">
        <v>134</v>
      </c>
      <c r="AU207" s="143" t="s">
        <v>91</v>
      </c>
      <c r="AY207" s="17" t="s">
        <v>132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7" t="s">
        <v>89</v>
      </c>
      <c r="BK207" s="144">
        <f>ROUND(I207*H207,2)</f>
        <v>0</v>
      </c>
      <c r="BL207" s="17" t="s">
        <v>139</v>
      </c>
      <c r="BM207" s="143" t="s">
        <v>225</v>
      </c>
    </row>
    <row r="208" spans="2:51" s="12" customFormat="1" ht="11.25">
      <c r="B208" s="149"/>
      <c r="D208" s="145" t="s">
        <v>143</v>
      </c>
      <c r="E208" s="150" t="s">
        <v>1</v>
      </c>
      <c r="F208" s="151" t="s">
        <v>144</v>
      </c>
      <c r="H208" s="150" t="s">
        <v>1</v>
      </c>
      <c r="I208" s="152"/>
      <c r="L208" s="149"/>
      <c r="M208" s="153"/>
      <c r="T208" s="154"/>
      <c r="AT208" s="150" t="s">
        <v>143</v>
      </c>
      <c r="AU208" s="150" t="s">
        <v>91</v>
      </c>
      <c r="AV208" s="12" t="s">
        <v>89</v>
      </c>
      <c r="AW208" s="12" t="s">
        <v>36</v>
      </c>
      <c r="AX208" s="12" t="s">
        <v>81</v>
      </c>
      <c r="AY208" s="150" t="s">
        <v>132</v>
      </c>
    </row>
    <row r="209" spans="2:51" s="12" customFormat="1" ht="11.25">
      <c r="B209" s="149"/>
      <c r="D209" s="145" t="s">
        <v>143</v>
      </c>
      <c r="E209" s="150" t="s">
        <v>1</v>
      </c>
      <c r="F209" s="151" t="s">
        <v>211</v>
      </c>
      <c r="H209" s="150" t="s">
        <v>1</v>
      </c>
      <c r="I209" s="152"/>
      <c r="L209" s="149"/>
      <c r="M209" s="153"/>
      <c r="T209" s="154"/>
      <c r="AT209" s="150" t="s">
        <v>143</v>
      </c>
      <c r="AU209" s="150" t="s">
        <v>91</v>
      </c>
      <c r="AV209" s="12" t="s">
        <v>89</v>
      </c>
      <c r="AW209" s="12" t="s">
        <v>36</v>
      </c>
      <c r="AX209" s="12" t="s">
        <v>81</v>
      </c>
      <c r="AY209" s="150" t="s">
        <v>132</v>
      </c>
    </row>
    <row r="210" spans="2:51" s="12" customFormat="1" ht="11.25">
      <c r="B210" s="149"/>
      <c r="D210" s="145" t="s">
        <v>143</v>
      </c>
      <c r="E210" s="150" t="s">
        <v>1</v>
      </c>
      <c r="F210" s="151" t="s">
        <v>212</v>
      </c>
      <c r="H210" s="150" t="s">
        <v>1</v>
      </c>
      <c r="I210" s="152"/>
      <c r="L210" s="149"/>
      <c r="M210" s="153"/>
      <c r="T210" s="154"/>
      <c r="AT210" s="150" t="s">
        <v>143</v>
      </c>
      <c r="AU210" s="150" t="s">
        <v>91</v>
      </c>
      <c r="AV210" s="12" t="s">
        <v>89</v>
      </c>
      <c r="AW210" s="12" t="s">
        <v>36</v>
      </c>
      <c r="AX210" s="12" t="s">
        <v>81</v>
      </c>
      <c r="AY210" s="150" t="s">
        <v>132</v>
      </c>
    </row>
    <row r="211" spans="2:51" s="13" customFormat="1" ht="11.25">
      <c r="B211" s="155"/>
      <c r="D211" s="145" t="s">
        <v>143</v>
      </c>
      <c r="E211" s="156" t="s">
        <v>1</v>
      </c>
      <c r="F211" s="157" t="s">
        <v>662</v>
      </c>
      <c r="H211" s="158">
        <v>150.88</v>
      </c>
      <c r="I211" s="159"/>
      <c r="L211" s="155"/>
      <c r="M211" s="160"/>
      <c r="T211" s="161"/>
      <c r="AT211" s="156" t="s">
        <v>143</v>
      </c>
      <c r="AU211" s="156" t="s">
        <v>91</v>
      </c>
      <c r="AV211" s="13" t="s">
        <v>91</v>
      </c>
      <c r="AW211" s="13" t="s">
        <v>36</v>
      </c>
      <c r="AX211" s="13" t="s">
        <v>81</v>
      </c>
      <c r="AY211" s="156" t="s">
        <v>132</v>
      </c>
    </row>
    <row r="212" spans="2:51" s="13" customFormat="1" ht="11.25">
      <c r="B212" s="155"/>
      <c r="D212" s="145" t="s">
        <v>143</v>
      </c>
      <c r="E212" s="156" t="s">
        <v>1</v>
      </c>
      <c r="F212" s="157" t="s">
        <v>663</v>
      </c>
      <c r="H212" s="158">
        <v>10.395</v>
      </c>
      <c r="I212" s="159"/>
      <c r="L212" s="155"/>
      <c r="M212" s="160"/>
      <c r="T212" s="161"/>
      <c r="AT212" s="156" t="s">
        <v>143</v>
      </c>
      <c r="AU212" s="156" t="s">
        <v>91</v>
      </c>
      <c r="AV212" s="13" t="s">
        <v>91</v>
      </c>
      <c r="AW212" s="13" t="s">
        <v>36</v>
      </c>
      <c r="AX212" s="13" t="s">
        <v>81</v>
      </c>
      <c r="AY212" s="156" t="s">
        <v>132</v>
      </c>
    </row>
    <row r="213" spans="2:51" s="13" customFormat="1" ht="11.25">
      <c r="B213" s="155"/>
      <c r="D213" s="145" t="s">
        <v>143</v>
      </c>
      <c r="E213" s="156" t="s">
        <v>1</v>
      </c>
      <c r="F213" s="157" t="s">
        <v>664</v>
      </c>
      <c r="H213" s="158">
        <v>0.315</v>
      </c>
      <c r="I213" s="159"/>
      <c r="L213" s="155"/>
      <c r="M213" s="160"/>
      <c r="T213" s="161"/>
      <c r="AT213" s="156" t="s">
        <v>143</v>
      </c>
      <c r="AU213" s="156" t="s">
        <v>91</v>
      </c>
      <c r="AV213" s="13" t="s">
        <v>91</v>
      </c>
      <c r="AW213" s="13" t="s">
        <v>36</v>
      </c>
      <c r="AX213" s="13" t="s">
        <v>81</v>
      </c>
      <c r="AY213" s="156" t="s">
        <v>132</v>
      </c>
    </row>
    <row r="214" spans="2:51" s="13" customFormat="1" ht="11.25">
      <c r="B214" s="155"/>
      <c r="D214" s="145" t="s">
        <v>143</v>
      </c>
      <c r="E214" s="156" t="s">
        <v>1</v>
      </c>
      <c r="F214" s="157" t="s">
        <v>665</v>
      </c>
      <c r="H214" s="158">
        <v>-22.981</v>
      </c>
      <c r="I214" s="159"/>
      <c r="L214" s="155"/>
      <c r="M214" s="160"/>
      <c r="T214" s="161"/>
      <c r="AT214" s="156" t="s">
        <v>143</v>
      </c>
      <c r="AU214" s="156" t="s">
        <v>91</v>
      </c>
      <c r="AV214" s="13" t="s">
        <v>91</v>
      </c>
      <c r="AW214" s="13" t="s">
        <v>36</v>
      </c>
      <c r="AX214" s="13" t="s">
        <v>81</v>
      </c>
      <c r="AY214" s="156" t="s">
        <v>132</v>
      </c>
    </row>
    <row r="215" spans="2:51" s="15" customFormat="1" ht="11.25">
      <c r="B215" s="169"/>
      <c r="D215" s="145" t="s">
        <v>143</v>
      </c>
      <c r="E215" s="170" t="s">
        <v>1</v>
      </c>
      <c r="F215" s="171" t="s">
        <v>216</v>
      </c>
      <c r="H215" s="172">
        <v>138.609</v>
      </c>
      <c r="I215" s="173"/>
      <c r="L215" s="169"/>
      <c r="M215" s="174"/>
      <c r="T215" s="175"/>
      <c r="AT215" s="170" t="s">
        <v>143</v>
      </c>
      <c r="AU215" s="170" t="s">
        <v>91</v>
      </c>
      <c r="AV215" s="15" t="s">
        <v>154</v>
      </c>
      <c r="AW215" s="15" t="s">
        <v>36</v>
      </c>
      <c r="AX215" s="15" t="s">
        <v>81</v>
      </c>
      <c r="AY215" s="170" t="s">
        <v>132</v>
      </c>
    </row>
    <row r="216" spans="2:51" s="13" customFormat="1" ht="11.25">
      <c r="B216" s="155"/>
      <c r="D216" s="145" t="s">
        <v>143</v>
      </c>
      <c r="E216" s="156" t="s">
        <v>1</v>
      </c>
      <c r="F216" s="157" t="s">
        <v>666</v>
      </c>
      <c r="H216" s="158">
        <v>17.605</v>
      </c>
      <c r="I216" s="159"/>
      <c r="L216" s="155"/>
      <c r="M216" s="160"/>
      <c r="T216" s="161"/>
      <c r="AT216" s="156" t="s">
        <v>143</v>
      </c>
      <c r="AU216" s="156" t="s">
        <v>91</v>
      </c>
      <c r="AV216" s="13" t="s">
        <v>91</v>
      </c>
      <c r="AW216" s="13" t="s">
        <v>36</v>
      </c>
      <c r="AX216" s="13" t="s">
        <v>81</v>
      </c>
      <c r="AY216" s="156" t="s">
        <v>132</v>
      </c>
    </row>
    <row r="217" spans="2:51" s="13" customFormat="1" ht="11.25">
      <c r="B217" s="155"/>
      <c r="D217" s="145" t="s">
        <v>143</v>
      </c>
      <c r="E217" s="156" t="s">
        <v>1</v>
      </c>
      <c r="F217" s="157" t="s">
        <v>667</v>
      </c>
      <c r="H217" s="158">
        <v>1.073</v>
      </c>
      <c r="I217" s="159"/>
      <c r="L217" s="155"/>
      <c r="M217" s="160"/>
      <c r="T217" s="161"/>
      <c r="AT217" s="156" t="s">
        <v>143</v>
      </c>
      <c r="AU217" s="156" t="s">
        <v>91</v>
      </c>
      <c r="AV217" s="13" t="s">
        <v>91</v>
      </c>
      <c r="AW217" s="13" t="s">
        <v>36</v>
      </c>
      <c r="AX217" s="13" t="s">
        <v>81</v>
      </c>
      <c r="AY217" s="156" t="s">
        <v>132</v>
      </c>
    </row>
    <row r="218" spans="2:51" s="13" customFormat="1" ht="11.25">
      <c r="B218" s="155"/>
      <c r="D218" s="145" t="s">
        <v>143</v>
      </c>
      <c r="E218" s="156" t="s">
        <v>1</v>
      </c>
      <c r="F218" s="157" t="s">
        <v>219</v>
      </c>
      <c r="H218" s="158">
        <v>0.21</v>
      </c>
      <c r="I218" s="159"/>
      <c r="L218" s="155"/>
      <c r="M218" s="160"/>
      <c r="T218" s="161"/>
      <c r="AT218" s="156" t="s">
        <v>143</v>
      </c>
      <c r="AU218" s="156" t="s">
        <v>91</v>
      </c>
      <c r="AV218" s="13" t="s">
        <v>91</v>
      </c>
      <c r="AW218" s="13" t="s">
        <v>36</v>
      </c>
      <c r="AX218" s="13" t="s">
        <v>81</v>
      </c>
      <c r="AY218" s="156" t="s">
        <v>132</v>
      </c>
    </row>
    <row r="219" spans="2:51" s="13" customFormat="1" ht="11.25">
      <c r="B219" s="155"/>
      <c r="D219" s="145" t="s">
        <v>143</v>
      </c>
      <c r="E219" s="156" t="s">
        <v>1</v>
      </c>
      <c r="F219" s="157" t="s">
        <v>668</v>
      </c>
      <c r="H219" s="158">
        <v>-0.268</v>
      </c>
      <c r="I219" s="159"/>
      <c r="L219" s="155"/>
      <c r="M219" s="160"/>
      <c r="T219" s="161"/>
      <c r="AT219" s="156" t="s">
        <v>143</v>
      </c>
      <c r="AU219" s="156" t="s">
        <v>91</v>
      </c>
      <c r="AV219" s="13" t="s">
        <v>91</v>
      </c>
      <c r="AW219" s="13" t="s">
        <v>36</v>
      </c>
      <c r="AX219" s="13" t="s">
        <v>81</v>
      </c>
      <c r="AY219" s="156" t="s">
        <v>132</v>
      </c>
    </row>
    <row r="220" spans="2:51" s="13" customFormat="1" ht="11.25">
      <c r="B220" s="155"/>
      <c r="D220" s="145" t="s">
        <v>143</v>
      </c>
      <c r="E220" s="156" t="s">
        <v>1</v>
      </c>
      <c r="F220" s="157" t="s">
        <v>669</v>
      </c>
      <c r="H220" s="158">
        <v>-0.493</v>
      </c>
      <c r="I220" s="159"/>
      <c r="L220" s="155"/>
      <c r="M220" s="160"/>
      <c r="T220" s="161"/>
      <c r="AT220" s="156" t="s">
        <v>143</v>
      </c>
      <c r="AU220" s="156" t="s">
        <v>91</v>
      </c>
      <c r="AV220" s="13" t="s">
        <v>91</v>
      </c>
      <c r="AW220" s="13" t="s">
        <v>36</v>
      </c>
      <c r="AX220" s="13" t="s">
        <v>81</v>
      </c>
      <c r="AY220" s="156" t="s">
        <v>132</v>
      </c>
    </row>
    <row r="221" spans="2:51" s="15" customFormat="1" ht="11.25">
      <c r="B221" s="169"/>
      <c r="D221" s="145" t="s">
        <v>143</v>
      </c>
      <c r="E221" s="170" t="s">
        <v>1</v>
      </c>
      <c r="F221" s="171" t="s">
        <v>216</v>
      </c>
      <c r="H221" s="172">
        <v>18.127</v>
      </c>
      <c r="I221" s="173"/>
      <c r="L221" s="169"/>
      <c r="M221" s="174"/>
      <c r="T221" s="175"/>
      <c r="AT221" s="170" t="s">
        <v>143</v>
      </c>
      <c r="AU221" s="170" t="s">
        <v>91</v>
      </c>
      <c r="AV221" s="15" t="s">
        <v>154</v>
      </c>
      <c r="AW221" s="15" t="s">
        <v>36</v>
      </c>
      <c r="AX221" s="15" t="s">
        <v>81</v>
      </c>
      <c r="AY221" s="170" t="s">
        <v>132</v>
      </c>
    </row>
    <row r="222" spans="2:51" s="14" customFormat="1" ht="11.25">
      <c r="B222" s="162"/>
      <c r="D222" s="145" t="s">
        <v>143</v>
      </c>
      <c r="E222" s="163" t="s">
        <v>1</v>
      </c>
      <c r="F222" s="164" t="s">
        <v>149</v>
      </c>
      <c r="H222" s="165">
        <v>156.736</v>
      </c>
      <c r="I222" s="166"/>
      <c r="L222" s="162"/>
      <c r="M222" s="167"/>
      <c r="T222" s="168"/>
      <c r="AT222" s="163" t="s">
        <v>143</v>
      </c>
      <c r="AU222" s="163" t="s">
        <v>91</v>
      </c>
      <c r="AV222" s="14" t="s">
        <v>139</v>
      </c>
      <c r="AW222" s="14" t="s">
        <v>36</v>
      </c>
      <c r="AX222" s="14" t="s">
        <v>89</v>
      </c>
      <c r="AY222" s="163" t="s">
        <v>132</v>
      </c>
    </row>
    <row r="223" spans="2:65" s="1" customFormat="1" ht="37.9" customHeight="1">
      <c r="B223" s="32"/>
      <c r="C223" s="132" t="s">
        <v>207</v>
      </c>
      <c r="D223" s="132" t="s">
        <v>134</v>
      </c>
      <c r="E223" s="133" t="s">
        <v>227</v>
      </c>
      <c r="F223" s="134" t="s">
        <v>228</v>
      </c>
      <c r="G223" s="135" t="s">
        <v>137</v>
      </c>
      <c r="H223" s="136">
        <v>655.54</v>
      </c>
      <c r="I223" s="137"/>
      <c r="J223" s="138">
        <f>ROUND(I223*H223,2)</f>
        <v>0</v>
      </c>
      <c r="K223" s="134" t="s">
        <v>138</v>
      </c>
      <c r="L223" s="32"/>
      <c r="M223" s="139" t="s">
        <v>1</v>
      </c>
      <c r="N223" s="140" t="s">
        <v>46</v>
      </c>
      <c r="P223" s="141">
        <f>O223*H223</f>
        <v>0</v>
      </c>
      <c r="Q223" s="141">
        <v>0.00058</v>
      </c>
      <c r="R223" s="141">
        <f>Q223*H223</f>
        <v>0.3802132</v>
      </c>
      <c r="S223" s="141">
        <v>0</v>
      </c>
      <c r="T223" s="142">
        <f>S223*H223</f>
        <v>0</v>
      </c>
      <c r="AR223" s="143" t="s">
        <v>139</v>
      </c>
      <c r="AT223" s="143" t="s">
        <v>134</v>
      </c>
      <c r="AU223" s="143" t="s">
        <v>91</v>
      </c>
      <c r="AY223" s="17" t="s">
        <v>132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7" t="s">
        <v>89</v>
      </c>
      <c r="BK223" s="144">
        <f>ROUND(I223*H223,2)</f>
        <v>0</v>
      </c>
      <c r="BL223" s="17" t="s">
        <v>139</v>
      </c>
      <c r="BM223" s="143" t="s">
        <v>670</v>
      </c>
    </row>
    <row r="224" spans="2:51" s="12" customFormat="1" ht="11.25">
      <c r="B224" s="149"/>
      <c r="D224" s="145" t="s">
        <v>143</v>
      </c>
      <c r="E224" s="150" t="s">
        <v>1</v>
      </c>
      <c r="F224" s="151" t="s">
        <v>671</v>
      </c>
      <c r="H224" s="150" t="s">
        <v>1</v>
      </c>
      <c r="I224" s="152"/>
      <c r="L224" s="149"/>
      <c r="M224" s="153"/>
      <c r="T224" s="154"/>
      <c r="AT224" s="150" t="s">
        <v>143</v>
      </c>
      <c r="AU224" s="150" t="s">
        <v>91</v>
      </c>
      <c r="AV224" s="12" t="s">
        <v>89</v>
      </c>
      <c r="AW224" s="12" t="s">
        <v>36</v>
      </c>
      <c r="AX224" s="12" t="s">
        <v>81</v>
      </c>
      <c r="AY224" s="150" t="s">
        <v>132</v>
      </c>
    </row>
    <row r="225" spans="2:51" s="12" customFormat="1" ht="11.25">
      <c r="B225" s="149"/>
      <c r="D225" s="145" t="s">
        <v>143</v>
      </c>
      <c r="E225" s="150" t="s">
        <v>1</v>
      </c>
      <c r="F225" s="151" t="s">
        <v>211</v>
      </c>
      <c r="H225" s="150" t="s">
        <v>1</v>
      </c>
      <c r="I225" s="152"/>
      <c r="L225" s="149"/>
      <c r="M225" s="153"/>
      <c r="T225" s="154"/>
      <c r="AT225" s="150" t="s">
        <v>143</v>
      </c>
      <c r="AU225" s="150" t="s">
        <v>91</v>
      </c>
      <c r="AV225" s="12" t="s">
        <v>89</v>
      </c>
      <c r="AW225" s="12" t="s">
        <v>36</v>
      </c>
      <c r="AX225" s="12" t="s">
        <v>81</v>
      </c>
      <c r="AY225" s="150" t="s">
        <v>132</v>
      </c>
    </row>
    <row r="226" spans="2:51" s="13" customFormat="1" ht="11.25">
      <c r="B226" s="155"/>
      <c r="D226" s="145" t="s">
        <v>143</v>
      </c>
      <c r="E226" s="156" t="s">
        <v>1</v>
      </c>
      <c r="F226" s="157" t="s">
        <v>672</v>
      </c>
      <c r="H226" s="158">
        <v>590.57</v>
      </c>
      <c r="I226" s="159"/>
      <c r="L226" s="155"/>
      <c r="M226" s="160"/>
      <c r="T226" s="161"/>
      <c r="AT226" s="156" t="s">
        <v>143</v>
      </c>
      <c r="AU226" s="156" t="s">
        <v>91</v>
      </c>
      <c r="AV226" s="13" t="s">
        <v>91</v>
      </c>
      <c r="AW226" s="13" t="s">
        <v>36</v>
      </c>
      <c r="AX226" s="13" t="s">
        <v>81</v>
      </c>
      <c r="AY226" s="156" t="s">
        <v>132</v>
      </c>
    </row>
    <row r="227" spans="2:51" s="13" customFormat="1" ht="11.25">
      <c r="B227" s="155"/>
      <c r="D227" s="145" t="s">
        <v>143</v>
      </c>
      <c r="E227" s="156" t="s">
        <v>1</v>
      </c>
      <c r="F227" s="157" t="s">
        <v>673</v>
      </c>
      <c r="H227" s="158">
        <v>64.97</v>
      </c>
      <c r="I227" s="159"/>
      <c r="L227" s="155"/>
      <c r="M227" s="160"/>
      <c r="T227" s="161"/>
      <c r="AT227" s="156" t="s">
        <v>143</v>
      </c>
      <c r="AU227" s="156" t="s">
        <v>91</v>
      </c>
      <c r="AV227" s="13" t="s">
        <v>91</v>
      </c>
      <c r="AW227" s="13" t="s">
        <v>36</v>
      </c>
      <c r="AX227" s="13" t="s">
        <v>81</v>
      </c>
      <c r="AY227" s="156" t="s">
        <v>132</v>
      </c>
    </row>
    <row r="228" spans="2:51" s="14" customFormat="1" ht="11.25">
      <c r="B228" s="162"/>
      <c r="D228" s="145" t="s">
        <v>143</v>
      </c>
      <c r="E228" s="163" t="s">
        <v>1</v>
      </c>
      <c r="F228" s="164" t="s">
        <v>149</v>
      </c>
      <c r="H228" s="165">
        <v>655.54</v>
      </c>
      <c r="I228" s="166"/>
      <c r="L228" s="162"/>
      <c r="M228" s="167"/>
      <c r="T228" s="168"/>
      <c r="AT228" s="163" t="s">
        <v>143</v>
      </c>
      <c r="AU228" s="163" t="s">
        <v>91</v>
      </c>
      <c r="AV228" s="14" t="s">
        <v>139</v>
      </c>
      <c r="AW228" s="14" t="s">
        <v>36</v>
      </c>
      <c r="AX228" s="14" t="s">
        <v>89</v>
      </c>
      <c r="AY228" s="163" t="s">
        <v>132</v>
      </c>
    </row>
    <row r="229" spans="2:65" s="1" customFormat="1" ht="37.9" customHeight="1">
      <c r="B229" s="32"/>
      <c r="C229" s="132" t="s">
        <v>222</v>
      </c>
      <c r="D229" s="132" t="s">
        <v>134</v>
      </c>
      <c r="E229" s="133" t="s">
        <v>231</v>
      </c>
      <c r="F229" s="134" t="s">
        <v>232</v>
      </c>
      <c r="G229" s="135" t="s">
        <v>137</v>
      </c>
      <c r="H229" s="136">
        <v>24.91</v>
      </c>
      <c r="I229" s="137"/>
      <c r="J229" s="138">
        <f>ROUND(I229*H229,2)</f>
        <v>0</v>
      </c>
      <c r="K229" s="134" t="s">
        <v>138</v>
      </c>
      <c r="L229" s="32"/>
      <c r="M229" s="139" t="s">
        <v>1</v>
      </c>
      <c r="N229" s="140" t="s">
        <v>46</v>
      </c>
      <c r="P229" s="141">
        <f>O229*H229</f>
        <v>0</v>
      </c>
      <c r="Q229" s="141">
        <v>0.00059</v>
      </c>
      <c r="R229" s="141">
        <f>Q229*H229</f>
        <v>0.0146969</v>
      </c>
      <c r="S229" s="141">
        <v>0</v>
      </c>
      <c r="T229" s="142">
        <f>S229*H229</f>
        <v>0</v>
      </c>
      <c r="AR229" s="143" t="s">
        <v>139</v>
      </c>
      <c r="AT229" s="143" t="s">
        <v>134</v>
      </c>
      <c r="AU229" s="143" t="s">
        <v>91</v>
      </c>
      <c r="AY229" s="17" t="s">
        <v>132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7" t="s">
        <v>89</v>
      </c>
      <c r="BK229" s="144">
        <f>ROUND(I229*H229,2)</f>
        <v>0</v>
      </c>
      <c r="BL229" s="17" t="s">
        <v>139</v>
      </c>
      <c r="BM229" s="143" t="s">
        <v>233</v>
      </c>
    </row>
    <row r="230" spans="2:51" s="12" customFormat="1" ht="11.25">
      <c r="B230" s="149"/>
      <c r="D230" s="145" t="s">
        <v>143</v>
      </c>
      <c r="E230" s="150" t="s">
        <v>1</v>
      </c>
      <c r="F230" s="151" t="s">
        <v>671</v>
      </c>
      <c r="H230" s="150" t="s">
        <v>1</v>
      </c>
      <c r="I230" s="152"/>
      <c r="L230" s="149"/>
      <c r="M230" s="153"/>
      <c r="T230" s="154"/>
      <c r="AT230" s="150" t="s">
        <v>143</v>
      </c>
      <c r="AU230" s="150" t="s">
        <v>91</v>
      </c>
      <c r="AV230" s="12" t="s">
        <v>89</v>
      </c>
      <c r="AW230" s="12" t="s">
        <v>36</v>
      </c>
      <c r="AX230" s="12" t="s">
        <v>81</v>
      </c>
      <c r="AY230" s="150" t="s">
        <v>132</v>
      </c>
    </row>
    <row r="231" spans="2:51" s="12" customFormat="1" ht="11.25">
      <c r="B231" s="149"/>
      <c r="D231" s="145" t="s">
        <v>143</v>
      </c>
      <c r="E231" s="150" t="s">
        <v>1</v>
      </c>
      <c r="F231" s="151" t="s">
        <v>211</v>
      </c>
      <c r="H231" s="150" t="s">
        <v>1</v>
      </c>
      <c r="I231" s="152"/>
      <c r="L231" s="149"/>
      <c r="M231" s="153"/>
      <c r="T231" s="154"/>
      <c r="AT231" s="150" t="s">
        <v>143</v>
      </c>
      <c r="AU231" s="150" t="s">
        <v>91</v>
      </c>
      <c r="AV231" s="12" t="s">
        <v>89</v>
      </c>
      <c r="AW231" s="12" t="s">
        <v>36</v>
      </c>
      <c r="AX231" s="12" t="s">
        <v>81</v>
      </c>
      <c r="AY231" s="150" t="s">
        <v>132</v>
      </c>
    </row>
    <row r="232" spans="2:51" s="13" customFormat="1" ht="11.25">
      <c r="B232" s="155"/>
      <c r="D232" s="145" t="s">
        <v>143</v>
      </c>
      <c r="E232" s="156" t="s">
        <v>1</v>
      </c>
      <c r="F232" s="157" t="s">
        <v>674</v>
      </c>
      <c r="H232" s="158">
        <v>14.91</v>
      </c>
      <c r="I232" s="159"/>
      <c r="L232" s="155"/>
      <c r="M232" s="160"/>
      <c r="T232" s="161"/>
      <c r="AT232" s="156" t="s">
        <v>143</v>
      </c>
      <c r="AU232" s="156" t="s">
        <v>91</v>
      </c>
      <c r="AV232" s="13" t="s">
        <v>91</v>
      </c>
      <c r="AW232" s="13" t="s">
        <v>36</v>
      </c>
      <c r="AX232" s="13" t="s">
        <v>81</v>
      </c>
      <c r="AY232" s="156" t="s">
        <v>132</v>
      </c>
    </row>
    <row r="233" spans="2:51" s="13" customFormat="1" ht="11.25">
      <c r="B233" s="155"/>
      <c r="D233" s="145" t="s">
        <v>143</v>
      </c>
      <c r="E233" s="156" t="s">
        <v>1</v>
      </c>
      <c r="F233" s="157" t="s">
        <v>675</v>
      </c>
      <c r="H233" s="158">
        <v>10</v>
      </c>
      <c r="I233" s="159"/>
      <c r="L233" s="155"/>
      <c r="M233" s="160"/>
      <c r="T233" s="161"/>
      <c r="AT233" s="156" t="s">
        <v>143</v>
      </c>
      <c r="AU233" s="156" t="s">
        <v>91</v>
      </c>
      <c r="AV233" s="13" t="s">
        <v>91</v>
      </c>
      <c r="AW233" s="13" t="s">
        <v>36</v>
      </c>
      <c r="AX233" s="13" t="s">
        <v>81</v>
      </c>
      <c r="AY233" s="156" t="s">
        <v>132</v>
      </c>
    </row>
    <row r="234" spans="2:51" s="14" customFormat="1" ht="11.25">
      <c r="B234" s="162"/>
      <c r="D234" s="145" t="s">
        <v>143</v>
      </c>
      <c r="E234" s="163" t="s">
        <v>1</v>
      </c>
      <c r="F234" s="164" t="s">
        <v>149</v>
      </c>
      <c r="H234" s="165">
        <v>24.91</v>
      </c>
      <c r="I234" s="166"/>
      <c r="L234" s="162"/>
      <c r="M234" s="167"/>
      <c r="T234" s="168"/>
      <c r="AT234" s="163" t="s">
        <v>143</v>
      </c>
      <c r="AU234" s="163" t="s">
        <v>91</v>
      </c>
      <c r="AV234" s="14" t="s">
        <v>139</v>
      </c>
      <c r="AW234" s="14" t="s">
        <v>36</v>
      </c>
      <c r="AX234" s="14" t="s">
        <v>89</v>
      </c>
      <c r="AY234" s="163" t="s">
        <v>132</v>
      </c>
    </row>
    <row r="235" spans="2:65" s="1" customFormat="1" ht="37.9" customHeight="1">
      <c r="B235" s="32"/>
      <c r="C235" s="132" t="s">
        <v>226</v>
      </c>
      <c r="D235" s="132" t="s">
        <v>134</v>
      </c>
      <c r="E235" s="133" t="s">
        <v>237</v>
      </c>
      <c r="F235" s="134" t="s">
        <v>238</v>
      </c>
      <c r="G235" s="135" t="s">
        <v>137</v>
      </c>
      <c r="H235" s="136">
        <v>655.54</v>
      </c>
      <c r="I235" s="137"/>
      <c r="J235" s="138">
        <f>ROUND(I235*H235,2)</f>
        <v>0</v>
      </c>
      <c r="K235" s="134" t="s">
        <v>138</v>
      </c>
      <c r="L235" s="32"/>
      <c r="M235" s="139" t="s">
        <v>1</v>
      </c>
      <c r="N235" s="140" t="s">
        <v>46</v>
      </c>
      <c r="P235" s="141">
        <f>O235*H235</f>
        <v>0</v>
      </c>
      <c r="Q235" s="141">
        <v>0</v>
      </c>
      <c r="R235" s="141">
        <f>Q235*H235</f>
        <v>0</v>
      </c>
      <c r="S235" s="141">
        <v>0</v>
      </c>
      <c r="T235" s="142">
        <f>S235*H235</f>
        <v>0</v>
      </c>
      <c r="AR235" s="143" t="s">
        <v>139</v>
      </c>
      <c r="AT235" s="143" t="s">
        <v>134</v>
      </c>
      <c r="AU235" s="143" t="s">
        <v>91</v>
      </c>
      <c r="AY235" s="17" t="s">
        <v>132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7" t="s">
        <v>89</v>
      </c>
      <c r="BK235" s="144">
        <f>ROUND(I235*H235,2)</f>
        <v>0</v>
      </c>
      <c r="BL235" s="17" t="s">
        <v>139</v>
      </c>
      <c r="BM235" s="143" t="s">
        <v>676</v>
      </c>
    </row>
    <row r="236" spans="2:65" s="1" customFormat="1" ht="37.9" customHeight="1">
      <c r="B236" s="32"/>
      <c r="C236" s="132" t="s">
        <v>8</v>
      </c>
      <c r="D236" s="132" t="s">
        <v>134</v>
      </c>
      <c r="E236" s="133" t="s">
        <v>241</v>
      </c>
      <c r="F236" s="134" t="s">
        <v>242</v>
      </c>
      <c r="G236" s="135" t="s">
        <v>137</v>
      </c>
      <c r="H236" s="136">
        <v>24.91</v>
      </c>
      <c r="I236" s="137"/>
      <c r="J236" s="138">
        <f>ROUND(I236*H236,2)</f>
        <v>0</v>
      </c>
      <c r="K236" s="134" t="s">
        <v>138</v>
      </c>
      <c r="L236" s="32"/>
      <c r="M236" s="139" t="s">
        <v>1</v>
      </c>
      <c r="N236" s="140" t="s">
        <v>46</v>
      </c>
      <c r="P236" s="141">
        <f>O236*H236</f>
        <v>0</v>
      </c>
      <c r="Q236" s="141">
        <v>0</v>
      </c>
      <c r="R236" s="141">
        <f>Q236*H236</f>
        <v>0</v>
      </c>
      <c r="S236" s="141">
        <v>0</v>
      </c>
      <c r="T236" s="142">
        <f>S236*H236</f>
        <v>0</v>
      </c>
      <c r="AR236" s="143" t="s">
        <v>139</v>
      </c>
      <c r="AT236" s="143" t="s">
        <v>134</v>
      </c>
      <c r="AU236" s="143" t="s">
        <v>91</v>
      </c>
      <c r="AY236" s="17" t="s">
        <v>132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7" t="s">
        <v>89</v>
      </c>
      <c r="BK236" s="144">
        <f>ROUND(I236*H236,2)</f>
        <v>0</v>
      </c>
      <c r="BL236" s="17" t="s">
        <v>139</v>
      </c>
      <c r="BM236" s="143" t="s">
        <v>243</v>
      </c>
    </row>
    <row r="237" spans="2:65" s="1" customFormat="1" ht="62.65" customHeight="1">
      <c r="B237" s="32"/>
      <c r="C237" s="132" t="s">
        <v>236</v>
      </c>
      <c r="D237" s="132" t="s">
        <v>134</v>
      </c>
      <c r="E237" s="133" t="s">
        <v>245</v>
      </c>
      <c r="F237" s="134" t="s">
        <v>246</v>
      </c>
      <c r="G237" s="135" t="s">
        <v>204</v>
      </c>
      <c r="H237" s="136">
        <v>188.19</v>
      </c>
      <c r="I237" s="137"/>
      <c r="J237" s="138">
        <f>ROUND(I237*H237,2)</f>
        <v>0</v>
      </c>
      <c r="K237" s="134" t="s">
        <v>138</v>
      </c>
      <c r="L237" s="32"/>
      <c r="M237" s="139" t="s">
        <v>1</v>
      </c>
      <c r="N237" s="140" t="s">
        <v>46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139</v>
      </c>
      <c r="AT237" s="143" t="s">
        <v>134</v>
      </c>
      <c r="AU237" s="143" t="s">
        <v>91</v>
      </c>
      <c r="AY237" s="17" t="s">
        <v>132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7" t="s">
        <v>89</v>
      </c>
      <c r="BK237" s="144">
        <f>ROUND(I237*H237,2)</f>
        <v>0</v>
      </c>
      <c r="BL237" s="17" t="s">
        <v>139</v>
      </c>
      <c r="BM237" s="143" t="s">
        <v>247</v>
      </c>
    </row>
    <row r="238" spans="2:51" s="12" customFormat="1" ht="11.25">
      <c r="B238" s="149"/>
      <c r="D238" s="145" t="s">
        <v>143</v>
      </c>
      <c r="E238" s="150" t="s">
        <v>1</v>
      </c>
      <c r="F238" s="151" t="s">
        <v>248</v>
      </c>
      <c r="H238" s="150" t="s">
        <v>1</v>
      </c>
      <c r="I238" s="152"/>
      <c r="L238" s="149"/>
      <c r="M238" s="153"/>
      <c r="T238" s="154"/>
      <c r="AT238" s="150" t="s">
        <v>143</v>
      </c>
      <c r="AU238" s="150" t="s">
        <v>91</v>
      </c>
      <c r="AV238" s="12" t="s">
        <v>89</v>
      </c>
      <c r="AW238" s="12" t="s">
        <v>36</v>
      </c>
      <c r="AX238" s="12" t="s">
        <v>81</v>
      </c>
      <c r="AY238" s="150" t="s">
        <v>132</v>
      </c>
    </row>
    <row r="239" spans="2:51" s="13" customFormat="1" ht="11.25">
      <c r="B239" s="155"/>
      <c r="D239" s="145" t="s">
        <v>143</v>
      </c>
      <c r="E239" s="156" t="s">
        <v>1</v>
      </c>
      <c r="F239" s="157" t="s">
        <v>677</v>
      </c>
      <c r="H239" s="158">
        <v>138.609</v>
      </c>
      <c r="I239" s="159"/>
      <c r="L239" s="155"/>
      <c r="M239" s="160"/>
      <c r="T239" s="161"/>
      <c r="AT239" s="156" t="s">
        <v>143</v>
      </c>
      <c r="AU239" s="156" t="s">
        <v>91</v>
      </c>
      <c r="AV239" s="13" t="s">
        <v>91</v>
      </c>
      <c r="AW239" s="13" t="s">
        <v>36</v>
      </c>
      <c r="AX239" s="13" t="s">
        <v>81</v>
      </c>
      <c r="AY239" s="156" t="s">
        <v>132</v>
      </c>
    </row>
    <row r="240" spans="2:51" s="13" customFormat="1" ht="11.25">
      <c r="B240" s="155"/>
      <c r="D240" s="145" t="s">
        <v>143</v>
      </c>
      <c r="E240" s="156" t="s">
        <v>1</v>
      </c>
      <c r="F240" s="157" t="s">
        <v>678</v>
      </c>
      <c r="H240" s="158">
        <v>18.127</v>
      </c>
      <c r="I240" s="159"/>
      <c r="L240" s="155"/>
      <c r="M240" s="160"/>
      <c r="T240" s="161"/>
      <c r="AT240" s="156" t="s">
        <v>143</v>
      </c>
      <c r="AU240" s="156" t="s">
        <v>91</v>
      </c>
      <c r="AV240" s="13" t="s">
        <v>91</v>
      </c>
      <c r="AW240" s="13" t="s">
        <v>36</v>
      </c>
      <c r="AX240" s="13" t="s">
        <v>81</v>
      </c>
      <c r="AY240" s="156" t="s">
        <v>132</v>
      </c>
    </row>
    <row r="241" spans="2:51" s="13" customFormat="1" ht="22.5">
      <c r="B241" s="155"/>
      <c r="D241" s="145" t="s">
        <v>143</v>
      </c>
      <c r="E241" s="156" t="s">
        <v>1</v>
      </c>
      <c r="F241" s="157" t="s">
        <v>679</v>
      </c>
      <c r="H241" s="158">
        <v>0.766</v>
      </c>
      <c r="I241" s="159"/>
      <c r="L241" s="155"/>
      <c r="M241" s="160"/>
      <c r="T241" s="161"/>
      <c r="AT241" s="156" t="s">
        <v>143</v>
      </c>
      <c r="AU241" s="156" t="s">
        <v>91</v>
      </c>
      <c r="AV241" s="13" t="s">
        <v>91</v>
      </c>
      <c r="AW241" s="13" t="s">
        <v>36</v>
      </c>
      <c r="AX241" s="13" t="s">
        <v>81</v>
      </c>
      <c r="AY241" s="156" t="s">
        <v>132</v>
      </c>
    </row>
    <row r="242" spans="2:51" s="13" customFormat="1" ht="22.5">
      <c r="B242" s="155"/>
      <c r="D242" s="145" t="s">
        <v>143</v>
      </c>
      <c r="E242" s="156" t="s">
        <v>1</v>
      </c>
      <c r="F242" s="157" t="s">
        <v>680</v>
      </c>
      <c r="H242" s="158">
        <v>30.688</v>
      </c>
      <c r="I242" s="159"/>
      <c r="L242" s="155"/>
      <c r="M242" s="160"/>
      <c r="T242" s="161"/>
      <c r="AT242" s="156" t="s">
        <v>143</v>
      </c>
      <c r="AU242" s="156" t="s">
        <v>91</v>
      </c>
      <c r="AV242" s="13" t="s">
        <v>91</v>
      </c>
      <c r="AW242" s="13" t="s">
        <v>36</v>
      </c>
      <c r="AX242" s="13" t="s">
        <v>81</v>
      </c>
      <c r="AY242" s="156" t="s">
        <v>132</v>
      </c>
    </row>
    <row r="243" spans="2:51" s="14" customFormat="1" ht="11.25">
      <c r="B243" s="162"/>
      <c r="D243" s="145" t="s">
        <v>143</v>
      </c>
      <c r="E243" s="163" t="s">
        <v>1</v>
      </c>
      <c r="F243" s="164" t="s">
        <v>149</v>
      </c>
      <c r="H243" s="165">
        <v>188.19</v>
      </c>
      <c r="I243" s="166"/>
      <c r="L243" s="162"/>
      <c r="M243" s="167"/>
      <c r="T243" s="168"/>
      <c r="AT243" s="163" t="s">
        <v>143</v>
      </c>
      <c r="AU243" s="163" t="s">
        <v>91</v>
      </c>
      <c r="AV243" s="14" t="s">
        <v>139</v>
      </c>
      <c r="AW243" s="14" t="s">
        <v>36</v>
      </c>
      <c r="AX243" s="14" t="s">
        <v>89</v>
      </c>
      <c r="AY243" s="163" t="s">
        <v>132</v>
      </c>
    </row>
    <row r="244" spans="2:65" s="1" customFormat="1" ht="62.65" customHeight="1">
      <c r="B244" s="32"/>
      <c r="C244" s="132" t="s">
        <v>240</v>
      </c>
      <c r="D244" s="132" t="s">
        <v>134</v>
      </c>
      <c r="E244" s="133" t="s">
        <v>256</v>
      </c>
      <c r="F244" s="134" t="s">
        <v>257</v>
      </c>
      <c r="G244" s="135" t="s">
        <v>204</v>
      </c>
      <c r="H244" s="136">
        <v>156.736</v>
      </c>
      <c r="I244" s="137"/>
      <c r="J244" s="138">
        <f>ROUND(I244*H244,2)</f>
        <v>0</v>
      </c>
      <c r="K244" s="134" t="s">
        <v>138</v>
      </c>
      <c r="L244" s="32"/>
      <c r="M244" s="139" t="s">
        <v>1</v>
      </c>
      <c r="N244" s="140" t="s">
        <v>46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139</v>
      </c>
      <c r="AT244" s="143" t="s">
        <v>134</v>
      </c>
      <c r="AU244" s="143" t="s">
        <v>91</v>
      </c>
      <c r="AY244" s="17" t="s">
        <v>132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7" t="s">
        <v>89</v>
      </c>
      <c r="BK244" s="144">
        <f>ROUND(I244*H244,2)</f>
        <v>0</v>
      </c>
      <c r="BL244" s="17" t="s">
        <v>139</v>
      </c>
      <c r="BM244" s="143" t="s">
        <v>258</v>
      </c>
    </row>
    <row r="245" spans="2:51" s="12" customFormat="1" ht="11.25">
      <c r="B245" s="149"/>
      <c r="D245" s="145" t="s">
        <v>143</v>
      </c>
      <c r="E245" s="150" t="s">
        <v>1</v>
      </c>
      <c r="F245" s="151" t="s">
        <v>248</v>
      </c>
      <c r="H245" s="150" t="s">
        <v>1</v>
      </c>
      <c r="I245" s="152"/>
      <c r="L245" s="149"/>
      <c r="M245" s="153"/>
      <c r="T245" s="154"/>
      <c r="AT245" s="150" t="s">
        <v>143</v>
      </c>
      <c r="AU245" s="150" t="s">
        <v>91</v>
      </c>
      <c r="AV245" s="12" t="s">
        <v>89</v>
      </c>
      <c r="AW245" s="12" t="s">
        <v>36</v>
      </c>
      <c r="AX245" s="12" t="s">
        <v>81</v>
      </c>
      <c r="AY245" s="150" t="s">
        <v>132</v>
      </c>
    </row>
    <row r="246" spans="2:51" s="13" customFormat="1" ht="11.25">
      <c r="B246" s="155"/>
      <c r="D246" s="145" t="s">
        <v>143</v>
      </c>
      <c r="E246" s="156" t="s">
        <v>1</v>
      </c>
      <c r="F246" s="157" t="s">
        <v>677</v>
      </c>
      <c r="H246" s="158">
        <v>138.609</v>
      </c>
      <c r="I246" s="159"/>
      <c r="L246" s="155"/>
      <c r="M246" s="160"/>
      <c r="T246" s="161"/>
      <c r="AT246" s="156" t="s">
        <v>143</v>
      </c>
      <c r="AU246" s="156" t="s">
        <v>91</v>
      </c>
      <c r="AV246" s="13" t="s">
        <v>91</v>
      </c>
      <c r="AW246" s="13" t="s">
        <v>36</v>
      </c>
      <c r="AX246" s="13" t="s">
        <v>81</v>
      </c>
      <c r="AY246" s="156" t="s">
        <v>132</v>
      </c>
    </row>
    <row r="247" spans="2:51" s="13" customFormat="1" ht="11.25">
      <c r="B247" s="155"/>
      <c r="D247" s="145" t="s">
        <v>143</v>
      </c>
      <c r="E247" s="156" t="s">
        <v>1</v>
      </c>
      <c r="F247" s="157" t="s">
        <v>678</v>
      </c>
      <c r="H247" s="158">
        <v>18.127</v>
      </c>
      <c r="I247" s="159"/>
      <c r="L247" s="155"/>
      <c r="M247" s="160"/>
      <c r="T247" s="161"/>
      <c r="AT247" s="156" t="s">
        <v>143</v>
      </c>
      <c r="AU247" s="156" t="s">
        <v>91</v>
      </c>
      <c r="AV247" s="13" t="s">
        <v>91</v>
      </c>
      <c r="AW247" s="13" t="s">
        <v>36</v>
      </c>
      <c r="AX247" s="13" t="s">
        <v>81</v>
      </c>
      <c r="AY247" s="156" t="s">
        <v>132</v>
      </c>
    </row>
    <row r="248" spans="2:51" s="14" customFormat="1" ht="11.25">
      <c r="B248" s="162"/>
      <c r="D248" s="145" t="s">
        <v>143</v>
      </c>
      <c r="E248" s="163" t="s">
        <v>1</v>
      </c>
      <c r="F248" s="164" t="s">
        <v>149</v>
      </c>
      <c r="H248" s="165">
        <v>156.736</v>
      </c>
      <c r="I248" s="166"/>
      <c r="L248" s="162"/>
      <c r="M248" s="167"/>
      <c r="T248" s="168"/>
      <c r="AT248" s="163" t="s">
        <v>143</v>
      </c>
      <c r="AU248" s="163" t="s">
        <v>91</v>
      </c>
      <c r="AV248" s="14" t="s">
        <v>139</v>
      </c>
      <c r="AW248" s="14" t="s">
        <v>36</v>
      </c>
      <c r="AX248" s="14" t="s">
        <v>89</v>
      </c>
      <c r="AY248" s="163" t="s">
        <v>132</v>
      </c>
    </row>
    <row r="249" spans="2:65" s="1" customFormat="1" ht="44.25" customHeight="1">
      <c r="B249" s="32"/>
      <c r="C249" s="132" t="s">
        <v>244</v>
      </c>
      <c r="D249" s="237" t="s">
        <v>134</v>
      </c>
      <c r="E249" s="133" t="s">
        <v>262</v>
      </c>
      <c r="F249" s="134" t="s">
        <v>263</v>
      </c>
      <c r="G249" s="135" t="s">
        <v>264</v>
      </c>
      <c r="H249" s="136">
        <v>620.867</v>
      </c>
      <c r="I249" s="137"/>
      <c r="J249" s="138">
        <f>ROUND(I249*H249,2)</f>
        <v>0</v>
      </c>
      <c r="K249" s="236" t="s">
        <v>265</v>
      </c>
      <c r="L249" s="32"/>
      <c r="M249" s="139" t="s">
        <v>1</v>
      </c>
      <c r="N249" s="140" t="s">
        <v>46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139</v>
      </c>
      <c r="AT249" s="143" t="s">
        <v>134</v>
      </c>
      <c r="AU249" s="143" t="s">
        <v>91</v>
      </c>
      <c r="AY249" s="17" t="s">
        <v>132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7" t="s">
        <v>89</v>
      </c>
      <c r="BK249" s="144">
        <f>ROUND(I249*H249,2)</f>
        <v>0</v>
      </c>
      <c r="BL249" s="17" t="s">
        <v>139</v>
      </c>
      <c r="BM249" s="143" t="s">
        <v>266</v>
      </c>
    </row>
    <row r="250" spans="2:51" s="13" customFormat="1" ht="11.25">
      <c r="B250" s="155"/>
      <c r="D250" s="145" t="s">
        <v>143</v>
      </c>
      <c r="E250" s="156" t="s">
        <v>1</v>
      </c>
      <c r="F250" s="157" t="s">
        <v>681</v>
      </c>
      <c r="H250" s="158">
        <v>338.742</v>
      </c>
      <c r="I250" s="159"/>
      <c r="L250" s="155"/>
      <c r="M250" s="160"/>
      <c r="T250" s="161"/>
      <c r="AT250" s="156" t="s">
        <v>143</v>
      </c>
      <c r="AU250" s="156" t="s">
        <v>91</v>
      </c>
      <c r="AV250" s="13" t="s">
        <v>91</v>
      </c>
      <c r="AW250" s="13" t="s">
        <v>36</v>
      </c>
      <c r="AX250" s="13" t="s">
        <v>81</v>
      </c>
      <c r="AY250" s="156" t="s">
        <v>132</v>
      </c>
    </row>
    <row r="251" spans="2:51" s="13" customFormat="1" ht="11.25">
      <c r="B251" s="155"/>
      <c r="D251" s="145" t="s">
        <v>143</v>
      </c>
      <c r="E251" s="156" t="s">
        <v>1</v>
      </c>
      <c r="F251" s="157" t="s">
        <v>682</v>
      </c>
      <c r="H251" s="158">
        <v>282.125</v>
      </c>
      <c r="I251" s="159"/>
      <c r="L251" s="155"/>
      <c r="M251" s="160"/>
      <c r="T251" s="161"/>
      <c r="AT251" s="156" t="s">
        <v>143</v>
      </c>
      <c r="AU251" s="156" t="s">
        <v>91</v>
      </c>
      <c r="AV251" s="13" t="s">
        <v>91</v>
      </c>
      <c r="AW251" s="13" t="s">
        <v>36</v>
      </c>
      <c r="AX251" s="13" t="s">
        <v>81</v>
      </c>
      <c r="AY251" s="156" t="s">
        <v>132</v>
      </c>
    </row>
    <row r="252" spans="2:51" s="14" customFormat="1" ht="11.25">
      <c r="B252" s="162"/>
      <c r="D252" s="145" t="s">
        <v>143</v>
      </c>
      <c r="E252" s="163" t="s">
        <v>1</v>
      </c>
      <c r="F252" s="164" t="s">
        <v>149</v>
      </c>
      <c r="H252" s="165">
        <v>620.867</v>
      </c>
      <c r="I252" s="166"/>
      <c r="L252" s="162"/>
      <c r="M252" s="167"/>
      <c r="T252" s="168"/>
      <c r="AT252" s="163" t="s">
        <v>143</v>
      </c>
      <c r="AU252" s="163" t="s">
        <v>91</v>
      </c>
      <c r="AV252" s="14" t="s">
        <v>139</v>
      </c>
      <c r="AW252" s="14" t="s">
        <v>36</v>
      </c>
      <c r="AX252" s="14" t="s">
        <v>89</v>
      </c>
      <c r="AY252" s="163" t="s">
        <v>132</v>
      </c>
    </row>
    <row r="253" spans="2:65" s="1" customFormat="1" ht="44.25" customHeight="1">
      <c r="B253" s="32"/>
      <c r="C253" s="132" t="s">
        <v>255</v>
      </c>
      <c r="D253" s="132" t="s">
        <v>134</v>
      </c>
      <c r="E253" s="133" t="s">
        <v>269</v>
      </c>
      <c r="F253" s="134" t="s">
        <v>270</v>
      </c>
      <c r="G253" s="135" t="s">
        <v>204</v>
      </c>
      <c r="H253" s="136">
        <v>180.556</v>
      </c>
      <c r="I253" s="137"/>
      <c r="J253" s="138">
        <f>ROUND(I253*H253,2)</f>
        <v>0</v>
      </c>
      <c r="K253" s="134" t="s">
        <v>138</v>
      </c>
      <c r="L253" s="32"/>
      <c r="M253" s="139" t="s">
        <v>1</v>
      </c>
      <c r="N253" s="140" t="s">
        <v>46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139</v>
      </c>
      <c r="AT253" s="143" t="s">
        <v>134</v>
      </c>
      <c r="AU253" s="143" t="s">
        <v>91</v>
      </c>
      <c r="AY253" s="17" t="s">
        <v>132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7" t="s">
        <v>89</v>
      </c>
      <c r="BK253" s="144">
        <f>ROUND(I253*H253,2)</f>
        <v>0</v>
      </c>
      <c r="BL253" s="17" t="s">
        <v>139</v>
      </c>
      <c r="BM253" s="143" t="s">
        <v>271</v>
      </c>
    </row>
    <row r="254" spans="2:51" s="12" customFormat="1" ht="11.25">
      <c r="B254" s="149"/>
      <c r="D254" s="145" t="s">
        <v>143</v>
      </c>
      <c r="E254" s="150" t="s">
        <v>1</v>
      </c>
      <c r="F254" s="151" t="s">
        <v>144</v>
      </c>
      <c r="H254" s="150" t="s">
        <v>1</v>
      </c>
      <c r="I254" s="152"/>
      <c r="L254" s="149"/>
      <c r="M254" s="153"/>
      <c r="T254" s="154"/>
      <c r="AT254" s="150" t="s">
        <v>143</v>
      </c>
      <c r="AU254" s="150" t="s">
        <v>91</v>
      </c>
      <c r="AV254" s="12" t="s">
        <v>89</v>
      </c>
      <c r="AW254" s="12" t="s">
        <v>36</v>
      </c>
      <c r="AX254" s="12" t="s">
        <v>81</v>
      </c>
      <c r="AY254" s="150" t="s">
        <v>132</v>
      </c>
    </row>
    <row r="255" spans="2:51" s="12" customFormat="1" ht="11.25">
      <c r="B255" s="149"/>
      <c r="D255" s="145" t="s">
        <v>143</v>
      </c>
      <c r="E255" s="150" t="s">
        <v>1</v>
      </c>
      <c r="F255" s="151" t="s">
        <v>211</v>
      </c>
      <c r="H255" s="150" t="s">
        <v>1</v>
      </c>
      <c r="I255" s="152"/>
      <c r="L255" s="149"/>
      <c r="M255" s="153"/>
      <c r="T255" s="154"/>
      <c r="AT255" s="150" t="s">
        <v>143</v>
      </c>
      <c r="AU255" s="150" t="s">
        <v>91</v>
      </c>
      <c r="AV255" s="12" t="s">
        <v>89</v>
      </c>
      <c r="AW255" s="12" t="s">
        <v>36</v>
      </c>
      <c r="AX255" s="12" t="s">
        <v>81</v>
      </c>
      <c r="AY255" s="150" t="s">
        <v>132</v>
      </c>
    </row>
    <row r="256" spans="2:51" s="13" customFormat="1" ht="11.25">
      <c r="B256" s="155"/>
      <c r="D256" s="145" t="s">
        <v>143</v>
      </c>
      <c r="E256" s="156" t="s">
        <v>1</v>
      </c>
      <c r="F256" s="157" t="s">
        <v>683</v>
      </c>
      <c r="H256" s="158">
        <v>187.66</v>
      </c>
      <c r="I256" s="159"/>
      <c r="L256" s="155"/>
      <c r="M256" s="160"/>
      <c r="T256" s="161"/>
      <c r="AT256" s="156" t="s">
        <v>143</v>
      </c>
      <c r="AU256" s="156" t="s">
        <v>91</v>
      </c>
      <c r="AV256" s="13" t="s">
        <v>91</v>
      </c>
      <c r="AW256" s="13" t="s">
        <v>36</v>
      </c>
      <c r="AX256" s="13" t="s">
        <v>81</v>
      </c>
      <c r="AY256" s="156" t="s">
        <v>132</v>
      </c>
    </row>
    <row r="257" spans="2:51" s="13" customFormat="1" ht="11.25">
      <c r="B257" s="155"/>
      <c r="D257" s="145" t="s">
        <v>143</v>
      </c>
      <c r="E257" s="156" t="s">
        <v>1</v>
      </c>
      <c r="F257" s="157" t="s">
        <v>684</v>
      </c>
      <c r="H257" s="158">
        <v>24.35</v>
      </c>
      <c r="I257" s="159"/>
      <c r="L257" s="155"/>
      <c r="M257" s="160"/>
      <c r="T257" s="161"/>
      <c r="AT257" s="156" t="s">
        <v>143</v>
      </c>
      <c r="AU257" s="156" t="s">
        <v>91</v>
      </c>
      <c r="AV257" s="13" t="s">
        <v>91</v>
      </c>
      <c r="AW257" s="13" t="s">
        <v>36</v>
      </c>
      <c r="AX257" s="13" t="s">
        <v>81</v>
      </c>
      <c r="AY257" s="156" t="s">
        <v>132</v>
      </c>
    </row>
    <row r="258" spans="2:51" s="13" customFormat="1" ht="22.5">
      <c r="B258" s="155"/>
      <c r="D258" s="145" t="s">
        <v>143</v>
      </c>
      <c r="E258" s="156" t="s">
        <v>1</v>
      </c>
      <c r="F258" s="157" t="s">
        <v>685</v>
      </c>
      <c r="H258" s="158">
        <v>-0.766</v>
      </c>
      <c r="I258" s="159"/>
      <c r="L258" s="155"/>
      <c r="M258" s="160"/>
      <c r="T258" s="161"/>
      <c r="AT258" s="156" t="s">
        <v>143</v>
      </c>
      <c r="AU258" s="156" t="s">
        <v>91</v>
      </c>
      <c r="AV258" s="13" t="s">
        <v>91</v>
      </c>
      <c r="AW258" s="13" t="s">
        <v>36</v>
      </c>
      <c r="AX258" s="13" t="s">
        <v>81</v>
      </c>
      <c r="AY258" s="156" t="s">
        <v>132</v>
      </c>
    </row>
    <row r="259" spans="2:51" s="13" customFormat="1" ht="22.5">
      <c r="B259" s="155"/>
      <c r="D259" s="145" t="s">
        <v>143</v>
      </c>
      <c r="E259" s="156" t="s">
        <v>1</v>
      </c>
      <c r="F259" s="157" t="s">
        <v>686</v>
      </c>
      <c r="H259" s="158">
        <v>-30.688</v>
      </c>
      <c r="I259" s="159"/>
      <c r="L259" s="155"/>
      <c r="M259" s="160"/>
      <c r="T259" s="161"/>
      <c r="AT259" s="156" t="s">
        <v>143</v>
      </c>
      <c r="AU259" s="156" t="s">
        <v>91</v>
      </c>
      <c r="AV259" s="13" t="s">
        <v>91</v>
      </c>
      <c r="AW259" s="13" t="s">
        <v>36</v>
      </c>
      <c r="AX259" s="13" t="s">
        <v>81</v>
      </c>
      <c r="AY259" s="156" t="s">
        <v>132</v>
      </c>
    </row>
    <row r="260" spans="2:51" s="14" customFormat="1" ht="11.25">
      <c r="B260" s="162"/>
      <c r="D260" s="145" t="s">
        <v>143</v>
      </c>
      <c r="E260" s="163" t="s">
        <v>1</v>
      </c>
      <c r="F260" s="164" t="s">
        <v>149</v>
      </c>
      <c r="H260" s="165">
        <v>180.556</v>
      </c>
      <c r="I260" s="166"/>
      <c r="L260" s="162"/>
      <c r="M260" s="167"/>
      <c r="T260" s="168"/>
      <c r="AT260" s="163" t="s">
        <v>143</v>
      </c>
      <c r="AU260" s="163" t="s">
        <v>91</v>
      </c>
      <c r="AV260" s="14" t="s">
        <v>139</v>
      </c>
      <c r="AW260" s="14" t="s">
        <v>36</v>
      </c>
      <c r="AX260" s="14" t="s">
        <v>89</v>
      </c>
      <c r="AY260" s="163" t="s">
        <v>132</v>
      </c>
    </row>
    <row r="261" spans="2:65" s="1" customFormat="1" ht="16.5" customHeight="1">
      <c r="B261" s="32"/>
      <c r="C261" s="176" t="s">
        <v>261</v>
      </c>
      <c r="D261" s="176" t="s">
        <v>279</v>
      </c>
      <c r="E261" s="177" t="s">
        <v>280</v>
      </c>
      <c r="F261" s="178" t="s">
        <v>281</v>
      </c>
      <c r="G261" s="179" t="s">
        <v>264</v>
      </c>
      <c r="H261" s="180">
        <v>424.02</v>
      </c>
      <c r="I261" s="181"/>
      <c r="J261" s="182">
        <f>ROUND(I261*H261,2)</f>
        <v>0</v>
      </c>
      <c r="K261" s="178" t="s">
        <v>138</v>
      </c>
      <c r="L261" s="183"/>
      <c r="M261" s="184" t="s">
        <v>1</v>
      </c>
      <c r="N261" s="185" t="s">
        <v>46</v>
      </c>
      <c r="P261" s="141">
        <f>O261*H261</f>
        <v>0</v>
      </c>
      <c r="Q261" s="141">
        <v>1</v>
      </c>
      <c r="R261" s="141">
        <f>Q261*H261</f>
        <v>424.02</v>
      </c>
      <c r="S261" s="141">
        <v>0</v>
      </c>
      <c r="T261" s="142">
        <f>S261*H261</f>
        <v>0</v>
      </c>
      <c r="AR261" s="143" t="s">
        <v>186</v>
      </c>
      <c r="AT261" s="143" t="s">
        <v>279</v>
      </c>
      <c r="AU261" s="143" t="s">
        <v>91</v>
      </c>
      <c r="AY261" s="17" t="s">
        <v>132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7" t="s">
        <v>89</v>
      </c>
      <c r="BK261" s="144">
        <f>ROUND(I261*H261,2)</f>
        <v>0</v>
      </c>
      <c r="BL261" s="17" t="s">
        <v>139</v>
      </c>
      <c r="BM261" s="143" t="s">
        <v>282</v>
      </c>
    </row>
    <row r="262" spans="2:47" s="1" customFormat="1" ht="19.5">
      <c r="B262" s="32"/>
      <c r="D262" s="145" t="s">
        <v>141</v>
      </c>
      <c r="F262" s="146" t="s">
        <v>283</v>
      </c>
      <c r="I262" s="147"/>
      <c r="L262" s="32"/>
      <c r="M262" s="148"/>
      <c r="T262" s="56"/>
      <c r="AT262" s="17" t="s">
        <v>141</v>
      </c>
      <c r="AU262" s="17" t="s">
        <v>91</v>
      </c>
    </row>
    <row r="263" spans="2:51" s="13" customFormat="1" ht="11.25">
      <c r="B263" s="155"/>
      <c r="D263" s="145" t="s">
        <v>143</v>
      </c>
      <c r="E263" s="156" t="s">
        <v>1</v>
      </c>
      <c r="F263" s="157" t="s">
        <v>687</v>
      </c>
      <c r="H263" s="158">
        <v>375.32</v>
      </c>
      <c r="I263" s="159"/>
      <c r="L263" s="155"/>
      <c r="M263" s="160"/>
      <c r="T263" s="161"/>
      <c r="AT263" s="156" t="s">
        <v>143</v>
      </c>
      <c r="AU263" s="156" t="s">
        <v>91</v>
      </c>
      <c r="AV263" s="13" t="s">
        <v>91</v>
      </c>
      <c r="AW263" s="13" t="s">
        <v>36</v>
      </c>
      <c r="AX263" s="13" t="s">
        <v>81</v>
      </c>
      <c r="AY263" s="156" t="s">
        <v>132</v>
      </c>
    </row>
    <row r="264" spans="2:51" s="13" customFormat="1" ht="11.25">
      <c r="B264" s="155"/>
      <c r="D264" s="145" t="s">
        <v>143</v>
      </c>
      <c r="E264" s="156" t="s">
        <v>1</v>
      </c>
      <c r="F264" s="157" t="s">
        <v>688</v>
      </c>
      <c r="H264" s="158">
        <v>48.7</v>
      </c>
      <c r="I264" s="159"/>
      <c r="L264" s="155"/>
      <c r="M264" s="160"/>
      <c r="T264" s="161"/>
      <c r="AT264" s="156" t="s">
        <v>143</v>
      </c>
      <c r="AU264" s="156" t="s">
        <v>91</v>
      </c>
      <c r="AV264" s="13" t="s">
        <v>91</v>
      </c>
      <c r="AW264" s="13" t="s">
        <v>36</v>
      </c>
      <c r="AX264" s="13" t="s">
        <v>81</v>
      </c>
      <c r="AY264" s="156" t="s">
        <v>132</v>
      </c>
    </row>
    <row r="265" spans="2:51" s="14" customFormat="1" ht="11.25">
      <c r="B265" s="162"/>
      <c r="D265" s="145" t="s">
        <v>143</v>
      </c>
      <c r="E265" s="163" t="s">
        <v>1</v>
      </c>
      <c r="F265" s="164" t="s">
        <v>149</v>
      </c>
      <c r="H265" s="165">
        <v>424.02</v>
      </c>
      <c r="I265" s="166"/>
      <c r="L265" s="162"/>
      <c r="M265" s="167"/>
      <c r="T265" s="168"/>
      <c r="AT265" s="163" t="s">
        <v>143</v>
      </c>
      <c r="AU265" s="163" t="s">
        <v>91</v>
      </c>
      <c r="AV265" s="14" t="s">
        <v>139</v>
      </c>
      <c r="AW265" s="14" t="s">
        <v>36</v>
      </c>
      <c r="AX265" s="14" t="s">
        <v>89</v>
      </c>
      <c r="AY265" s="163" t="s">
        <v>132</v>
      </c>
    </row>
    <row r="266" spans="2:65" s="1" customFormat="1" ht="66.75" customHeight="1">
      <c r="B266" s="32"/>
      <c r="C266" s="132" t="s">
        <v>7</v>
      </c>
      <c r="D266" s="132" t="s">
        <v>134</v>
      </c>
      <c r="E266" s="133" t="s">
        <v>287</v>
      </c>
      <c r="F266" s="134" t="s">
        <v>288</v>
      </c>
      <c r="G266" s="135" t="s">
        <v>204</v>
      </c>
      <c r="H266" s="136">
        <v>85.15</v>
      </c>
      <c r="I266" s="137"/>
      <c r="J266" s="138">
        <f>ROUND(I266*H266,2)</f>
        <v>0</v>
      </c>
      <c r="K266" s="134" t="s">
        <v>138</v>
      </c>
      <c r="L266" s="32"/>
      <c r="M266" s="139" t="s">
        <v>1</v>
      </c>
      <c r="N266" s="140" t="s">
        <v>46</v>
      </c>
      <c r="P266" s="141">
        <f>O266*H266</f>
        <v>0</v>
      </c>
      <c r="Q266" s="141">
        <v>0</v>
      </c>
      <c r="R266" s="141">
        <f>Q266*H266</f>
        <v>0</v>
      </c>
      <c r="S266" s="141">
        <v>0</v>
      </c>
      <c r="T266" s="142">
        <f>S266*H266</f>
        <v>0</v>
      </c>
      <c r="AR266" s="143" t="s">
        <v>139</v>
      </c>
      <c r="AT266" s="143" t="s">
        <v>134</v>
      </c>
      <c r="AU266" s="143" t="s">
        <v>91</v>
      </c>
      <c r="AY266" s="17" t="s">
        <v>132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7" t="s">
        <v>89</v>
      </c>
      <c r="BK266" s="144">
        <f>ROUND(I266*H266,2)</f>
        <v>0</v>
      </c>
      <c r="BL266" s="17" t="s">
        <v>139</v>
      </c>
      <c r="BM266" s="143" t="s">
        <v>289</v>
      </c>
    </row>
    <row r="267" spans="2:51" s="12" customFormat="1" ht="11.25">
      <c r="B267" s="149"/>
      <c r="D267" s="145" t="s">
        <v>143</v>
      </c>
      <c r="E267" s="150" t="s">
        <v>1</v>
      </c>
      <c r="F267" s="151" t="s">
        <v>144</v>
      </c>
      <c r="H267" s="150" t="s">
        <v>1</v>
      </c>
      <c r="I267" s="152"/>
      <c r="L267" s="149"/>
      <c r="M267" s="153"/>
      <c r="T267" s="154"/>
      <c r="AT267" s="150" t="s">
        <v>143</v>
      </c>
      <c r="AU267" s="150" t="s">
        <v>91</v>
      </c>
      <c r="AV267" s="12" t="s">
        <v>89</v>
      </c>
      <c r="AW267" s="12" t="s">
        <v>36</v>
      </c>
      <c r="AX267" s="12" t="s">
        <v>81</v>
      </c>
      <c r="AY267" s="150" t="s">
        <v>132</v>
      </c>
    </row>
    <row r="268" spans="2:51" s="12" customFormat="1" ht="11.25">
      <c r="B268" s="149"/>
      <c r="D268" s="145" t="s">
        <v>143</v>
      </c>
      <c r="E268" s="150" t="s">
        <v>1</v>
      </c>
      <c r="F268" s="151" t="s">
        <v>211</v>
      </c>
      <c r="H268" s="150" t="s">
        <v>1</v>
      </c>
      <c r="I268" s="152"/>
      <c r="L268" s="149"/>
      <c r="M268" s="153"/>
      <c r="T268" s="154"/>
      <c r="AT268" s="150" t="s">
        <v>143</v>
      </c>
      <c r="AU268" s="150" t="s">
        <v>91</v>
      </c>
      <c r="AV268" s="12" t="s">
        <v>89</v>
      </c>
      <c r="AW268" s="12" t="s">
        <v>36</v>
      </c>
      <c r="AX268" s="12" t="s">
        <v>81</v>
      </c>
      <c r="AY268" s="150" t="s">
        <v>132</v>
      </c>
    </row>
    <row r="269" spans="2:51" s="13" customFormat="1" ht="11.25">
      <c r="B269" s="155"/>
      <c r="D269" s="145" t="s">
        <v>143</v>
      </c>
      <c r="E269" s="156" t="s">
        <v>1</v>
      </c>
      <c r="F269" s="157" t="s">
        <v>689</v>
      </c>
      <c r="H269" s="158">
        <v>76.73</v>
      </c>
      <c r="I269" s="159"/>
      <c r="L269" s="155"/>
      <c r="M269" s="160"/>
      <c r="T269" s="161"/>
      <c r="AT269" s="156" t="s">
        <v>143</v>
      </c>
      <c r="AU269" s="156" t="s">
        <v>91</v>
      </c>
      <c r="AV269" s="13" t="s">
        <v>91</v>
      </c>
      <c r="AW269" s="13" t="s">
        <v>36</v>
      </c>
      <c r="AX269" s="13" t="s">
        <v>81</v>
      </c>
      <c r="AY269" s="156" t="s">
        <v>132</v>
      </c>
    </row>
    <row r="270" spans="2:51" s="13" customFormat="1" ht="11.25">
      <c r="B270" s="155"/>
      <c r="D270" s="145" t="s">
        <v>143</v>
      </c>
      <c r="E270" s="156" t="s">
        <v>1</v>
      </c>
      <c r="F270" s="157" t="s">
        <v>690</v>
      </c>
      <c r="H270" s="158">
        <v>8.42</v>
      </c>
      <c r="I270" s="159"/>
      <c r="L270" s="155"/>
      <c r="M270" s="160"/>
      <c r="T270" s="161"/>
      <c r="AT270" s="156" t="s">
        <v>143</v>
      </c>
      <c r="AU270" s="156" t="s">
        <v>91</v>
      </c>
      <c r="AV270" s="13" t="s">
        <v>91</v>
      </c>
      <c r="AW270" s="13" t="s">
        <v>36</v>
      </c>
      <c r="AX270" s="13" t="s">
        <v>81</v>
      </c>
      <c r="AY270" s="156" t="s">
        <v>132</v>
      </c>
    </row>
    <row r="271" spans="2:51" s="14" customFormat="1" ht="11.25">
      <c r="B271" s="162"/>
      <c r="D271" s="145" t="s">
        <v>143</v>
      </c>
      <c r="E271" s="163" t="s">
        <v>1</v>
      </c>
      <c r="F271" s="164" t="s">
        <v>149</v>
      </c>
      <c r="H271" s="165">
        <v>85.15</v>
      </c>
      <c r="I271" s="166"/>
      <c r="L271" s="162"/>
      <c r="M271" s="167"/>
      <c r="T271" s="168"/>
      <c r="AT271" s="163" t="s">
        <v>143</v>
      </c>
      <c r="AU271" s="163" t="s">
        <v>91</v>
      </c>
      <c r="AV271" s="14" t="s">
        <v>139</v>
      </c>
      <c r="AW271" s="14" t="s">
        <v>36</v>
      </c>
      <c r="AX271" s="14" t="s">
        <v>89</v>
      </c>
      <c r="AY271" s="163" t="s">
        <v>132</v>
      </c>
    </row>
    <row r="272" spans="2:65" s="1" customFormat="1" ht="16.5" customHeight="1">
      <c r="B272" s="32"/>
      <c r="C272" s="176" t="s">
        <v>278</v>
      </c>
      <c r="D272" s="176" t="s">
        <v>279</v>
      </c>
      <c r="E272" s="177" t="s">
        <v>293</v>
      </c>
      <c r="F272" s="178" t="s">
        <v>294</v>
      </c>
      <c r="G272" s="179" t="s">
        <v>264</v>
      </c>
      <c r="H272" s="180">
        <v>170.3</v>
      </c>
      <c r="I272" s="181"/>
      <c r="J272" s="182">
        <f>ROUND(I272*H272,2)</f>
        <v>0</v>
      </c>
      <c r="K272" s="178" t="s">
        <v>138</v>
      </c>
      <c r="L272" s="183"/>
      <c r="M272" s="184" t="s">
        <v>1</v>
      </c>
      <c r="N272" s="185" t="s">
        <v>46</v>
      </c>
      <c r="P272" s="141">
        <f>O272*H272</f>
        <v>0</v>
      </c>
      <c r="Q272" s="141">
        <v>1</v>
      </c>
      <c r="R272" s="141">
        <f>Q272*H272</f>
        <v>170.3</v>
      </c>
      <c r="S272" s="141">
        <v>0</v>
      </c>
      <c r="T272" s="142">
        <f>S272*H272</f>
        <v>0</v>
      </c>
      <c r="AR272" s="143" t="s">
        <v>186</v>
      </c>
      <c r="AT272" s="143" t="s">
        <v>279</v>
      </c>
      <c r="AU272" s="143" t="s">
        <v>91</v>
      </c>
      <c r="AY272" s="17" t="s">
        <v>132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7" t="s">
        <v>89</v>
      </c>
      <c r="BK272" s="144">
        <f>ROUND(I272*H272,2)</f>
        <v>0</v>
      </c>
      <c r="BL272" s="17" t="s">
        <v>139</v>
      </c>
      <c r="BM272" s="143" t="s">
        <v>295</v>
      </c>
    </row>
    <row r="273" spans="2:47" s="1" customFormat="1" ht="19.5">
      <c r="B273" s="32"/>
      <c r="D273" s="145" t="s">
        <v>141</v>
      </c>
      <c r="F273" s="146" t="s">
        <v>296</v>
      </c>
      <c r="I273" s="147"/>
      <c r="L273" s="32"/>
      <c r="M273" s="148"/>
      <c r="T273" s="56"/>
      <c r="AT273" s="17" t="s">
        <v>141</v>
      </c>
      <c r="AU273" s="17" t="s">
        <v>91</v>
      </c>
    </row>
    <row r="274" spans="2:51" s="13" customFormat="1" ht="11.25">
      <c r="B274" s="155"/>
      <c r="D274" s="145" t="s">
        <v>143</v>
      </c>
      <c r="F274" s="157" t="s">
        <v>691</v>
      </c>
      <c r="H274" s="158">
        <v>170.3</v>
      </c>
      <c r="I274" s="159"/>
      <c r="L274" s="155"/>
      <c r="M274" s="160"/>
      <c r="T274" s="161"/>
      <c r="AT274" s="156" t="s">
        <v>143</v>
      </c>
      <c r="AU274" s="156" t="s">
        <v>91</v>
      </c>
      <c r="AV274" s="13" t="s">
        <v>91</v>
      </c>
      <c r="AW274" s="13" t="s">
        <v>4</v>
      </c>
      <c r="AX274" s="13" t="s">
        <v>89</v>
      </c>
      <c r="AY274" s="156" t="s">
        <v>132</v>
      </c>
    </row>
    <row r="275" spans="2:63" s="11" customFormat="1" ht="22.9" customHeight="1">
      <c r="B275" s="120"/>
      <c r="D275" s="121" t="s">
        <v>80</v>
      </c>
      <c r="E275" s="130" t="s">
        <v>91</v>
      </c>
      <c r="F275" s="130" t="s">
        <v>320</v>
      </c>
      <c r="I275" s="123"/>
      <c r="J275" s="131">
        <f>BK275</f>
        <v>0</v>
      </c>
      <c r="L275" s="120"/>
      <c r="M275" s="125"/>
      <c r="P275" s="126">
        <f>SUM(P276:P283)</f>
        <v>0</v>
      </c>
      <c r="R275" s="126">
        <f>SUM(R276:R283)</f>
        <v>72.33777</v>
      </c>
      <c r="T275" s="127">
        <f>SUM(T276:T283)</f>
        <v>0</v>
      </c>
      <c r="AR275" s="121" t="s">
        <v>89</v>
      </c>
      <c r="AT275" s="128" t="s">
        <v>80</v>
      </c>
      <c r="AU275" s="128" t="s">
        <v>89</v>
      </c>
      <c r="AY275" s="121" t="s">
        <v>132</v>
      </c>
      <c r="BK275" s="129">
        <f>SUM(BK276:BK283)</f>
        <v>0</v>
      </c>
    </row>
    <row r="276" spans="2:65" s="1" customFormat="1" ht="44.25" customHeight="1">
      <c r="B276" s="32"/>
      <c r="C276" s="132" t="s">
        <v>286</v>
      </c>
      <c r="D276" s="132" t="s">
        <v>134</v>
      </c>
      <c r="E276" s="133" t="s">
        <v>322</v>
      </c>
      <c r="F276" s="134" t="s">
        <v>323</v>
      </c>
      <c r="G276" s="135" t="s">
        <v>204</v>
      </c>
      <c r="H276" s="136">
        <v>23.355</v>
      </c>
      <c r="I276" s="137"/>
      <c r="J276" s="138">
        <f>ROUND(I276*H276,2)</f>
        <v>0</v>
      </c>
      <c r="K276" s="134" t="s">
        <v>138</v>
      </c>
      <c r="L276" s="32"/>
      <c r="M276" s="139" t="s">
        <v>1</v>
      </c>
      <c r="N276" s="140" t="s">
        <v>46</v>
      </c>
      <c r="P276" s="141">
        <f>O276*H276</f>
        <v>0</v>
      </c>
      <c r="Q276" s="141">
        <v>1.63</v>
      </c>
      <c r="R276" s="141">
        <f>Q276*H276</f>
        <v>38.06865</v>
      </c>
      <c r="S276" s="141">
        <v>0</v>
      </c>
      <c r="T276" s="142">
        <f>S276*H276</f>
        <v>0</v>
      </c>
      <c r="AR276" s="143" t="s">
        <v>139</v>
      </c>
      <c r="AT276" s="143" t="s">
        <v>134</v>
      </c>
      <c r="AU276" s="143" t="s">
        <v>91</v>
      </c>
      <c r="AY276" s="17" t="s">
        <v>132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7" t="s">
        <v>89</v>
      </c>
      <c r="BK276" s="144">
        <f>ROUND(I276*H276,2)</f>
        <v>0</v>
      </c>
      <c r="BL276" s="17" t="s">
        <v>139</v>
      </c>
      <c r="BM276" s="143" t="s">
        <v>324</v>
      </c>
    </row>
    <row r="277" spans="2:51" s="12" customFormat="1" ht="11.25">
      <c r="B277" s="149"/>
      <c r="D277" s="145" t="s">
        <v>143</v>
      </c>
      <c r="E277" s="150" t="s">
        <v>1</v>
      </c>
      <c r="F277" s="151" t="s">
        <v>144</v>
      </c>
      <c r="H277" s="150" t="s">
        <v>1</v>
      </c>
      <c r="I277" s="152"/>
      <c r="L277" s="149"/>
      <c r="M277" s="153"/>
      <c r="T277" s="154"/>
      <c r="AT277" s="150" t="s">
        <v>143</v>
      </c>
      <c r="AU277" s="150" t="s">
        <v>91</v>
      </c>
      <c r="AV277" s="12" t="s">
        <v>89</v>
      </c>
      <c r="AW277" s="12" t="s">
        <v>36</v>
      </c>
      <c r="AX277" s="12" t="s">
        <v>81</v>
      </c>
      <c r="AY277" s="150" t="s">
        <v>132</v>
      </c>
    </row>
    <row r="278" spans="2:51" s="13" customFormat="1" ht="11.25">
      <c r="B278" s="155"/>
      <c r="D278" s="145" t="s">
        <v>143</v>
      </c>
      <c r="E278" s="156" t="s">
        <v>1</v>
      </c>
      <c r="F278" s="157" t="s">
        <v>692</v>
      </c>
      <c r="H278" s="158">
        <v>20.79</v>
      </c>
      <c r="I278" s="159"/>
      <c r="L278" s="155"/>
      <c r="M278" s="160"/>
      <c r="T278" s="161"/>
      <c r="AT278" s="156" t="s">
        <v>143</v>
      </c>
      <c r="AU278" s="156" t="s">
        <v>91</v>
      </c>
      <c r="AV278" s="13" t="s">
        <v>91</v>
      </c>
      <c r="AW278" s="13" t="s">
        <v>36</v>
      </c>
      <c r="AX278" s="13" t="s">
        <v>81</v>
      </c>
      <c r="AY278" s="156" t="s">
        <v>132</v>
      </c>
    </row>
    <row r="279" spans="2:51" s="13" customFormat="1" ht="11.25">
      <c r="B279" s="155"/>
      <c r="D279" s="145" t="s">
        <v>143</v>
      </c>
      <c r="E279" s="156" t="s">
        <v>1</v>
      </c>
      <c r="F279" s="157" t="s">
        <v>693</v>
      </c>
      <c r="H279" s="158">
        <v>2.145</v>
      </c>
      <c r="I279" s="159"/>
      <c r="L279" s="155"/>
      <c r="M279" s="160"/>
      <c r="T279" s="161"/>
      <c r="AT279" s="156" t="s">
        <v>143</v>
      </c>
      <c r="AU279" s="156" t="s">
        <v>91</v>
      </c>
      <c r="AV279" s="13" t="s">
        <v>91</v>
      </c>
      <c r="AW279" s="13" t="s">
        <v>36</v>
      </c>
      <c r="AX279" s="13" t="s">
        <v>81</v>
      </c>
      <c r="AY279" s="156" t="s">
        <v>132</v>
      </c>
    </row>
    <row r="280" spans="2:51" s="13" customFormat="1" ht="11.25">
      <c r="B280" s="155"/>
      <c r="D280" s="145" t="s">
        <v>143</v>
      </c>
      <c r="E280" s="156" t="s">
        <v>1</v>
      </c>
      <c r="F280" s="157" t="s">
        <v>327</v>
      </c>
      <c r="H280" s="158">
        <v>0.42</v>
      </c>
      <c r="I280" s="159"/>
      <c r="L280" s="155"/>
      <c r="M280" s="160"/>
      <c r="T280" s="161"/>
      <c r="AT280" s="156" t="s">
        <v>143</v>
      </c>
      <c r="AU280" s="156" t="s">
        <v>91</v>
      </c>
      <c r="AV280" s="13" t="s">
        <v>91</v>
      </c>
      <c r="AW280" s="13" t="s">
        <v>36</v>
      </c>
      <c r="AX280" s="13" t="s">
        <v>81</v>
      </c>
      <c r="AY280" s="156" t="s">
        <v>132</v>
      </c>
    </row>
    <row r="281" spans="2:51" s="14" customFormat="1" ht="11.25">
      <c r="B281" s="162"/>
      <c r="D281" s="145" t="s">
        <v>143</v>
      </c>
      <c r="E281" s="163" t="s">
        <v>1</v>
      </c>
      <c r="F281" s="164" t="s">
        <v>149</v>
      </c>
      <c r="H281" s="165">
        <v>23.355</v>
      </c>
      <c r="I281" s="166"/>
      <c r="L281" s="162"/>
      <c r="M281" s="167"/>
      <c r="T281" s="168"/>
      <c r="AT281" s="163" t="s">
        <v>143</v>
      </c>
      <c r="AU281" s="163" t="s">
        <v>91</v>
      </c>
      <c r="AV281" s="14" t="s">
        <v>139</v>
      </c>
      <c r="AW281" s="14" t="s">
        <v>36</v>
      </c>
      <c r="AX281" s="14" t="s">
        <v>89</v>
      </c>
      <c r="AY281" s="163" t="s">
        <v>132</v>
      </c>
    </row>
    <row r="282" spans="2:65" s="1" customFormat="1" ht="66.75" customHeight="1">
      <c r="B282" s="32"/>
      <c r="C282" s="132" t="s">
        <v>292</v>
      </c>
      <c r="D282" s="132" t="s">
        <v>134</v>
      </c>
      <c r="E282" s="133" t="s">
        <v>329</v>
      </c>
      <c r="F282" s="134" t="s">
        <v>330</v>
      </c>
      <c r="G282" s="135" t="s">
        <v>169</v>
      </c>
      <c r="H282" s="136">
        <v>144</v>
      </c>
      <c r="I282" s="137"/>
      <c r="J282" s="138">
        <f>ROUND(I282*H282,2)</f>
        <v>0</v>
      </c>
      <c r="K282" s="134" t="s">
        <v>138</v>
      </c>
      <c r="L282" s="32"/>
      <c r="M282" s="139" t="s">
        <v>1</v>
      </c>
      <c r="N282" s="140" t="s">
        <v>46</v>
      </c>
      <c r="P282" s="141">
        <f>O282*H282</f>
        <v>0</v>
      </c>
      <c r="Q282" s="141">
        <v>0.23798</v>
      </c>
      <c r="R282" s="141">
        <f>Q282*H282</f>
        <v>34.26912</v>
      </c>
      <c r="S282" s="141">
        <v>0</v>
      </c>
      <c r="T282" s="142">
        <f>S282*H282</f>
        <v>0</v>
      </c>
      <c r="AR282" s="143" t="s">
        <v>139</v>
      </c>
      <c r="AT282" s="143" t="s">
        <v>134</v>
      </c>
      <c r="AU282" s="143" t="s">
        <v>91</v>
      </c>
      <c r="AY282" s="17" t="s">
        <v>132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7" t="s">
        <v>89</v>
      </c>
      <c r="BK282" s="144">
        <f>ROUND(I282*H282,2)</f>
        <v>0</v>
      </c>
      <c r="BL282" s="17" t="s">
        <v>139</v>
      </c>
      <c r="BM282" s="143" t="s">
        <v>331</v>
      </c>
    </row>
    <row r="283" spans="2:51" s="13" customFormat="1" ht="11.25">
      <c r="B283" s="155"/>
      <c r="D283" s="145" t="s">
        <v>143</v>
      </c>
      <c r="E283" s="156" t="s">
        <v>1</v>
      </c>
      <c r="F283" s="157" t="s">
        <v>694</v>
      </c>
      <c r="H283" s="158">
        <v>144</v>
      </c>
      <c r="I283" s="159"/>
      <c r="L283" s="155"/>
      <c r="M283" s="160"/>
      <c r="T283" s="161"/>
      <c r="AT283" s="156" t="s">
        <v>143</v>
      </c>
      <c r="AU283" s="156" t="s">
        <v>91</v>
      </c>
      <c r="AV283" s="13" t="s">
        <v>91</v>
      </c>
      <c r="AW283" s="13" t="s">
        <v>36</v>
      </c>
      <c r="AX283" s="13" t="s">
        <v>89</v>
      </c>
      <c r="AY283" s="156" t="s">
        <v>132</v>
      </c>
    </row>
    <row r="284" spans="2:63" s="11" customFormat="1" ht="22.9" customHeight="1">
      <c r="B284" s="120"/>
      <c r="D284" s="121" t="s">
        <v>80</v>
      </c>
      <c r="E284" s="130" t="s">
        <v>154</v>
      </c>
      <c r="F284" s="130" t="s">
        <v>333</v>
      </c>
      <c r="I284" s="123"/>
      <c r="J284" s="131">
        <f>BK284</f>
        <v>0</v>
      </c>
      <c r="L284" s="120"/>
      <c r="M284" s="125"/>
      <c r="P284" s="126">
        <f>SUM(P285:P288)</f>
        <v>0</v>
      </c>
      <c r="R284" s="126">
        <f>SUM(R285:R288)</f>
        <v>0</v>
      </c>
      <c r="T284" s="127">
        <f>SUM(T285:T288)</f>
        <v>0</v>
      </c>
      <c r="AR284" s="121" t="s">
        <v>89</v>
      </c>
      <c r="AT284" s="128" t="s">
        <v>80</v>
      </c>
      <c r="AU284" s="128" t="s">
        <v>89</v>
      </c>
      <c r="AY284" s="121" t="s">
        <v>132</v>
      </c>
      <c r="BK284" s="129">
        <f>SUM(BK285:BK288)</f>
        <v>0</v>
      </c>
    </row>
    <row r="285" spans="2:65" s="1" customFormat="1" ht="16.5" customHeight="1">
      <c r="B285" s="32"/>
      <c r="C285" s="132" t="s">
        <v>298</v>
      </c>
      <c r="D285" s="132" t="s">
        <v>134</v>
      </c>
      <c r="E285" s="133" t="s">
        <v>335</v>
      </c>
      <c r="F285" s="134" t="s">
        <v>336</v>
      </c>
      <c r="G285" s="135" t="s">
        <v>169</v>
      </c>
      <c r="H285" s="136">
        <v>129</v>
      </c>
      <c r="I285" s="137"/>
      <c r="J285" s="138">
        <f>ROUND(I285*H285,2)</f>
        <v>0</v>
      </c>
      <c r="K285" s="134" t="s">
        <v>138</v>
      </c>
      <c r="L285" s="32"/>
      <c r="M285" s="139" t="s">
        <v>1</v>
      </c>
      <c r="N285" s="140" t="s">
        <v>46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139</v>
      </c>
      <c r="AT285" s="143" t="s">
        <v>134</v>
      </c>
      <c r="AU285" s="143" t="s">
        <v>91</v>
      </c>
      <c r="AY285" s="17" t="s">
        <v>132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7" t="s">
        <v>89</v>
      </c>
      <c r="BK285" s="144">
        <f>ROUND(I285*H285,2)</f>
        <v>0</v>
      </c>
      <c r="BL285" s="17" t="s">
        <v>139</v>
      </c>
      <c r="BM285" s="143" t="s">
        <v>337</v>
      </c>
    </row>
    <row r="286" spans="2:51" s="13" customFormat="1" ht="11.25">
      <c r="B286" s="155"/>
      <c r="D286" s="145" t="s">
        <v>143</v>
      </c>
      <c r="E286" s="156" t="s">
        <v>1</v>
      </c>
      <c r="F286" s="157" t="s">
        <v>695</v>
      </c>
      <c r="H286" s="158">
        <v>129</v>
      </c>
      <c r="I286" s="159"/>
      <c r="L286" s="155"/>
      <c r="M286" s="160"/>
      <c r="T286" s="161"/>
      <c r="AT286" s="156" t="s">
        <v>143</v>
      </c>
      <c r="AU286" s="156" t="s">
        <v>91</v>
      </c>
      <c r="AV286" s="13" t="s">
        <v>91</v>
      </c>
      <c r="AW286" s="13" t="s">
        <v>36</v>
      </c>
      <c r="AX286" s="13" t="s">
        <v>89</v>
      </c>
      <c r="AY286" s="156" t="s">
        <v>132</v>
      </c>
    </row>
    <row r="287" spans="2:65" s="1" customFormat="1" ht="24.2" customHeight="1">
      <c r="B287" s="32"/>
      <c r="C287" s="132" t="s">
        <v>304</v>
      </c>
      <c r="D287" s="132" t="s">
        <v>134</v>
      </c>
      <c r="E287" s="133" t="s">
        <v>340</v>
      </c>
      <c r="F287" s="134" t="s">
        <v>341</v>
      </c>
      <c r="G287" s="135" t="s">
        <v>169</v>
      </c>
      <c r="H287" s="136">
        <v>129</v>
      </c>
      <c r="I287" s="137"/>
      <c r="J287" s="138">
        <f>ROUND(I287*H287,2)</f>
        <v>0</v>
      </c>
      <c r="K287" s="134" t="s">
        <v>138</v>
      </c>
      <c r="L287" s="32"/>
      <c r="M287" s="139" t="s">
        <v>1</v>
      </c>
      <c r="N287" s="140" t="s">
        <v>46</v>
      </c>
      <c r="P287" s="141">
        <f>O287*H287</f>
        <v>0</v>
      </c>
      <c r="Q287" s="141">
        <v>0</v>
      </c>
      <c r="R287" s="141">
        <f>Q287*H287</f>
        <v>0</v>
      </c>
      <c r="S287" s="141">
        <v>0</v>
      </c>
      <c r="T287" s="142">
        <f>S287*H287</f>
        <v>0</v>
      </c>
      <c r="AR287" s="143" t="s">
        <v>139</v>
      </c>
      <c r="AT287" s="143" t="s">
        <v>134</v>
      </c>
      <c r="AU287" s="143" t="s">
        <v>91</v>
      </c>
      <c r="AY287" s="17" t="s">
        <v>132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7" t="s">
        <v>89</v>
      </c>
      <c r="BK287" s="144">
        <f>ROUND(I287*H287,2)</f>
        <v>0</v>
      </c>
      <c r="BL287" s="17" t="s">
        <v>139</v>
      </c>
      <c r="BM287" s="143" t="s">
        <v>342</v>
      </c>
    </row>
    <row r="288" spans="2:51" s="13" customFormat="1" ht="11.25">
      <c r="B288" s="155"/>
      <c r="D288" s="145" t="s">
        <v>143</v>
      </c>
      <c r="E288" s="156" t="s">
        <v>1</v>
      </c>
      <c r="F288" s="157" t="s">
        <v>695</v>
      </c>
      <c r="H288" s="158">
        <v>129</v>
      </c>
      <c r="I288" s="159"/>
      <c r="L288" s="155"/>
      <c r="M288" s="160"/>
      <c r="T288" s="161"/>
      <c r="AT288" s="156" t="s">
        <v>143</v>
      </c>
      <c r="AU288" s="156" t="s">
        <v>91</v>
      </c>
      <c r="AV288" s="13" t="s">
        <v>91</v>
      </c>
      <c r="AW288" s="13" t="s">
        <v>36</v>
      </c>
      <c r="AX288" s="13" t="s">
        <v>89</v>
      </c>
      <c r="AY288" s="156" t="s">
        <v>132</v>
      </c>
    </row>
    <row r="289" spans="2:63" s="11" customFormat="1" ht="22.9" customHeight="1">
      <c r="B289" s="120"/>
      <c r="D289" s="121" t="s">
        <v>80</v>
      </c>
      <c r="E289" s="130" t="s">
        <v>139</v>
      </c>
      <c r="F289" s="130" t="s">
        <v>343</v>
      </c>
      <c r="I289" s="123"/>
      <c r="J289" s="131">
        <f>BK289</f>
        <v>0</v>
      </c>
      <c r="L289" s="120"/>
      <c r="M289" s="125"/>
      <c r="P289" s="126">
        <f>SUM(P290:P304)</f>
        <v>0</v>
      </c>
      <c r="R289" s="126">
        <f>SUM(R290:R304)</f>
        <v>1.6496400000000002</v>
      </c>
      <c r="T289" s="127">
        <f>SUM(T290:T304)</f>
        <v>0</v>
      </c>
      <c r="AR289" s="121" t="s">
        <v>89</v>
      </c>
      <c r="AT289" s="128" t="s">
        <v>80</v>
      </c>
      <c r="AU289" s="128" t="s">
        <v>89</v>
      </c>
      <c r="AY289" s="121" t="s">
        <v>132</v>
      </c>
      <c r="BK289" s="129">
        <f>SUM(BK290:BK304)</f>
        <v>0</v>
      </c>
    </row>
    <row r="290" spans="2:65" s="1" customFormat="1" ht="33" customHeight="1">
      <c r="B290" s="32"/>
      <c r="C290" s="132" t="s">
        <v>309</v>
      </c>
      <c r="D290" s="132" t="s">
        <v>134</v>
      </c>
      <c r="E290" s="133" t="s">
        <v>345</v>
      </c>
      <c r="F290" s="134" t="s">
        <v>346</v>
      </c>
      <c r="G290" s="135" t="s">
        <v>204</v>
      </c>
      <c r="H290" s="136">
        <v>15.56</v>
      </c>
      <c r="I290" s="137"/>
      <c r="J290" s="138">
        <f>ROUND(I290*H290,2)</f>
        <v>0</v>
      </c>
      <c r="K290" s="134" t="s">
        <v>138</v>
      </c>
      <c r="L290" s="32"/>
      <c r="M290" s="139" t="s">
        <v>1</v>
      </c>
      <c r="N290" s="140" t="s">
        <v>46</v>
      </c>
      <c r="P290" s="141">
        <f>O290*H290</f>
        <v>0</v>
      </c>
      <c r="Q290" s="141">
        <v>0</v>
      </c>
      <c r="R290" s="141">
        <f>Q290*H290</f>
        <v>0</v>
      </c>
      <c r="S290" s="141">
        <v>0</v>
      </c>
      <c r="T290" s="142">
        <f>S290*H290</f>
        <v>0</v>
      </c>
      <c r="AR290" s="143" t="s">
        <v>139</v>
      </c>
      <c r="AT290" s="143" t="s">
        <v>134</v>
      </c>
      <c r="AU290" s="143" t="s">
        <v>91</v>
      </c>
      <c r="AY290" s="17" t="s">
        <v>132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7" t="s">
        <v>89</v>
      </c>
      <c r="BK290" s="144">
        <f>ROUND(I290*H290,2)</f>
        <v>0</v>
      </c>
      <c r="BL290" s="17" t="s">
        <v>139</v>
      </c>
      <c r="BM290" s="143" t="s">
        <v>347</v>
      </c>
    </row>
    <row r="291" spans="2:51" s="12" customFormat="1" ht="11.25">
      <c r="B291" s="149"/>
      <c r="D291" s="145" t="s">
        <v>143</v>
      </c>
      <c r="E291" s="150" t="s">
        <v>1</v>
      </c>
      <c r="F291" s="151" t="s">
        <v>144</v>
      </c>
      <c r="H291" s="150" t="s">
        <v>1</v>
      </c>
      <c r="I291" s="152"/>
      <c r="L291" s="149"/>
      <c r="M291" s="153"/>
      <c r="T291" s="154"/>
      <c r="AT291" s="150" t="s">
        <v>143</v>
      </c>
      <c r="AU291" s="150" t="s">
        <v>91</v>
      </c>
      <c r="AV291" s="12" t="s">
        <v>89</v>
      </c>
      <c r="AW291" s="12" t="s">
        <v>36</v>
      </c>
      <c r="AX291" s="12" t="s">
        <v>81</v>
      </c>
      <c r="AY291" s="150" t="s">
        <v>132</v>
      </c>
    </row>
    <row r="292" spans="2:51" s="12" customFormat="1" ht="11.25">
      <c r="B292" s="149"/>
      <c r="D292" s="145" t="s">
        <v>143</v>
      </c>
      <c r="E292" s="150" t="s">
        <v>1</v>
      </c>
      <c r="F292" s="151" t="s">
        <v>211</v>
      </c>
      <c r="H292" s="150" t="s">
        <v>1</v>
      </c>
      <c r="I292" s="152"/>
      <c r="L292" s="149"/>
      <c r="M292" s="153"/>
      <c r="T292" s="154"/>
      <c r="AT292" s="150" t="s">
        <v>143</v>
      </c>
      <c r="AU292" s="150" t="s">
        <v>91</v>
      </c>
      <c r="AV292" s="12" t="s">
        <v>89</v>
      </c>
      <c r="AW292" s="12" t="s">
        <v>36</v>
      </c>
      <c r="AX292" s="12" t="s">
        <v>81</v>
      </c>
      <c r="AY292" s="150" t="s">
        <v>132</v>
      </c>
    </row>
    <row r="293" spans="2:51" s="13" customFormat="1" ht="11.25">
      <c r="B293" s="155"/>
      <c r="D293" s="145" t="s">
        <v>143</v>
      </c>
      <c r="E293" s="156" t="s">
        <v>1</v>
      </c>
      <c r="F293" s="157" t="s">
        <v>696</v>
      </c>
      <c r="H293" s="158">
        <v>13.85</v>
      </c>
      <c r="I293" s="159"/>
      <c r="L293" s="155"/>
      <c r="M293" s="160"/>
      <c r="T293" s="161"/>
      <c r="AT293" s="156" t="s">
        <v>143</v>
      </c>
      <c r="AU293" s="156" t="s">
        <v>91</v>
      </c>
      <c r="AV293" s="13" t="s">
        <v>91</v>
      </c>
      <c r="AW293" s="13" t="s">
        <v>36</v>
      </c>
      <c r="AX293" s="13" t="s">
        <v>81</v>
      </c>
      <c r="AY293" s="156" t="s">
        <v>132</v>
      </c>
    </row>
    <row r="294" spans="2:51" s="13" customFormat="1" ht="11.25">
      <c r="B294" s="155"/>
      <c r="D294" s="145" t="s">
        <v>143</v>
      </c>
      <c r="E294" s="156" t="s">
        <v>1</v>
      </c>
      <c r="F294" s="157" t="s">
        <v>697</v>
      </c>
      <c r="H294" s="158">
        <v>1.71</v>
      </c>
      <c r="I294" s="159"/>
      <c r="L294" s="155"/>
      <c r="M294" s="160"/>
      <c r="T294" s="161"/>
      <c r="AT294" s="156" t="s">
        <v>143</v>
      </c>
      <c r="AU294" s="156" t="s">
        <v>91</v>
      </c>
      <c r="AV294" s="13" t="s">
        <v>91</v>
      </c>
      <c r="AW294" s="13" t="s">
        <v>36</v>
      </c>
      <c r="AX294" s="13" t="s">
        <v>81</v>
      </c>
      <c r="AY294" s="156" t="s">
        <v>132</v>
      </c>
    </row>
    <row r="295" spans="2:51" s="14" customFormat="1" ht="11.25">
      <c r="B295" s="162"/>
      <c r="D295" s="145" t="s">
        <v>143</v>
      </c>
      <c r="E295" s="163" t="s">
        <v>1</v>
      </c>
      <c r="F295" s="164" t="s">
        <v>149</v>
      </c>
      <c r="H295" s="165">
        <v>15.56</v>
      </c>
      <c r="I295" s="166"/>
      <c r="L295" s="162"/>
      <c r="M295" s="167"/>
      <c r="T295" s="168"/>
      <c r="AT295" s="163" t="s">
        <v>143</v>
      </c>
      <c r="AU295" s="163" t="s">
        <v>91</v>
      </c>
      <c r="AV295" s="14" t="s">
        <v>139</v>
      </c>
      <c r="AW295" s="14" t="s">
        <v>36</v>
      </c>
      <c r="AX295" s="14" t="s">
        <v>89</v>
      </c>
      <c r="AY295" s="163" t="s">
        <v>132</v>
      </c>
    </row>
    <row r="296" spans="2:65" s="1" customFormat="1" ht="24.2" customHeight="1">
      <c r="B296" s="32"/>
      <c r="C296" s="132" t="s">
        <v>314</v>
      </c>
      <c r="D296" s="132" t="s">
        <v>134</v>
      </c>
      <c r="E296" s="133" t="s">
        <v>351</v>
      </c>
      <c r="F296" s="134" t="s">
        <v>352</v>
      </c>
      <c r="G296" s="135" t="s">
        <v>353</v>
      </c>
      <c r="H296" s="136">
        <v>6</v>
      </c>
      <c r="I296" s="137"/>
      <c r="J296" s="138">
        <f>ROUND(I296*H296,2)</f>
        <v>0</v>
      </c>
      <c r="K296" s="134" t="s">
        <v>138</v>
      </c>
      <c r="L296" s="32"/>
      <c r="M296" s="139" t="s">
        <v>1</v>
      </c>
      <c r="N296" s="140" t="s">
        <v>46</v>
      </c>
      <c r="P296" s="141">
        <f>O296*H296</f>
        <v>0</v>
      </c>
      <c r="Q296" s="141">
        <v>0.22394</v>
      </c>
      <c r="R296" s="141">
        <f>Q296*H296</f>
        <v>1.34364</v>
      </c>
      <c r="S296" s="141">
        <v>0</v>
      </c>
      <c r="T296" s="142">
        <f>S296*H296</f>
        <v>0</v>
      </c>
      <c r="AR296" s="143" t="s">
        <v>139</v>
      </c>
      <c r="AT296" s="143" t="s">
        <v>134</v>
      </c>
      <c r="AU296" s="143" t="s">
        <v>91</v>
      </c>
      <c r="AY296" s="17" t="s">
        <v>132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7" t="s">
        <v>89</v>
      </c>
      <c r="BK296" s="144">
        <f>ROUND(I296*H296,2)</f>
        <v>0</v>
      </c>
      <c r="BL296" s="17" t="s">
        <v>139</v>
      </c>
      <c r="BM296" s="143" t="s">
        <v>354</v>
      </c>
    </row>
    <row r="297" spans="2:51" s="13" customFormat="1" ht="11.25">
      <c r="B297" s="155"/>
      <c r="D297" s="145" t="s">
        <v>143</v>
      </c>
      <c r="E297" s="156" t="s">
        <v>1</v>
      </c>
      <c r="F297" s="157" t="s">
        <v>698</v>
      </c>
      <c r="H297" s="158">
        <v>6</v>
      </c>
      <c r="I297" s="159"/>
      <c r="L297" s="155"/>
      <c r="M297" s="160"/>
      <c r="T297" s="161"/>
      <c r="AT297" s="156" t="s">
        <v>143</v>
      </c>
      <c r="AU297" s="156" t="s">
        <v>91</v>
      </c>
      <c r="AV297" s="13" t="s">
        <v>91</v>
      </c>
      <c r="AW297" s="13" t="s">
        <v>36</v>
      </c>
      <c r="AX297" s="13" t="s">
        <v>89</v>
      </c>
      <c r="AY297" s="156" t="s">
        <v>132</v>
      </c>
    </row>
    <row r="298" spans="2:65" s="1" customFormat="1" ht="24.2" customHeight="1">
      <c r="B298" s="32"/>
      <c r="C298" s="176" t="s">
        <v>321</v>
      </c>
      <c r="D298" s="176" t="s">
        <v>279</v>
      </c>
      <c r="E298" s="177" t="s">
        <v>699</v>
      </c>
      <c r="F298" s="178" t="s">
        <v>700</v>
      </c>
      <c r="G298" s="179" t="s">
        <v>353</v>
      </c>
      <c r="H298" s="180">
        <v>1</v>
      </c>
      <c r="I298" s="181"/>
      <c r="J298" s="182">
        <f>ROUND(I298*H298,2)</f>
        <v>0</v>
      </c>
      <c r="K298" s="178" t="s">
        <v>138</v>
      </c>
      <c r="L298" s="183"/>
      <c r="M298" s="184" t="s">
        <v>1</v>
      </c>
      <c r="N298" s="185" t="s">
        <v>46</v>
      </c>
      <c r="P298" s="141">
        <f>O298*H298</f>
        <v>0</v>
      </c>
      <c r="Q298" s="141">
        <v>0.028</v>
      </c>
      <c r="R298" s="141">
        <f>Q298*H298</f>
        <v>0.028</v>
      </c>
      <c r="S298" s="141">
        <v>0</v>
      </c>
      <c r="T298" s="142">
        <f>S298*H298</f>
        <v>0</v>
      </c>
      <c r="AR298" s="143" t="s">
        <v>186</v>
      </c>
      <c r="AT298" s="143" t="s">
        <v>279</v>
      </c>
      <c r="AU298" s="143" t="s">
        <v>91</v>
      </c>
      <c r="AY298" s="17" t="s">
        <v>132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7" t="s">
        <v>89</v>
      </c>
      <c r="BK298" s="144">
        <f>ROUND(I298*H298,2)</f>
        <v>0</v>
      </c>
      <c r="BL298" s="17" t="s">
        <v>139</v>
      </c>
      <c r="BM298" s="143" t="s">
        <v>701</v>
      </c>
    </row>
    <row r="299" spans="2:65" s="1" customFormat="1" ht="24.2" customHeight="1">
      <c r="B299" s="32"/>
      <c r="C299" s="176" t="s">
        <v>328</v>
      </c>
      <c r="D299" s="176" t="s">
        <v>279</v>
      </c>
      <c r="E299" s="177" t="s">
        <v>357</v>
      </c>
      <c r="F299" s="178" t="s">
        <v>358</v>
      </c>
      <c r="G299" s="179" t="s">
        <v>353</v>
      </c>
      <c r="H299" s="180">
        <v>1</v>
      </c>
      <c r="I299" s="181"/>
      <c r="J299" s="182">
        <f>ROUND(I299*H299,2)</f>
        <v>0</v>
      </c>
      <c r="K299" s="178" t="s">
        <v>138</v>
      </c>
      <c r="L299" s="183"/>
      <c r="M299" s="184" t="s">
        <v>1</v>
      </c>
      <c r="N299" s="185" t="s">
        <v>46</v>
      </c>
      <c r="P299" s="141">
        <f>O299*H299</f>
        <v>0</v>
      </c>
      <c r="Q299" s="141">
        <v>0.04</v>
      </c>
      <c r="R299" s="141">
        <f>Q299*H299</f>
        <v>0.04</v>
      </c>
      <c r="S299" s="141">
        <v>0</v>
      </c>
      <c r="T299" s="142">
        <f>S299*H299</f>
        <v>0</v>
      </c>
      <c r="AR299" s="143" t="s">
        <v>186</v>
      </c>
      <c r="AT299" s="143" t="s">
        <v>279</v>
      </c>
      <c r="AU299" s="143" t="s">
        <v>91</v>
      </c>
      <c r="AY299" s="17" t="s">
        <v>132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7" t="s">
        <v>89</v>
      </c>
      <c r="BK299" s="144">
        <f>ROUND(I299*H299,2)</f>
        <v>0</v>
      </c>
      <c r="BL299" s="17" t="s">
        <v>139</v>
      </c>
      <c r="BM299" s="143" t="s">
        <v>359</v>
      </c>
    </row>
    <row r="300" spans="2:65" s="1" customFormat="1" ht="24.2" customHeight="1">
      <c r="B300" s="32"/>
      <c r="C300" s="176" t="s">
        <v>334</v>
      </c>
      <c r="D300" s="176" t="s">
        <v>279</v>
      </c>
      <c r="E300" s="177" t="s">
        <v>361</v>
      </c>
      <c r="F300" s="178" t="s">
        <v>362</v>
      </c>
      <c r="G300" s="179" t="s">
        <v>353</v>
      </c>
      <c r="H300" s="180">
        <v>2</v>
      </c>
      <c r="I300" s="181"/>
      <c r="J300" s="182">
        <f>ROUND(I300*H300,2)</f>
        <v>0</v>
      </c>
      <c r="K300" s="178" t="s">
        <v>138</v>
      </c>
      <c r="L300" s="183"/>
      <c r="M300" s="184" t="s">
        <v>1</v>
      </c>
      <c r="N300" s="185" t="s">
        <v>46</v>
      </c>
      <c r="P300" s="141">
        <f>O300*H300</f>
        <v>0</v>
      </c>
      <c r="Q300" s="141">
        <v>0.051</v>
      </c>
      <c r="R300" s="141">
        <f>Q300*H300</f>
        <v>0.102</v>
      </c>
      <c r="S300" s="141">
        <v>0</v>
      </c>
      <c r="T300" s="142">
        <f>S300*H300</f>
        <v>0</v>
      </c>
      <c r="AR300" s="143" t="s">
        <v>186</v>
      </c>
      <c r="AT300" s="143" t="s">
        <v>279</v>
      </c>
      <c r="AU300" s="143" t="s">
        <v>91</v>
      </c>
      <c r="AY300" s="17" t="s">
        <v>132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7" t="s">
        <v>89</v>
      </c>
      <c r="BK300" s="144">
        <f>ROUND(I300*H300,2)</f>
        <v>0</v>
      </c>
      <c r="BL300" s="17" t="s">
        <v>139</v>
      </c>
      <c r="BM300" s="143" t="s">
        <v>363</v>
      </c>
    </row>
    <row r="301" spans="2:65" s="1" customFormat="1" ht="24.2" customHeight="1">
      <c r="B301" s="32"/>
      <c r="C301" s="176" t="s">
        <v>339</v>
      </c>
      <c r="D301" s="176" t="s">
        <v>279</v>
      </c>
      <c r="E301" s="177" t="s">
        <v>365</v>
      </c>
      <c r="F301" s="178" t="s">
        <v>366</v>
      </c>
      <c r="G301" s="179" t="s">
        <v>353</v>
      </c>
      <c r="H301" s="180">
        <v>2</v>
      </c>
      <c r="I301" s="181"/>
      <c r="J301" s="182">
        <f>ROUND(I301*H301,2)</f>
        <v>0</v>
      </c>
      <c r="K301" s="178" t="s">
        <v>138</v>
      </c>
      <c r="L301" s="183"/>
      <c r="M301" s="184" t="s">
        <v>1</v>
      </c>
      <c r="N301" s="185" t="s">
        <v>46</v>
      </c>
      <c r="P301" s="141">
        <f>O301*H301</f>
        <v>0</v>
      </c>
      <c r="Q301" s="141">
        <v>0.068</v>
      </c>
      <c r="R301" s="141">
        <f>Q301*H301</f>
        <v>0.136</v>
      </c>
      <c r="S301" s="141">
        <v>0</v>
      </c>
      <c r="T301" s="142">
        <f>S301*H301</f>
        <v>0</v>
      </c>
      <c r="AR301" s="143" t="s">
        <v>186</v>
      </c>
      <c r="AT301" s="143" t="s">
        <v>279</v>
      </c>
      <c r="AU301" s="143" t="s">
        <v>91</v>
      </c>
      <c r="AY301" s="17" t="s">
        <v>132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7" t="s">
        <v>89</v>
      </c>
      <c r="BK301" s="144">
        <f>ROUND(I301*H301,2)</f>
        <v>0</v>
      </c>
      <c r="BL301" s="17" t="s">
        <v>139</v>
      </c>
      <c r="BM301" s="143" t="s">
        <v>367</v>
      </c>
    </row>
    <row r="302" spans="2:65" s="1" customFormat="1" ht="49.15" customHeight="1">
      <c r="B302" s="32"/>
      <c r="C302" s="132" t="s">
        <v>344</v>
      </c>
      <c r="D302" s="132" t="s">
        <v>134</v>
      </c>
      <c r="E302" s="133" t="s">
        <v>369</v>
      </c>
      <c r="F302" s="134" t="s">
        <v>370</v>
      </c>
      <c r="G302" s="135" t="s">
        <v>204</v>
      </c>
      <c r="H302" s="136">
        <v>1.005</v>
      </c>
      <c r="I302" s="137"/>
      <c r="J302" s="138">
        <f>ROUND(I302*H302,2)</f>
        <v>0</v>
      </c>
      <c r="K302" s="134" t="s">
        <v>138</v>
      </c>
      <c r="L302" s="32"/>
      <c r="M302" s="139" t="s">
        <v>1</v>
      </c>
      <c r="N302" s="140" t="s">
        <v>46</v>
      </c>
      <c r="P302" s="141">
        <f>O302*H302</f>
        <v>0</v>
      </c>
      <c r="Q302" s="141">
        <v>0</v>
      </c>
      <c r="R302" s="141">
        <f>Q302*H302</f>
        <v>0</v>
      </c>
      <c r="S302" s="141">
        <v>0</v>
      </c>
      <c r="T302" s="142">
        <f>S302*H302</f>
        <v>0</v>
      </c>
      <c r="AR302" s="143" t="s">
        <v>139</v>
      </c>
      <c r="AT302" s="143" t="s">
        <v>134</v>
      </c>
      <c r="AU302" s="143" t="s">
        <v>91</v>
      </c>
      <c r="AY302" s="17" t="s">
        <v>132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7" t="s">
        <v>89</v>
      </c>
      <c r="BK302" s="144">
        <f>ROUND(I302*H302,2)</f>
        <v>0</v>
      </c>
      <c r="BL302" s="17" t="s">
        <v>139</v>
      </c>
      <c r="BM302" s="143" t="s">
        <v>371</v>
      </c>
    </row>
    <row r="303" spans="2:51" s="12" customFormat="1" ht="11.25">
      <c r="B303" s="149"/>
      <c r="D303" s="145" t="s">
        <v>143</v>
      </c>
      <c r="E303" s="150" t="s">
        <v>1</v>
      </c>
      <c r="F303" s="151" t="s">
        <v>372</v>
      </c>
      <c r="H303" s="150" t="s">
        <v>1</v>
      </c>
      <c r="I303" s="152"/>
      <c r="L303" s="149"/>
      <c r="M303" s="153"/>
      <c r="T303" s="154"/>
      <c r="AT303" s="150" t="s">
        <v>143</v>
      </c>
      <c r="AU303" s="150" t="s">
        <v>91</v>
      </c>
      <c r="AV303" s="12" t="s">
        <v>89</v>
      </c>
      <c r="AW303" s="12" t="s">
        <v>36</v>
      </c>
      <c r="AX303" s="12" t="s">
        <v>81</v>
      </c>
      <c r="AY303" s="150" t="s">
        <v>132</v>
      </c>
    </row>
    <row r="304" spans="2:51" s="13" customFormat="1" ht="11.25">
      <c r="B304" s="155"/>
      <c r="D304" s="145" t="s">
        <v>143</v>
      </c>
      <c r="E304" s="156" t="s">
        <v>1</v>
      </c>
      <c r="F304" s="157" t="s">
        <v>702</v>
      </c>
      <c r="H304" s="158">
        <v>1.005</v>
      </c>
      <c r="I304" s="159"/>
      <c r="L304" s="155"/>
      <c r="M304" s="160"/>
      <c r="T304" s="161"/>
      <c r="AT304" s="156" t="s">
        <v>143</v>
      </c>
      <c r="AU304" s="156" t="s">
        <v>91</v>
      </c>
      <c r="AV304" s="13" t="s">
        <v>91</v>
      </c>
      <c r="AW304" s="13" t="s">
        <v>36</v>
      </c>
      <c r="AX304" s="13" t="s">
        <v>89</v>
      </c>
      <c r="AY304" s="156" t="s">
        <v>132</v>
      </c>
    </row>
    <row r="305" spans="2:63" s="11" customFormat="1" ht="22.9" customHeight="1">
      <c r="B305" s="120"/>
      <c r="D305" s="121" t="s">
        <v>80</v>
      </c>
      <c r="E305" s="130" t="s">
        <v>166</v>
      </c>
      <c r="F305" s="130" t="s">
        <v>375</v>
      </c>
      <c r="I305" s="123"/>
      <c r="J305" s="131">
        <f>BK305</f>
        <v>0</v>
      </c>
      <c r="L305" s="120"/>
      <c r="M305" s="125"/>
      <c r="P305" s="126">
        <f>SUM(P306:P357)</f>
        <v>0</v>
      </c>
      <c r="R305" s="126">
        <f>SUM(R306:R357)</f>
        <v>0</v>
      </c>
      <c r="T305" s="127">
        <f>SUM(T306:T357)</f>
        <v>0</v>
      </c>
      <c r="AR305" s="121" t="s">
        <v>89</v>
      </c>
      <c r="AT305" s="128" t="s">
        <v>80</v>
      </c>
      <c r="AU305" s="128" t="s">
        <v>89</v>
      </c>
      <c r="AY305" s="121" t="s">
        <v>132</v>
      </c>
      <c r="BK305" s="129">
        <f>SUM(BK306:BK357)</f>
        <v>0</v>
      </c>
    </row>
    <row r="306" spans="2:65" s="1" customFormat="1" ht="44.25" customHeight="1">
      <c r="B306" s="32"/>
      <c r="C306" s="132" t="s">
        <v>350</v>
      </c>
      <c r="D306" s="132" t="s">
        <v>134</v>
      </c>
      <c r="E306" s="133" t="s">
        <v>377</v>
      </c>
      <c r="F306" s="134" t="s">
        <v>378</v>
      </c>
      <c r="G306" s="135" t="s">
        <v>137</v>
      </c>
      <c r="H306" s="136">
        <v>155.488</v>
      </c>
      <c r="I306" s="137"/>
      <c r="J306" s="138">
        <f>ROUND(I306*H306,2)</f>
        <v>0</v>
      </c>
      <c r="K306" s="134" t="s">
        <v>138</v>
      </c>
      <c r="L306" s="32"/>
      <c r="M306" s="139" t="s">
        <v>1</v>
      </c>
      <c r="N306" s="140" t="s">
        <v>46</v>
      </c>
      <c r="P306" s="141">
        <f>O306*H306</f>
        <v>0</v>
      </c>
      <c r="Q306" s="141">
        <v>0</v>
      </c>
      <c r="R306" s="141">
        <f>Q306*H306</f>
        <v>0</v>
      </c>
      <c r="S306" s="141">
        <v>0</v>
      </c>
      <c r="T306" s="142">
        <f>S306*H306</f>
        <v>0</v>
      </c>
      <c r="AR306" s="143" t="s">
        <v>139</v>
      </c>
      <c r="AT306" s="143" t="s">
        <v>134</v>
      </c>
      <c r="AU306" s="143" t="s">
        <v>91</v>
      </c>
      <c r="AY306" s="17" t="s">
        <v>132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7" t="s">
        <v>89</v>
      </c>
      <c r="BK306" s="144">
        <f>ROUND(I306*H306,2)</f>
        <v>0</v>
      </c>
      <c r="BL306" s="17" t="s">
        <v>139</v>
      </c>
      <c r="BM306" s="143" t="s">
        <v>703</v>
      </c>
    </row>
    <row r="307" spans="2:51" s="12" customFormat="1" ht="11.25">
      <c r="B307" s="149"/>
      <c r="D307" s="145" t="s">
        <v>143</v>
      </c>
      <c r="E307" s="150" t="s">
        <v>1</v>
      </c>
      <c r="F307" s="151" t="s">
        <v>144</v>
      </c>
      <c r="H307" s="150" t="s">
        <v>1</v>
      </c>
      <c r="I307" s="152"/>
      <c r="L307" s="149"/>
      <c r="M307" s="153"/>
      <c r="T307" s="154"/>
      <c r="AT307" s="150" t="s">
        <v>143</v>
      </c>
      <c r="AU307" s="150" t="s">
        <v>91</v>
      </c>
      <c r="AV307" s="12" t="s">
        <v>89</v>
      </c>
      <c r="AW307" s="12" t="s">
        <v>36</v>
      </c>
      <c r="AX307" s="12" t="s">
        <v>81</v>
      </c>
      <c r="AY307" s="150" t="s">
        <v>132</v>
      </c>
    </row>
    <row r="308" spans="2:51" s="12" customFormat="1" ht="11.25">
      <c r="B308" s="149"/>
      <c r="D308" s="145" t="s">
        <v>143</v>
      </c>
      <c r="E308" s="150" t="s">
        <v>1</v>
      </c>
      <c r="F308" s="151" t="s">
        <v>380</v>
      </c>
      <c r="H308" s="150" t="s">
        <v>1</v>
      </c>
      <c r="I308" s="152"/>
      <c r="L308" s="149"/>
      <c r="M308" s="153"/>
      <c r="T308" s="154"/>
      <c r="AT308" s="150" t="s">
        <v>143</v>
      </c>
      <c r="AU308" s="150" t="s">
        <v>91</v>
      </c>
      <c r="AV308" s="12" t="s">
        <v>89</v>
      </c>
      <c r="AW308" s="12" t="s">
        <v>36</v>
      </c>
      <c r="AX308" s="12" t="s">
        <v>81</v>
      </c>
      <c r="AY308" s="150" t="s">
        <v>132</v>
      </c>
    </row>
    <row r="309" spans="2:51" s="13" customFormat="1" ht="11.25">
      <c r="B309" s="155"/>
      <c r="D309" s="145" t="s">
        <v>143</v>
      </c>
      <c r="E309" s="156" t="s">
        <v>1</v>
      </c>
      <c r="F309" s="157" t="s">
        <v>704</v>
      </c>
      <c r="H309" s="158">
        <v>1.988</v>
      </c>
      <c r="I309" s="159"/>
      <c r="L309" s="155"/>
      <c r="M309" s="160"/>
      <c r="T309" s="161"/>
      <c r="AT309" s="156" t="s">
        <v>143</v>
      </c>
      <c r="AU309" s="156" t="s">
        <v>91</v>
      </c>
      <c r="AV309" s="13" t="s">
        <v>91</v>
      </c>
      <c r="AW309" s="13" t="s">
        <v>36</v>
      </c>
      <c r="AX309" s="13" t="s">
        <v>81</v>
      </c>
      <c r="AY309" s="156" t="s">
        <v>132</v>
      </c>
    </row>
    <row r="310" spans="2:51" s="13" customFormat="1" ht="11.25">
      <c r="B310" s="155"/>
      <c r="D310" s="145" t="s">
        <v>143</v>
      </c>
      <c r="E310" s="156" t="s">
        <v>1</v>
      </c>
      <c r="F310" s="157" t="s">
        <v>705</v>
      </c>
      <c r="H310" s="158">
        <v>138.6</v>
      </c>
      <c r="I310" s="159"/>
      <c r="L310" s="155"/>
      <c r="M310" s="160"/>
      <c r="T310" s="161"/>
      <c r="AT310" s="156" t="s">
        <v>143</v>
      </c>
      <c r="AU310" s="156" t="s">
        <v>91</v>
      </c>
      <c r="AV310" s="13" t="s">
        <v>91</v>
      </c>
      <c r="AW310" s="13" t="s">
        <v>36</v>
      </c>
      <c r="AX310" s="13" t="s">
        <v>81</v>
      </c>
      <c r="AY310" s="156" t="s">
        <v>132</v>
      </c>
    </row>
    <row r="311" spans="2:51" s="13" customFormat="1" ht="11.25">
      <c r="B311" s="155"/>
      <c r="D311" s="145" t="s">
        <v>143</v>
      </c>
      <c r="E311" s="156" t="s">
        <v>1</v>
      </c>
      <c r="F311" s="157" t="s">
        <v>706</v>
      </c>
      <c r="H311" s="158">
        <v>2.8</v>
      </c>
      <c r="I311" s="159"/>
      <c r="L311" s="155"/>
      <c r="M311" s="160"/>
      <c r="T311" s="161"/>
      <c r="AT311" s="156" t="s">
        <v>143</v>
      </c>
      <c r="AU311" s="156" t="s">
        <v>91</v>
      </c>
      <c r="AV311" s="13" t="s">
        <v>91</v>
      </c>
      <c r="AW311" s="13" t="s">
        <v>36</v>
      </c>
      <c r="AX311" s="13" t="s">
        <v>81</v>
      </c>
      <c r="AY311" s="156" t="s">
        <v>132</v>
      </c>
    </row>
    <row r="312" spans="2:51" s="13" customFormat="1" ht="11.25">
      <c r="B312" s="155"/>
      <c r="D312" s="145" t="s">
        <v>143</v>
      </c>
      <c r="E312" s="156" t="s">
        <v>1</v>
      </c>
      <c r="F312" s="157" t="s">
        <v>707</v>
      </c>
      <c r="H312" s="158">
        <v>12.1</v>
      </c>
      <c r="I312" s="159"/>
      <c r="L312" s="155"/>
      <c r="M312" s="160"/>
      <c r="T312" s="161"/>
      <c r="AT312" s="156" t="s">
        <v>143</v>
      </c>
      <c r="AU312" s="156" t="s">
        <v>91</v>
      </c>
      <c r="AV312" s="13" t="s">
        <v>91</v>
      </c>
      <c r="AW312" s="13" t="s">
        <v>36</v>
      </c>
      <c r="AX312" s="13" t="s">
        <v>81</v>
      </c>
      <c r="AY312" s="156" t="s">
        <v>132</v>
      </c>
    </row>
    <row r="313" spans="2:51" s="14" customFormat="1" ht="11.25">
      <c r="B313" s="162"/>
      <c r="D313" s="145" t="s">
        <v>143</v>
      </c>
      <c r="E313" s="163" t="s">
        <v>1</v>
      </c>
      <c r="F313" s="164" t="s">
        <v>149</v>
      </c>
      <c r="H313" s="165">
        <v>155.488</v>
      </c>
      <c r="I313" s="166"/>
      <c r="L313" s="162"/>
      <c r="M313" s="167"/>
      <c r="T313" s="168"/>
      <c r="AT313" s="163" t="s">
        <v>143</v>
      </c>
      <c r="AU313" s="163" t="s">
        <v>91</v>
      </c>
      <c r="AV313" s="14" t="s">
        <v>139</v>
      </c>
      <c r="AW313" s="14" t="s">
        <v>36</v>
      </c>
      <c r="AX313" s="14" t="s">
        <v>89</v>
      </c>
      <c r="AY313" s="163" t="s">
        <v>132</v>
      </c>
    </row>
    <row r="314" spans="2:65" s="1" customFormat="1" ht="33" customHeight="1">
      <c r="B314" s="32"/>
      <c r="C314" s="132" t="s">
        <v>356</v>
      </c>
      <c r="D314" s="132" t="s">
        <v>134</v>
      </c>
      <c r="E314" s="133" t="s">
        <v>708</v>
      </c>
      <c r="F314" s="134" t="s">
        <v>709</v>
      </c>
      <c r="G314" s="135" t="s">
        <v>137</v>
      </c>
      <c r="H314" s="136">
        <v>4.412</v>
      </c>
      <c r="I314" s="137"/>
      <c r="J314" s="138">
        <f>ROUND(I314*H314,2)</f>
        <v>0</v>
      </c>
      <c r="K314" s="134" t="s">
        <v>138</v>
      </c>
      <c r="L314" s="32"/>
      <c r="M314" s="139" t="s">
        <v>1</v>
      </c>
      <c r="N314" s="140" t="s">
        <v>46</v>
      </c>
      <c r="P314" s="141">
        <f>O314*H314</f>
        <v>0</v>
      </c>
      <c r="Q314" s="141">
        <v>0</v>
      </c>
      <c r="R314" s="141">
        <f>Q314*H314</f>
        <v>0</v>
      </c>
      <c r="S314" s="141">
        <v>0</v>
      </c>
      <c r="T314" s="142">
        <f>S314*H314</f>
        <v>0</v>
      </c>
      <c r="AR314" s="143" t="s">
        <v>139</v>
      </c>
      <c r="AT314" s="143" t="s">
        <v>134</v>
      </c>
      <c r="AU314" s="143" t="s">
        <v>91</v>
      </c>
      <c r="AY314" s="17" t="s">
        <v>132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7" t="s">
        <v>89</v>
      </c>
      <c r="BK314" s="144">
        <f>ROUND(I314*H314,2)</f>
        <v>0</v>
      </c>
      <c r="BL314" s="17" t="s">
        <v>139</v>
      </c>
      <c r="BM314" s="143" t="s">
        <v>710</v>
      </c>
    </row>
    <row r="315" spans="2:51" s="12" customFormat="1" ht="11.25">
      <c r="B315" s="149"/>
      <c r="D315" s="145" t="s">
        <v>143</v>
      </c>
      <c r="E315" s="150" t="s">
        <v>1</v>
      </c>
      <c r="F315" s="151" t="s">
        <v>144</v>
      </c>
      <c r="H315" s="150" t="s">
        <v>1</v>
      </c>
      <c r="I315" s="152"/>
      <c r="L315" s="149"/>
      <c r="M315" s="153"/>
      <c r="T315" s="154"/>
      <c r="AT315" s="150" t="s">
        <v>143</v>
      </c>
      <c r="AU315" s="150" t="s">
        <v>91</v>
      </c>
      <c r="AV315" s="12" t="s">
        <v>89</v>
      </c>
      <c r="AW315" s="12" t="s">
        <v>36</v>
      </c>
      <c r="AX315" s="12" t="s">
        <v>81</v>
      </c>
      <c r="AY315" s="150" t="s">
        <v>132</v>
      </c>
    </row>
    <row r="316" spans="2:51" s="12" customFormat="1" ht="11.25">
      <c r="B316" s="149"/>
      <c r="D316" s="145" t="s">
        <v>143</v>
      </c>
      <c r="E316" s="150" t="s">
        <v>1</v>
      </c>
      <c r="F316" s="151" t="s">
        <v>145</v>
      </c>
      <c r="H316" s="150" t="s">
        <v>1</v>
      </c>
      <c r="I316" s="152"/>
      <c r="L316" s="149"/>
      <c r="M316" s="153"/>
      <c r="T316" s="154"/>
      <c r="AT316" s="150" t="s">
        <v>143</v>
      </c>
      <c r="AU316" s="150" t="s">
        <v>91</v>
      </c>
      <c r="AV316" s="12" t="s">
        <v>89</v>
      </c>
      <c r="AW316" s="12" t="s">
        <v>36</v>
      </c>
      <c r="AX316" s="12" t="s">
        <v>81</v>
      </c>
      <c r="AY316" s="150" t="s">
        <v>132</v>
      </c>
    </row>
    <row r="317" spans="2:51" s="13" customFormat="1" ht="11.25">
      <c r="B317" s="155"/>
      <c r="D317" s="145" t="s">
        <v>143</v>
      </c>
      <c r="E317" s="156" t="s">
        <v>1</v>
      </c>
      <c r="F317" s="157" t="s">
        <v>711</v>
      </c>
      <c r="H317" s="158">
        <v>2.212</v>
      </c>
      <c r="I317" s="159"/>
      <c r="L317" s="155"/>
      <c r="M317" s="160"/>
      <c r="T317" s="161"/>
      <c r="AT317" s="156" t="s">
        <v>143</v>
      </c>
      <c r="AU317" s="156" t="s">
        <v>91</v>
      </c>
      <c r="AV317" s="13" t="s">
        <v>91</v>
      </c>
      <c r="AW317" s="13" t="s">
        <v>36</v>
      </c>
      <c r="AX317" s="13" t="s">
        <v>81</v>
      </c>
      <c r="AY317" s="156" t="s">
        <v>132</v>
      </c>
    </row>
    <row r="318" spans="2:51" s="13" customFormat="1" ht="11.25">
      <c r="B318" s="155"/>
      <c r="D318" s="145" t="s">
        <v>143</v>
      </c>
      <c r="E318" s="156" t="s">
        <v>1</v>
      </c>
      <c r="F318" s="157" t="s">
        <v>660</v>
      </c>
      <c r="H318" s="158">
        <v>2.2</v>
      </c>
      <c r="I318" s="159"/>
      <c r="L318" s="155"/>
      <c r="M318" s="160"/>
      <c r="T318" s="161"/>
      <c r="AT318" s="156" t="s">
        <v>143</v>
      </c>
      <c r="AU318" s="156" t="s">
        <v>91</v>
      </c>
      <c r="AV318" s="13" t="s">
        <v>91</v>
      </c>
      <c r="AW318" s="13" t="s">
        <v>36</v>
      </c>
      <c r="AX318" s="13" t="s">
        <v>81</v>
      </c>
      <c r="AY318" s="156" t="s">
        <v>132</v>
      </c>
    </row>
    <row r="319" spans="2:51" s="14" customFormat="1" ht="11.25">
      <c r="B319" s="162"/>
      <c r="D319" s="145" t="s">
        <v>143</v>
      </c>
      <c r="E319" s="163" t="s">
        <v>1</v>
      </c>
      <c r="F319" s="164" t="s">
        <v>149</v>
      </c>
      <c r="H319" s="165">
        <v>4.412</v>
      </c>
      <c r="I319" s="166"/>
      <c r="L319" s="162"/>
      <c r="M319" s="167"/>
      <c r="T319" s="168"/>
      <c r="AT319" s="163" t="s">
        <v>143</v>
      </c>
      <c r="AU319" s="163" t="s">
        <v>91</v>
      </c>
      <c r="AV319" s="14" t="s">
        <v>139</v>
      </c>
      <c r="AW319" s="14" t="s">
        <v>36</v>
      </c>
      <c r="AX319" s="14" t="s">
        <v>89</v>
      </c>
      <c r="AY319" s="163" t="s">
        <v>132</v>
      </c>
    </row>
    <row r="320" spans="2:65" s="1" customFormat="1" ht="33" customHeight="1">
      <c r="B320" s="32"/>
      <c r="C320" s="132" t="s">
        <v>360</v>
      </c>
      <c r="D320" s="132" t="s">
        <v>134</v>
      </c>
      <c r="E320" s="133" t="s">
        <v>382</v>
      </c>
      <c r="F320" s="134" t="s">
        <v>383</v>
      </c>
      <c r="G320" s="135" t="s">
        <v>137</v>
      </c>
      <c r="H320" s="136">
        <v>310.976</v>
      </c>
      <c r="I320" s="137"/>
      <c r="J320" s="138">
        <f>ROUND(I320*H320,2)</f>
        <v>0</v>
      </c>
      <c r="K320" s="134" t="s">
        <v>138</v>
      </c>
      <c r="L320" s="32"/>
      <c r="M320" s="139" t="s">
        <v>1</v>
      </c>
      <c r="N320" s="140" t="s">
        <v>46</v>
      </c>
      <c r="P320" s="141">
        <f>O320*H320</f>
        <v>0</v>
      </c>
      <c r="Q320" s="141">
        <v>0</v>
      </c>
      <c r="R320" s="141">
        <f>Q320*H320</f>
        <v>0</v>
      </c>
      <c r="S320" s="141">
        <v>0</v>
      </c>
      <c r="T320" s="142">
        <f>S320*H320</f>
        <v>0</v>
      </c>
      <c r="AR320" s="143" t="s">
        <v>139</v>
      </c>
      <c r="AT320" s="143" t="s">
        <v>134</v>
      </c>
      <c r="AU320" s="143" t="s">
        <v>91</v>
      </c>
      <c r="AY320" s="17" t="s">
        <v>132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7" t="s">
        <v>89</v>
      </c>
      <c r="BK320" s="144">
        <f>ROUND(I320*H320,2)</f>
        <v>0</v>
      </c>
      <c r="BL320" s="17" t="s">
        <v>139</v>
      </c>
      <c r="BM320" s="143" t="s">
        <v>712</v>
      </c>
    </row>
    <row r="321" spans="2:51" s="12" customFormat="1" ht="11.25">
      <c r="B321" s="149"/>
      <c r="D321" s="145" t="s">
        <v>143</v>
      </c>
      <c r="E321" s="150" t="s">
        <v>1</v>
      </c>
      <c r="F321" s="151" t="s">
        <v>144</v>
      </c>
      <c r="H321" s="150" t="s">
        <v>1</v>
      </c>
      <c r="I321" s="152"/>
      <c r="L321" s="149"/>
      <c r="M321" s="153"/>
      <c r="T321" s="154"/>
      <c r="AT321" s="150" t="s">
        <v>143</v>
      </c>
      <c r="AU321" s="150" t="s">
        <v>91</v>
      </c>
      <c r="AV321" s="12" t="s">
        <v>89</v>
      </c>
      <c r="AW321" s="12" t="s">
        <v>36</v>
      </c>
      <c r="AX321" s="12" t="s">
        <v>81</v>
      </c>
      <c r="AY321" s="150" t="s">
        <v>132</v>
      </c>
    </row>
    <row r="322" spans="2:51" s="12" customFormat="1" ht="11.25">
      <c r="B322" s="149"/>
      <c r="D322" s="145" t="s">
        <v>143</v>
      </c>
      <c r="E322" s="150" t="s">
        <v>1</v>
      </c>
      <c r="F322" s="151" t="s">
        <v>713</v>
      </c>
      <c r="H322" s="150" t="s">
        <v>1</v>
      </c>
      <c r="I322" s="152"/>
      <c r="L322" s="149"/>
      <c r="M322" s="153"/>
      <c r="T322" s="154"/>
      <c r="AT322" s="150" t="s">
        <v>143</v>
      </c>
      <c r="AU322" s="150" t="s">
        <v>91</v>
      </c>
      <c r="AV322" s="12" t="s">
        <v>89</v>
      </c>
      <c r="AW322" s="12" t="s">
        <v>36</v>
      </c>
      <c r="AX322" s="12" t="s">
        <v>81</v>
      </c>
      <c r="AY322" s="150" t="s">
        <v>132</v>
      </c>
    </row>
    <row r="323" spans="2:51" s="13" customFormat="1" ht="11.25">
      <c r="B323" s="155"/>
      <c r="D323" s="145" t="s">
        <v>143</v>
      </c>
      <c r="E323" s="156" t="s">
        <v>1</v>
      </c>
      <c r="F323" s="157" t="s">
        <v>714</v>
      </c>
      <c r="H323" s="158">
        <v>3.976</v>
      </c>
      <c r="I323" s="159"/>
      <c r="L323" s="155"/>
      <c r="M323" s="160"/>
      <c r="T323" s="161"/>
      <c r="AT323" s="156" t="s">
        <v>143</v>
      </c>
      <c r="AU323" s="156" t="s">
        <v>91</v>
      </c>
      <c r="AV323" s="13" t="s">
        <v>91</v>
      </c>
      <c r="AW323" s="13" t="s">
        <v>36</v>
      </c>
      <c r="AX323" s="13" t="s">
        <v>81</v>
      </c>
      <c r="AY323" s="156" t="s">
        <v>132</v>
      </c>
    </row>
    <row r="324" spans="2:51" s="13" customFormat="1" ht="11.25">
      <c r="B324" s="155"/>
      <c r="D324" s="145" t="s">
        <v>143</v>
      </c>
      <c r="E324" s="156" t="s">
        <v>1</v>
      </c>
      <c r="F324" s="157" t="s">
        <v>715</v>
      </c>
      <c r="H324" s="158">
        <v>277.2</v>
      </c>
      <c r="I324" s="159"/>
      <c r="L324" s="155"/>
      <c r="M324" s="160"/>
      <c r="T324" s="161"/>
      <c r="AT324" s="156" t="s">
        <v>143</v>
      </c>
      <c r="AU324" s="156" t="s">
        <v>91</v>
      </c>
      <c r="AV324" s="13" t="s">
        <v>91</v>
      </c>
      <c r="AW324" s="13" t="s">
        <v>36</v>
      </c>
      <c r="AX324" s="13" t="s">
        <v>81</v>
      </c>
      <c r="AY324" s="156" t="s">
        <v>132</v>
      </c>
    </row>
    <row r="325" spans="2:51" s="13" customFormat="1" ht="11.25">
      <c r="B325" s="155"/>
      <c r="D325" s="145" t="s">
        <v>143</v>
      </c>
      <c r="E325" s="156" t="s">
        <v>1</v>
      </c>
      <c r="F325" s="157" t="s">
        <v>716</v>
      </c>
      <c r="H325" s="158">
        <v>5.6</v>
      </c>
      <c r="I325" s="159"/>
      <c r="L325" s="155"/>
      <c r="M325" s="160"/>
      <c r="T325" s="161"/>
      <c r="AT325" s="156" t="s">
        <v>143</v>
      </c>
      <c r="AU325" s="156" t="s">
        <v>91</v>
      </c>
      <c r="AV325" s="13" t="s">
        <v>91</v>
      </c>
      <c r="AW325" s="13" t="s">
        <v>36</v>
      </c>
      <c r="AX325" s="13" t="s">
        <v>81</v>
      </c>
      <c r="AY325" s="156" t="s">
        <v>132</v>
      </c>
    </row>
    <row r="326" spans="2:51" s="13" customFormat="1" ht="11.25">
      <c r="B326" s="155"/>
      <c r="D326" s="145" t="s">
        <v>143</v>
      </c>
      <c r="E326" s="156" t="s">
        <v>1</v>
      </c>
      <c r="F326" s="157" t="s">
        <v>717</v>
      </c>
      <c r="H326" s="158">
        <v>24.2</v>
      </c>
      <c r="I326" s="159"/>
      <c r="L326" s="155"/>
      <c r="M326" s="160"/>
      <c r="T326" s="161"/>
      <c r="AT326" s="156" t="s">
        <v>143</v>
      </c>
      <c r="AU326" s="156" t="s">
        <v>91</v>
      </c>
      <c r="AV326" s="13" t="s">
        <v>91</v>
      </c>
      <c r="AW326" s="13" t="s">
        <v>36</v>
      </c>
      <c r="AX326" s="13" t="s">
        <v>81</v>
      </c>
      <c r="AY326" s="156" t="s">
        <v>132</v>
      </c>
    </row>
    <row r="327" spans="2:51" s="14" customFormat="1" ht="11.25">
      <c r="B327" s="162"/>
      <c r="D327" s="145" t="s">
        <v>143</v>
      </c>
      <c r="E327" s="163" t="s">
        <v>1</v>
      </c>
      <c r="F327" s="164" t="s">
        <v>149</v>
      </c>
      <c r="H327" s="165">
        <v>310.976</v>
      </c>
      <c r="I327" s="166"/>
      <c r="L327" s="162"/>
      <c r="M327" s="167"/>
      <c r="T327" s="168"/>
      <c r="AT327" s="163" t="s">
        <v>143</v>
      </c>
      <c r="AU327" s="163" t="s">
        <v>91</v>
      </c>
      <c r="AV327" s="14" t="s">
        <v>139</v>
      </c>
      <c r="AW327" s="14" t="s">
        <v>36</v>
      </c>
      <c r="AX327" s="14" t="s">
        <v>89</v>
      </c>
      <c r="AY327" s="163" t="s">
        <v>132</v>
      </c>
    </row>
    <row r="328" spans="2:65" s="1" customFormat="1" ht="49.15" customHeight="1">
      <c r="B328" s="32"/>
      <c r="C328" s="132" t="s">
        <v>364</v>
      </c>
      <c r="D328" s="132" t="s">
        <v>134</v>
      </c>
      <c r="E328" s="133" t="s">
        <v>718</v>
      </c>
      <c r="F328" s="134" t="s">
        <v>719</v>
      </c>
      <c r="G328" s="135" t="s">
        <v>137</v>
      </c>
      <c r="H328" s="136">
        <v>4.412</v>
      </c>
      <c r="I328" s="137"/>
      <c r="J328" s="138">
        <f>ROUND(I328*H328,2)</f>
        <v>0</v>
      </c>
      <c r="K328" s="134" t="s">
        <v>138</v>
      </c>
      <c r="L328" s="32"/>
      <c r="M328" s="139" t="s">
        <v>1</v>
      </c>
      <c r="N328" s="140" t="s">
        <v>46</v>
      </c>
      <c r="P328" s="141">
        <f>O328*H328</f>
        <v>0</v>
      </c>
      <c r="Q328" s="141">
        <v>0</v>
      </c>
      <c r="R328" s="141">
        <f>Q328*H328</f>
        <v>0</v>
      </c>
      <c r="S328" s="141">
        <v>0</v>
      </c>
      <c r="T328" s="142">
        <f>S328*H328</f>
        <v>0</v>
      </c>
      <c r="AR328" s="143" t="s">
        <v>139</v>
      </c>
      <c r="AT328" s="143" t="s">
        <v>134</v>
      </c>
      <c r="AU328" s="143" t="s">
        <v>91</v>
      </c>
      <c r="AY328" s="17" t="s">
        <v>132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7" t="s">
        <v>89</v>
      </c>
      <c r="BK328" s="144">
        <f>ROUND(I328*H328,2)</f>
        <v>0</v>
      </c>
      <c r="BL328" s="17" t="s">
        <v>139</v>
      </c>
      <c r="BM328" s="143" t="s">
        <v>720</v>
      </c>
    </row>
    <row r="329" spans="2:51" s="12" customFormat="1" ht="11.25">
      <c r="B329" s="149"/>
      <c r="D329" s="145" t="s">
        <v>143</v>
      </c>
      <c r="E329" s="150" t="s">
        <v>1</v>
      </c>
      <c r="F329" s="151" t="s">
        <v>144</v>
      </c>
      <c r="H329" s="150" t="s">
        <v>1</v>
      </c>
      <c r="I329" s="152"/>
      <c r="L329" s="149"/>
      <c r="M329" s="153"/>
      <c r="T329" s="154"/>
      <c r="AT329" s="150" t="s">
        <v>143</v>
      </c>
      <c r="AU329" s="150" t="s">
        <v>91</v>
      </c>
      <c r="AV329" s="12" t="s">
        <v>89</v>
      </c>
      <c r="AW329" s="12" t="s">
        <v>36</v>
      </c>
      <c r="AX329" s="12" t="s">
        <v>81</v>
      </c>
      <c r="AY329" s="150" t="s">
        <v>132</v>
      </c>
    </row>
    <row r="330" spans="2:51" s="12" customFormat="1" ht="11.25">
      <c r="B330" s="149"/>
      <c r="D330" s="145" t="s">
        <v>143</v>
      </c>
      <c r="E330" s="150" t="s">
        <v>1</v>
      </c>
      <c r="F330" s="151" t="s">
        <v>145</v>
      </c>
      <c r="H330" s="150" t="s">
        <v>1</v>
      </c>
      <c r="I330" s="152"/>
      <c r="L330" s="149"/>
      <c r="M330" s="153"/>
      <c r="T330" s="154"/>
      <c r="AT330" s="150" t="s">
        <v>143</v>
      </c>
      <c r="AU330" s="150" t="s">
        <v>91</v>
      </c>
      <c r="AV330" s="12" t="s">
        <v>89</v>
      </c>
      <c r="AW330" s="12" t="s">
        <v>36</v>
      </c>
      <c r="AX330" s="12" t="s">
        <v>81</v>
      </c>
      <c r="AY330" s="150" t="s">
        <v>132</v>
      </c>
    </row>
    <row r="331" spans="2:51" s="13" customFormat="1" ht="11.25">
      <c r="B331" s="155"/>
      <c r="D331" s="145" t="s">
        <v>143</v>
      </c>
      <c r="E331" s="156" t="s">
        <v>1</v>
      </c>
      <c r="F331" s="157" t="s">
        <v>711</v>
      </c>
      <c r="H331" s="158">
        <v>2.212</v>
      </c>
      <c r="I331" s="159"/>
      <c r="L331" s="155"/>
      <c r="M331" s="160"/>
      <c r="T331" s="161"/>
      <c r="AT331" s="156" t="s">
        <v>143</v>
      </c>
      <c r="AU331" s="156" t="s">
        <v>91</v>
      </c>
      <c r="AV331" s="13" t="s">
        <v>91</v>
      </c>
      <c r="AW331" s="13" t="s">
        <v>36</v>
      </c>
      <c r="AX331" s="13" t="s">
        <v>81</v>
      </c>
      <c r="AY331" s="156" t="s">
        <v>132</v>
      </c>
    </row>
    <row r="332" spans="2:51" s="13" customFormat="1" ht="11.25">
      <c r="B332" s="155"/>
      <c r="D332" s="145" t="s">
        <v>143</v>
      </c>
      <c r="E332" s="156" t="s">
        <v>1</v>
      </c>
      <c r="F332" s="157" t="s">
        <v>660</v>
      </c>
      <c r="H332" s="158">
        <v>2.2</v>
      </c>
      <c r="I332" s="159"/>
      <c r="L332" s="155"/>
      <c r="M332" s="160"/>
      <c r="T332" s="161"/>
      <c r="AT332" s="156" t="s">
        <v>143</v>
      </c>
      <c r="AU332" s="156" t="s">
        <v>91</v>
      </c>
      <c r="AV332" s="13" t="s">
        <v>91</v>
      </c>
      <c r="AW332" s="13" t="s">
        <v>36</v>
      </c>
      <c r="AX332" s="13" t="s">
        <v>81</v>
      </c>
      <c r="AY332" s="156" t="s">
        <v>132</v>
      </c>
    </row>
    <row r="333" spans="2:51" s="14" customFormat="1" ht="11.25">
      <c r="B333" s="162"/>
      <c r="D333" s="145" t="s">
        <v>143</v>
      </c>
      <c r="E333" s="163" t="s">
        <v>1</v>
      </c>
      <c r="F333" s="164" t="s">
        <v>149</v>
      </c>
      <c r="H333" s="165">
        <v>4.412</v>
      </c>
      <c r="I333" s="166"/>
      <c r="L333" s="162"/>
      <c r="M333" s="167"/>
      <c r="T333" s="168"/>
      <c r="AT333" s="163" t="s">
        <v>143</v>
      </c>
      <c r="AU333" s="163" t="s">
        <v>91</v>
      </c>
      <c r="AV333" s="14" t="s">
        <v>139</v>
      </c>
      <c r="AW333" s="14" t="s">
        <v>36</v>
      </c>
      <c r="AX333" s="14" t="s">
        <v>89</v>
      </c>
      <c r="AY333" s="163" t="s">
        <v>132</v>
      </c>
    </row>
    <row r="334" spans="2:65" s="1" customFormat="1" ht="37.9" customHeight="1">
      <c r="B334" s="32"/>
      <c r="C334" s="132" t="s">
        <v>368</v>
      </c>
      <c r="D334" s="132" t="s">
        <v>134</v>
      </c>
      <c r="E334" s="133" t="s">
        <v>721</v>
      </c>
      <c r="F334" s="134" t="s">
        <v>722</v>
      </c>
      <c r="G334" s="135" t="s">
        <v>137</v>
      </c>
      <c r="H334" s="136">
        <v>4.412</v>
      </c>
      <c r="I334" s="137"/>
      <c r="J334" s="138">
        <f>ROUND(I334*H334,2)</f>
        <v>0</v>
      </c>
      <c r="K334" s="134" t="s">
        <v>138</v>
      </c>
      <c r="L334" s="32"/>
      <c r="M334" s="139" t="s">
        <v>1</v>
      </c>
      <c r="N334" s="140" t="s">
        <v>46</v>
      </c>
      <c r="P334" s="141">
        <f>O334*H334</f>
        <v>0</v>
      </c>
      <c r="Q334" s="141">
        <v>0</v>
      </c>
      <c r="R334" s="141">
        <f>Q334*H334</f>
        <v>0</v>
      </c>
      <c r="S334" s="141">
        <v>0</v>
      </c>
      <c r="T334" s="142">
        <f>S334*H334</f>
        <v>0</v>
      </c>
      <c r="AR334" s="143" t="s">
        <v>139</v>
      </c>
      <c r="AT334" s="143" t="s">
        <v>134</v>
      </c>
      <c r="AU334" s="143" t="s">
        <v>91</v>
      </c>
      <c r="AY334" s="17" t="s">
        <v>132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7" t="s">
        <v>89</v>
      </c>
      <c r="BK334" s="144">
        <f>ROUND(I334*H334,2)</f>
        <v>0</v>
      </c>
      <c r="BL334" s="17" t="s">
        <v>139</v>
      </c>
      <c r="BM334" s="143" t="s">
        <v>723</v>
      </c>
    </row>
    <row r="335" spans="2:51" s="12" customFormat="1" ht="11.25">
      <c r="B335" s="149"/>
      <c r="D335" s="145" t="s">
        <v>143</v>
      </c>
      <c r="E335" s="150" t="s">
        <v>1</v>
      </c>
      <c r="F335" s="151" t="s">
        <v>144</v>
      </c>
      <c r="H335" s="150" t="s">
        <v>1</v>
      </c>
      <c r="I335" s="152"/>
      <c r="L335" s="149"/>
      <c r="M335" s="153"/>
      <c r="T335" s="154"/>
      <c r="AT335" s="150" t="s">
        <v>143</v>
      </c>
      <c r="AU335" s="150" t="s">
        <v>91</v>
      </c>
      <c r="AV335" s="12" t="s">
        <v>89</v>
      </c>
      <c r="AW335" s="12" t="s">
        <v>36</v>
      </c>
      <c r="AX335" s="12" t="s">
        <v>81</v>
      </c>
      <c r="AY335" s="150" t="s">
        <v>132</v>
      </c>
    </row>
    <row r="336" spans="2:51" s="12" customFormat="1" ht="11.25">
      <c r="B336" s="149"/>
      <c r="D336" s="145" t="s">
        <v>143</v>
      </c>
      <c r="E336" s="150" t="s">
        <v>1</v>
      </c>
      <c r="F336" s="151" t="s">
        <v>145</v>
      </c>
      <c r="H336" s="150" t="s">
        <v>1</v>
      </c>
      <c r="I336" s="152"/>
      <c r="L336" s="149"/>
      <c r="M336" s="153"/>
      <c r="T336" s="154"/>
      <c r="AT336" s="150" t="s">
        <v>143</v>
      </c>
      <c r="AU336" s="150" t="s">
        <v>91</v>
      </c>
      <c r="AV336" s="12" t="s">
        <v>89</v>
      </c>
      <c r="AW336" s="12" t="s">
        <v>36</v>
      </c>
      <c r="AX336" s="12" t="s">
        <v>81</v>
      </c>
      <c r="AY336" s="150" t="s">
        <v>132</v>
      </c>
    </row>
    <row r="337" spans="2:51" s="13" customFormat="1" ht="11.25">
      <c r="B337" s="155"/>
      <c r="D337" s="145" t="s">
        <v>143</v>
      </c>
      <c r="E337" s="156" t="s">
        <v>1</v>
      </c>
      <c r="F337" s="157" t="s">
        <v>711</v>
      </c>
      <c r="H337" s="158">
        <v>2.212</v>
      </c>
      <c r="I337" s="159"/>
      <c r="L337" s="155"/>
      <c r="M337" s="160"/>
      <c r="T337" s="161"/>
      <c r="AT337" s="156" t="s">
        <v>143</v>
      </c>
      <c r="AU337" s="156" t="s">
        <v>91</v>
      </c>
      <c r="AV337" s="13" t="s">
        <v>91</v>
      </c>
      <c r="AW337" s="13" t="s">
        <v>36</v>
      </c>
      <c r="AX337" s="13" t="s">
        <v>81</v>
      </c>
      <c r="AY337" s="156" t="s">
        <v>132</v>
      </c>
    </row>
    <row r="338" spans="2:51" s="13" customFormat="1" ht="11.25">
      <c r="B338" s="155"/>
      <c r="D338" s="145" t="s">
        <v>143</v>
      </c>
      <c r="E338" s="156" t="s">
        <v>1</v>
      </c>
      <c r="F338" s="157" t="s">
        <v>660</v>
      </c>
      <c r="H338" s="158">
        <v>2.2</v>
      </c>
      <c r="I338" s="159"/>
      <c r="L338" s="155"/>
      <c r="M338" s="160"/>
      <c r="T338" s="161"/>
      <c r="AT338" s="156" t="s">
        <v>143</v>
      </c>
      <c r="AU338" s="156" t="s">
        <v>91</v>
      </c>
      <c r="AV338" s="13" t="s">
        <v>91</v>
      </c>
      <c r="AW338" s="13" t="s">
        <v>36</v>
      </c>
      <c r="AX338" s="13" t="s">
        <v>81</v>
      </c>
      <c r="AY338" s="156" t="s">
        <v>132</v>
      </c>
    </row>
    <row r="339" spans="2:51" s="14" customFormat="1" ht="11.25">
      <c r="B339" s="162"/>
      <c r="D339" s="145" t="s">
        <v>143</v>
      </c>
      <c r="E339" s="163" t="s">
        <v>1</v>
      </c>
      <c r="F339" s="164" t="s">
        <v>149</v>
      </c>
      <c r="H339" s="165">
        <v>4.412</v>
      </c>
      <c r="I339" s="166"/>
      <c r="L339" s="162"/>
      <c r="M339" s="167"/>
      <c r="T339" s="168"/>
      <c r="AT339" s="163" t="s">
        <v>143</v>
      </c>
      <c r="AU339" s="163" t="s">
        <v>91</v>
      </c>
      <c r="AV339" s="14" t="s">
        <v>139</v>
      </c>
      <c r="AW339" s="14" t="s">
        <v>36</v>
      </c>
      <c r="AX339" s="14" t="s">
        <v>89</v>
      </c>
      <c r="AY339" s="163" t="s">
        <v>132</v>
      </c>
    </row>
    <row r="340" spans="2:65" s="1" customFormat="1" ht="24.2" customHeight="1">
      <c r="B340" s="32"/>
      <c r="C340" s="132" t="s">
        <v>376</v>
      </c>
      <c r="D340" s="132" t="s">
        <v>134</v>
      </c>
      <c r="E340" s="133" t="s">
        <v>724</v>
      </c>
      <c r="F340" s="134" t="s">
        <v>725</v>
      </c>
      <c r="G340" s="135" t="s">
        <v>137</v>
      </c>
      <c r="H340" s="136">
        <v>4.412</v>
      </c>
      <c r="I340" s="137"/>
      <c r="J340" s="138">
        <f>ROUND(I340*H340,2)</f>
        <v>0</v>
      </c>
      <c r="K340" s="134" t="s">
        <v>138</v>
      </c>
      <c r="L340" s="32"/>
      <c r="M340" s="139" t="s">
        <v>1</v>
      </c>
      <c r="N340" s="140" t="s">
        <v>46</v>
      </c>
      <c r="P340" s="141">
        <f>O340*H340</f>
        <v>0</v>
      </c>
      <c r="Q340" s="141">
        <v>0</v>
      </c>
      <c r="R340" s="141">
        <f>Q340*H340</f>
        <v>0</v>
      </c>
      <c r="S340" s="141">
        <v>0</v>
      </c>
      <c r="T340" s="142">
        <f>S340*H340</f>
        <v>0</v>
      </c>
      <c r="AR340" s="143" t="s">
        <v>139</v>
      </c>
      <c r="AT340" s="143" t="s">
        <v>134</v>
      </c>
      <c r="AU340" s="143" t="s">
        <v>91</v>
      </c>
      <c r="AY340" s="17" t="s">
        <v>132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7" t="s">
        <v>89</v>
      </c>
      <c r="BK340" s="144">
        <f>ROUND(I340*H340,2)</f>
        <v>0</v>
      </c>
      <c r="BL340" s="17" t="s">
        <v>139</v>
      </c>
      <c r="BM340" s="143" t="s">
        <v>726</v>
      </c>
    </row>
    <row r="341" spans="2:51" s="12" customFormat="1" ht="11.25">
      <c r="B341" s="149"/>
      <c r="D341" s="145" t="s">
        <v>143</v>
      </c>
      <c r="E341" s="150" t="s">
        <v>1</v>
      </c>
      <c r="F341" s="151" t="s">
        <v>144</v>
      </c>
      <c r="H341" s="150" t="s">
        <v>1</v>
      </c>
      <c r="I341" s="152"/>
      <c r="L341" s="149"/>
      <c r="M341" s="153"/>
      <c r="T341" s="154"/>
      <c r="AT341" s="150" t="s">
        <v>143</v>
      </c>
      <c r="AU341" s="150" t="s">
        <v>91</v>
      </c>
      <c r="AV341" s="12" t="s">
        <v>89</v>
      </c>
      <c r="AW341" s="12" t="s">
        <v>36</v>
      </c>
      <c r="AX341" s="12" t="s">
        <v>81</v>
      </c>
      <c r="AY341" s="150" t="s">
        <v>132</v>
      </c>
    </row>
    <row r="342" spans="2:51" s="12" customFormat="1" ht="11.25">
      <c r="B342" s="149"/>
      <c r="D342" s="145" t="s">
        <v>143</v>
      </c>
      <c r="E342" s="150" t="s">
        <v>1</v>
      </c>
      <c r="F342" s="151" t="s">
        <v>145</v>
      </c>
      <c r="H342" s="150" t="s">
        <v>1</v>
      </c>
      <c r="I342" s="152"/>
      <c r="L342" s="149"/>
      <c r="M342" s="153"/>
      <c r="T342" s="154"/>
      <c r="AT342" s="150" t="s">
        <v>143</v>
      </c>
      <c r="AU342" s="150" t="s">
        <v>91</v>
      </c>
      <c r="AV342" s="12" t="s">
        <v>89</v>
      </c>
      <c r="AW342" s="12" t="s">
        <v>36</v>
      </c>
      <c r="AX342" s="12" t="s">
        <v>81</v>
      </c>
      <c r="AY342" s="150" t="s">
        <v>132</v>
      </c>
    </row>
    <row r="343" spans="2:51" s="13" customFormat="1" ht="11.25">
      <c r="B343" s="155"/>
      <c r="D343" s="145" t="s">
        <v>143</v>
      </c>
      <c r="E343" s="156" t="s">
        <v>1</v>
      </c>
      <c r="F343" s="157" t="s">
        <v>711</v>
      </c>
      <c r="H343" s="158">
        <v>2.212</v>
      </c>
      <c r="I343" s="159"/>
      <c r="L343" s="155"/>
      <c r="M343" s="160"/>
      <c r="T343" s="161"/>
      <c r="AT343" s="156" t="s">
        <v>143</v>
      </c>
      <c r="AU343" s="156" t="s">
        <v>91</v>
      </c>
      <c r="AV343" s="13" t="s">
        <v>91</v>
      </c>
      <c r="AW343" s="13" t="s">
        <v>36</v>
      </c>
      <c r="AX343" s="13" t="s">
        <v>81</v>
      </c>
      <c r="AY343" s="156" t="s">
        <v>132</v>
      </c>
    </row>
    <row r="344" spans="2:51" s="13" customFormat="1" ht="11.25">
      <c r="B344" s="155"/>
      <c r="D344" s="145" t="s">
        <v>143</v>
      </c>
      <c r="E344" s="156" t="s">
        <v>1</v>
      </c>
      <c r="F344" s="157" t="s">
        <v>660</v>
      </c>
      <c r="H344" s="158">
        <v>2.2</v>
      </c>
      <c r="I344" s="159"/>
      <c r="L344" s="155"/>
      <c r="M344" s="160"/>
      <c r="T344" s="161"/>
      <c r="AT344" s="156" t="s">
        <v>143</v>
      </c>
      <c r="AU344" s="156" t="s">
        <v>91</v>
      </c>
      <c r="AV344" s="13" t="s">
        <v>91</v>
      </c>
      <c r="AW344" s="13" t="s">
        <v>36</v>
      </c>
      <c r="AX344" s="13" t="s">
        <v>81</v>
      </c>
      <c r="AY344" s="156" t="s">
        <v>132</v>
      </c>
    </row>
    <row r="345" spans="2:51" s="14" customFormat="1" ht="11.25">
      <c r="B345" s="162"/>
      <c r="D345" s="145" t="s">
        <v>143</v>
      </c>
      <c r="E345" s="163" t="s">
        <v>1</v>
      </c>
      <c r="F345" s="164" t="s">
        <v>149</v>
      </c>
      <c r="H345" s="165">
        <v>4.412</v>
      </c>
      <c r="I345" s="166"/>
      <c r="L345" s="162"/>
      <c r="M345" s="167"/>
      <c r="T345" s="168"/>
      <c r="AT345" s="163" t="s">
        <v>143</v>
      </c>
      <c r="AU345" s="163" t="s">
        <v>91</v>
      </c>
      <c r="AV345" s="14" t="s">
        <v>139</v>
      </c>
      <c r="AW345" s="14" t="s">
        <v>36</v>
      </c>
      <c r="AX345" s="14" t="s">
        <v>89</v>
      </c>
      <c r="AY345" s="163" t="s">
        <v>132</v>
      </c>
    </row>
    <row r="346" spans="2:65" s="1" customFormat="1" ht="24.2" customHeight="1">
      <c r="B346" s="32"/>
      <c r="C346" s="132" t="s">
        <v>381</v>
      </c>
      <c r="D346" s="132" t="s">
        <v>134</v>
      </c>
      <c r="E346" s="133" t="s">
        <v>727</v>
      </c>
      <c r="F346" s="134" t="s">
        <v>728</v>
      </c>
      <c r="G346" s="135" t="s">
        <v>137</v>
      </c>
      <c r="H346" s="136">
        <v>5.844</v>
      </c>
      <c r="I346" s="137"/>
      <c r="J346" s="138">
        <f>ROUND(I346*H346,2)</f>
        <v>0</v>
      </c>
      <c r="K346" s="134" t="s">
        <v>138</v>
      </c>
      <c r="L346" s="32"/>
      <c r="M346" s="139" t="s">
        <v>1</v>
      </c>
      <c r="N346" s="140" t="s">
        <v>46</v>
      </c>
      <c r="P346" s="141">
        <f>O346*H346</f>
        <v>0</v>
      </c>
      <c r="Q346" s="141">
        <v>0</v>
      </c>
      <c r="R346" s="141">
        <f>Q346*H346</f>
        <v>0</v>
      </c>
      <c r="S346" s="141">
        <v>0</v>
      </c>
      <c r="T346" s="142">
        <f>S346*H346</f>
        <v>0</v>
      </c>
      <c r="AR346" s="143" t="s">
        <v>139</v>
      </c>
      <c r="AT346" s="143" t="s">
        <v>134</v>
      </c>
      <c r="AU346" s="143" t="s">
        <v>91</v>
      </c>
      <c r="AY346" s="17" t="s">
        <v>132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7" t="s">
        <v>89</v>
      </c>
      <c r="BK346" s="144">
        <f>ROUND(I346*H346,2)</f>
        <v>0</v>
      </c>
      <c r="BL346" s="17" t="s">
        <v>139</v>
      </c>
      <c r="BM346" s="143" t="s">
        <v>729</v>
      </c>
    </row>
    <row r="347" spans="2:51" s="12" customFormat="1" ht="11.25">
      <c r="B347" s="149"/>
      <c r="D347" s="145" t="s">
        <v>143</v>
      </c>
      <c r="E347" s="150" t="s">
        <v>1</v>
      </c>
      <c r="F347" s="151" t="s">
        <v>144</v>
      </c>
      <c r="H347" s="150" t="s">
        <v>1</v>
      </c>
      <c r="I347" s="152"/>
      <c r="L347" s="149"/>
      <c r="M347" s="153"/>
      <c r="T347" s="154"/>
      <c r="AT347" s="150" t="s">
        <v>143</v>
      </c>
      <c r="AU347" s="150" t="s">
        <v>91</v>
      </c>
      <c r="AV347" s="12" t="s">
        <v>89</v>
      </c>
      <c r="AW347" s="12" t="s">
        <v>36</v>
      </c>
      <c r="AX347" s="12" t="s">
        <v>81</v>
      </c>
      <c r="AY347" s="150" t="s">
        <v>132</v>
      </c>
    </row>
    <row r="348" spans="2:51" s="12" customFormat="1" ht="11.25">
      <c r="B348" s="149"/>
      <c r="D348" s="145" t="s">
        <v>143</v>
      </c>
      <c r="E348" s="150" t="s">
        <v>1</v>
      </c>
      <c r="F348" s="151" t="s">
        <v>145</v>
      </c>
      <c r="H348" s="150" t="s">
        <v>1</v>
      </c>
      <c r="I348" s="152"/>
      <c r="L348" s="149"/>
      <c r="M348" s="153"/>
      <c r="T348" s="154"/>
      <c r="AT348" s="150" t="s">
        <v>143</v>
      </c>
      <c r="AU348" s="150" t="s">
        <v>91</v>
      </c>
      <c r="AV348" s="12" t="s">
        <v>89</v>
      </c>
      <c r="AW348" s="12" t="s">
        <v>36</v>
      </c>
      <c r="AX348" s="12" t="s">
        <v>81</v>
      </c>
      <c r="AY348" s="150" t="s">
        <v>132</v>
      </c>
    </row>
    <row r="349" spans="2:51" s="13" customFormat="1" ht="11.25">
      <c r="B349" s="155"/>
      <c r="D349" s="145" t="s">
        <v>143</v>
      </c>
      <c r="E349" s="156" t="s">
        <v>1</v>
      </c>
      <c r="F349" s="157" t="s">
        <v>730</v>
      </c>
      <c r="H349" s="158">
        <v>2.844</v>
      </c>
      <c r="I349" s="159"/>
      <c r="L349" s="155"/>
      <c r="M349" s="160"/>
      <c r="T349" s="161"/>
      <c r="AT349" s="156" t="s">
        <v>143</v>
      </c>
      <c r="AU349" s="156" t="s">
        <v>91</v>
      </c>
      <c r="AV349" s="13" t="s">
        <v>91</v>
      </c>
      <c r="AW349" s="13" t="s">
        <v>36</v>
      </c>
      <c r="AX349" s="13" t="s">
        <v>81</v>
      </c>
      <c r="AY349" s="156" t="s">
        <v>132</v>
      </c>
    </row>
    <row r="350" spans="2:51" s="13" customFormat="1" ht="11.25">
      <c r="B350" s="155"/>
      <c r="D350" s="145" t="s">
        <v>143</v>
      </c>
      <c r="E350" s="156" t="s">
        <v>1</v>
      </c>
      <c r="F350" s="157" t="s">
        <v>731</v>
      </c>
      <c r="H350" s="158">
        <v>3</v>
      </c>
      <c r="I350" s="159"/>
      <c r="L350" s="155"/>
      <c r="M350" s="160"/>
      <c r="T350" s="161"/>
      <c r="AT350" s="156" t="s">
        <v>143</v>
      </c>
      <c r="AU350" s="156" t="s">
        <v>91</v>
      </c>
      <c r="AV350" s="13" t="s">
        <v>91</v>
      </c>
      <c r="AW350" s="13" t="s">
        <v>36</v>
      </c>
      <c r="AX350" s="13" t="s">
        <v>81</v>
      </c>
      <c r="AY350" s="156" t="s">
        <v>132</v>
      </c>
    </row>
    <row r="351" spans="2:51" s="14" customFormat="1" ht="11.25">
      <c r="B351" s="162"/>
      <c r="D351" s="145" t="s">
        <v>143</v>
      </c>
      <c r="E351" s="163" t="s">
        <v>1</v>
      </c>
      <c r="F351" s="164" t="s">
        <v>149</v>
      </c>
      <c r="H351" s="165">
        <v>5.844</v>
      </c>
      <c r="I351" s="166"/>
      <c r="L351" s="162"/>
      <c r="M351" s="167"/>
      <c r="T351" s="168"/>
      <c r="AT351" s="163" t="s">
        <v>143</v>
      </c>
      <c r="AU351" s="163" t="s">
        <v>91</v>
      </c>
      <c r="AV351" s="14" t="s">
        <v>139</v>
      </c>
      <c r="AW351" s="14" t="s">
        <v>36</v>
      </c>
      <c r="AX351" s="14" t="s">
        <v>89</v>
      </c>
      <c r="AY351" s="163" t="s">
        <v>132</v>
      </c>
    </row>
    <row r="352" spans="2:65" s="1" customFormat="1" ht="44.25" customHeight="1">
      <c r="B352" s="32"/>
      <c r="C352" s="132" t="s">
        <v>390</v>
      </c>
      <c r="D352" s="132" t="s">
        <v>134</v>
      </c>
      <c r="E352" s="133" t="s">
        <v>732</v>
      </c>
      <c r="F352" s="134" t="s">
        <v>733</v>
      </c>
      <c r="G352" s="135" t="s">
        <v>137</v>
      </c>
      <c r="H352" s="136">
        <v>5.844</v>
      </c>
      <c r="I352" s="137"/>
      <c r="J352" s="138">
        <f>ROUND(I352*H352,2)</f>
        <v>0</v>
      </c>
      <c r="K352" s="134" t="s">
        <v>138</v>
      </c>
      <c r="L352" s="32"/>
      <c r="M352" s="139" t="s">
        <v>1</v>
      </c>
      <c r="N352" s="140" t="s">
        <v>46</v>
      </c>
      <c r="P352" s="141">
        <f>O352*H352</f>
        <v>0</v>
      </c>
      <c r="Q352" s="141">
        <v>0</v>
      </c>
      <c r="R352" s="141">
        <f>Q352*H352</f>
        <v>0</v>
      </c>
      <c r="S352" s="141">
        <v>0</v>
      </c>
      <c r="T352" s="142">
        <f>S352*H352</f>
        <v>0</v>
      </c>
      <c r="AR352" s="143" t="s">
        <v>139</v>
      </c>
      <c r="AT352" s="143" t="s">
        <v>134</v>
      </c>
      <c r="AU352" s="143" t="s">
        <v>91</v>
      </c>
      <c r="AY352" s="17" t="s">
        <v>132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7" t="s">
        <v>89</v>
      </c>
      <c r="BK352" s="144">
        <f>ROUND(I352*H352,2)</f>
        <v>0</v>
      </c>
      <c r="BL352" s="17" t="s">
        <v>139</v>
      </c>
      <c r="BM352" s="143" t="s">
        <v>734</v>
      </c>
    </row>
    <row r="353" spans="2:51" s="12" customFormat="1" ht="11.25">
      <c r="B353" s="149"/>
      <c r="D353" s="145" t="s">
        <v>143</v>
      </c>
      <c r="E353" s="150" t="s">
        <v>1</v>
      </c>
      <c r="F353" s="151" t="s">
        <v>144</v>
      </c>
      <c r="H353" s="150" t="s">
        <v>1</v>
      </c>
      <c r="I353" s="152"/>
      <c r="L353" s="149"/>
      <c r="M353" s="153"/>
      <c r="T353" s="154"/>
      <c r="AT353" s="150" t="s">
        <v>143</v>
      </c>
      <c r="AU353" s="150" t="s">
        <v>91</v>
      </c>
      <c r="AV353" s="12" t="s">
        <v>89</v>
      </c>
      <c r="AW353" s="12" t="s">
        <v>36</v>
      </c>
      <c r="AX353" s="12" t="s">
        <v>81</v>
      </c>
      <c r="AY353" s="150" t="s">
        <v>132</v>
      </c>
    </row>
    <row r="354" spans="2:51" s="12" customFormat="1" ht="11.25">
      <c r="B354" s="149"/>
      <c r="D354" s="145" t="s">
        <v>143</v>
      </c>
      <c r="E354" s="150" t="s">
        <v>1</v>
      </c>
      <c r="F354" s="151" t="s">
        <v>145</v>
      </c>
      <c r="H354" s="150" t="s">
        <v>1</v>
      </c>
      <c r="I354" s="152"/>
      <c r="L354" s="149"/>
      <c r="M354" s="153"/>
      <c r="T354" s="154"/>
      <c r="AT354" s="150" t="s">
        <v>143</v>
      </c>
      <c r="AU354" s="150" t="s">
        <v>91</v>
      </c>
      <c r="AV354" s="12" t="s">
        <v>89</v>
      </c>
      <c r="AW354" s="12" t="s">
        <v>36</v>
      </c>
      <c r="AX354" s="12" t="s">
        <v>81</v>
      </c>
      <c r="AY354" s="150" t="s">
        <v>132</v>
      </c>
    </row>
    <row r="355" spans="2:51" s="13" customFormat="1" ht="11.25">
      <c r="B355" s="155"/>
      <c r="D355" s="145" t="s">
        <v>143</v>
      </c>
      <c r="E355" s="156" t="s">
        <v>1</v>
      </c>
      <c r="F355" s="157" t="s">
        <v>730</v>
      </c>
      <c r="H355" s="158">
        <v>2.844</v>
      </c>
      <c r="I355" s="159"/>
      <c r="L355" s="155"/>
      <c r="M355" s="160"/>
      <c r="T355" s="161"/>
      <c r="AT355" s="156" t="s">
        <v>143</v>
      </c>
      <c r="AU355" s="156" t="s">
        <v>91</v>
      </c>
      <c r="AV355" s="13" t="s">
        <v>91</v>
      </c>
      <c r="AW355" s="13" t="s">
        <v>36</v>
      </c>
      <c r="AX355" s="13" t="s">
        <v>81</v>
      </c>
      <c r="AY355" s="156" t="s">
        <v>132</v>
      </c>
    </row>
    <row r="356" spans="2:51" s="13" customFormat="1" ht="11.25">
      <c r="B356" s="155"/>
      <c r="D356" s="145" t="s">
        <v>143</v>
      </c>
      <c r="E356" s="156" t="s">
        <v>1</v>
      </c>
      <c r="F356" s="157" t="s">
        <v>731</v>
      </c>
      <c r="H356" s="158">
        <v>3</v>
      </c>
      <c r="I356" s="159"/>
      <c r="L356" s="155"/>
      <c r="M356" s="160"/>
      <c r="T356" s="161"/>
      <c r="AT356" s="156" t="s">
        <v>143</v>
      </c>
      <c r="AU356" s="156" t="s">
        <v>91</v>
      </c>
      <c r="AV356" s="13" t="s">
        <v>91</v>
      </c>
      <c r="AW356" s="13" t="s">
        <v>36</v>
      </c>
      <c r="AX356" s="13" t="s">
        <v>81</v>
      </c>
      <c r="AY356" s="156" t="s">
        <v>132</v>
      </c>
    </row>
    <row r="357" spans="2:51" s="14" customFormat="1" ht="11.25">
      <c r="B357" s="162"/>
      <c r="D357" s="145" t="s">
        <v>143</v>
      </c>
      <c r="E357" s="163" t="s">
        <v>1</v>
      </c>
      <c r="F357" s="164" t="s">
        <v>149</v>
      </c>
      <c r="H357" s="165">
        <v>5.844</v>
      </c>
      <c r="I357" s="166"/>
      <c r="L357" s="162"/>
      <c r="M357" s="167"/>
      <c r="T357" s="168"/>
      <c r="AT357" s="163" t="s">
        <v>143</v>
      </c>
      <c r="AU357" s="163" t="s">
        <v>91</v>
      </c>
      <c r="AV357" s="14" t="s">
        <v>139</v>
      </c>
      <c r="AW357" s="14" t="s">
        <v>36</v>
      </c>
      <c r="AX357" s="14" t="s">
        <v>89</v>
      </c>
      <c r="AY357" s="163" t="s">
        <v>132</v>
      </c>
    </row>
    <row r="358" spans="2:63" s="11" customFormat="1" ht="22.9" customHeight="1">
      <c r="B358" s="120"/>
      <c r="D358" s="121" t="s">
        <v>80</v>
      </c>
      <c r="E358" s="130" t="s">
        <v>186</v>
      </c>
      <c r="F358" s="130" t="s">
        <v>389</v>
      </c>
      <c r="I358" s="123"/>
      <c r="J358" s="131">
        <f>BK358</f>
        <v>0</v>
      </c>
      <c r="L358" s="120"/>
      <c r="M358" s="125"/>
      <c r="P358" s="126">
        <f>SUM(P359:P428)</f>
        <v>0</v>
      </c>
      <c r="R358" s="126">
        <f>SUM(R359:R428)</f>
        <v>18.5325387</v>
      </c>
      <c r="T358" s="127">
        <f>SUM(T359:T428)</f>
        <v>44.5398</v>
      </c>
      <c r="AR358" s="121" t="s">
        <v>89</v>
      </c>
      <c r="AT358" s="128" t="s">
        <v>80</v>
      </c>
      <c r="AU358" s="128" t="s">
        <v>89</v>
      </c>
      <c r="AY358" s="121" t="s">
        <v>132</v>
      </c>
      <c r="BK358" s="129">
        <f>SUM(BK359:BK428)</f>
        <v>0</v>
      </c>
    </row>
    <row r="359" spans="2:65" s="1" customFormat="1" ht="24.2" customHeight="1">
      <c r="B359" s="32"/>
      <c r="C359" s="132" t="s">
        <v>396</v>
      </c>
      <c r="D359" s="132" t="s">
        <v>134</v>
      </c>
      <c r="E359" s="133" t="s">
        <v>391</v>
      </c>
      <c r="F359" s="134" t="s">
        <v>392</v>
      </c>
      <c r="G359" s="135" t="s">
        <v>169</v>
      </c>
      <c r="H359" s="136">
        <v>133</v>
      </c>
      <c r="I359" s="137"/>
      <c r="J359" s="138">
        <f>ROUND(I359*H359,2)</f>
        <v>0</v>
      </c>
      <c r="K359" s="134" t="s">
        <v>138</v>
      </c>
      <c r="L359" s="32"/>
      <c r="M359" s="139" t="s">
        <v>1</v>
      </c>
      <c r="N359" s="140" t="s">
        <v>46</v>
      </c>
      <c r="P359" s="141">
        <f>O359*H359</f>
        <v>0</v>
      </c>
      <c r="Q359" s="141">
        <v>0</v>
      </c>
      <c r="R359" s="141">
        <f>Q359*H359</f>
        <v>0</v>
      </c>
      <c r="S359" s="141">
        <v>0.32</v>
      </c>
      <c r="T359" s="142">
        <f>S359*H359</f>
        <v>42.56</v>
      </c>
      <c r="AR359" s="143" t="s">
        <v>139</v>
      </c>
      <c r="AT359" s="143" t="s">
        <v>134</v>
      </c>
      <c r="AU359" s="143" t="s">
        <v>91</v>
      </c>
      <c r="AY359" s="17" t="s">
        <v>132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7" t="s">
        <v>89</v>
      </c>
      <c r="BK359" s="144">
        <f>ROUND(I359*H359,2)</f>
        <v>0</v>
      </c>
      <c r="BL359" s="17" t="s">
        <v>139</v>
      </c>
      <c r="BM359" s="143" t="s">
        <v>735</v>
      </c>
    </row>
    <row r="360" spans="2:47" s="1" customFormat="1" ht="19.5">
      <c r="B360" s="32"/>
      <c r="D360" s="145" t="s">
        <v>141</v>
      </c>
      <c r="F360" s="146" t="s">
        <v>394</v>
      </c>
      <c r="I360" s="147"/>
      <c r="L360" s="32"/>
      <c r="M360" s="148"/>
      <c r="T360" s="56"/>
      <c r="AT360" s="17" t="s">
        <v>141</v>
      </c>
      <c r="AU360" s="17" t="s">
        <v>91</v>
      </c>
    </row>
    <row r="361" spans="2:51" s="13" customFormat="1" ht="11.25">
      <c r="B361" s="155"/>
      <c r="D361" s="145" t="s">
        <v>143</v>
      </c>
      <c r="E361" s="156" t="s">
        <v>1</v>
      </c>
      <c r="F361" s="157" t="s">
        <v>736</v>
      </c>
      <c r="H361" s="158">
        <v>131</v>
      </c>
      <c r="I361" s="159"/>
      <c r="L361" s="155"/>
      <c r="M361" s="160"/>
      <c r="T361" s="161"/>
      <c r="AT361" s="156" t="s">
        <v>143</v>
      </c>
      <c r="AU361" s="156" t="s">
        <v>91</v>
      </c>
      <c r="AV361" s="13" t="s">
        <v>91</v>
      </c>
      <c r="AW361" s="13" t="s">
        <v>36</v>
      </c>
      <c r="AX361" s="13" t="s">
        <v>81</v>
      </c>
      <c r="AY361" s="156" t="s">
        <v>132</v>
      </c>
    </row>
    <row r="362" spans="2:51" s="13" customFormat="1" ht="11.25">
      <c r="B362" s="155"/>
      <c r="D362" s="145" t="s">
        <v>143</v>
      </c>
      <c r="E362" s="156" t="s">
        <v>1</v>
      </c>
      <c r="F362" s="157" t="s">
        <v>395</v>
      </c>
      <c r="H362" s="158">
        <v>2</v>
      </c>
      <c r="I362" s="159"/>
      <c r="L362" s="155"/>
      <c r="M362" s="160"/>
      <c r="T362" s="161"/>
      <c r="AT362" s="156" t="s">
        <v>143</v>
      </c>
      <c r="AU362" s="156" t="s">
        <v>91</v>
      </c>
      <c r="AV362" s="13" t="s">
        <v>91</v>
      </c>
      <c r="AW362" s="13" t="s">
        <v>36</v>
      </c>
      <c r="AX362" s="13" t="s">
        <v>81</v>
      </c>
      <c r="AY362" s="156" t="s">
        <v>132</v>
      </c>
    </row>
    <row r="363" spans="2:51" s="14" customFormat="1" ht="11.25">
      <c r="B363" s="162"/>
      <c r="D363" s="145" t="s">
        <v>143</v>
      </c>
      <c r="E363" s="163" t="s">
        <v>1</v>
      </c>
      <c r="F363" s="164" t="s">
        <v>149</v>
      </c>
      <c r="H363" s="165">
        <v>133</v>
      </c>
      <c r="I363" s="166"/>
      <c r="L363" s="162"/>
      <c r="M363" s="167"/>
      <c r="T363" s="168"/>
      <c r="AT363" s="163" t="s">
        <v>143</v>
      </c>
      <c r="AU363" s="163" t="s">
        <v>91</v>
      </c>
      <c r="AV363" s="14" t="s">
        <v>139</v>
      </c>
      <c r="AW363" s="14" t="s">
        <v>36</v>
      </c>
      <c r="AX363" s="14" t="s">
        <v>89</v>
      </c>
      <c r="AY363" s="163" t="s">
        <v>132</v>
      </c>
    </row>
    <row r="364" spans="2:65" s="1" customFormat="1" ht="37.9" customHeight="1">
      <c r="B364" s="32"/>
      <c r="C364" s="132" t="s">
        <v>400</v>
      </c>
      <c r="D364" s="132" t="s">
        <v>134</v>
      </c>
      <c r="E364" s="133" t="s">
        <v>397</v>
      </c>
      <c r="F364" s="134" t="s">
        <v>398</v>
      </c>
      <c r="G364" s="135" t="s">
        <v>169</v>
      </c>
      <c r="H364" s="136">
        <v>2</v>
      </c>
      <c r="I364" s="137"/>
      <c r="J364" s="138">
        <f>ROUND(I364*H364,2)</f>
        <v>0</v>
      </c>
      <c r="K364" s="134" t="s">
        <v>138</v>
      </c>
      <c r="L364" s="32"/>
      <c r="M364" s="139" t="s">
        <v>1</v>
      </c>
      <c r="N364" s="140" t="s">
        <v>46</v>
      </c>
      <c r="P364" s="141">
        <f>O364*H364</f>
        <v>0</v>
      </c>
      <c r="Q364" s="141">
        <v>0.00018</v>
      </c>
      <c r="R364" s="141">
        <f>Q364*H364</f>
        <v>0.00036</v>
      </c>
      <c r="S364" s="141">
        <v>0</v>
      </c>
      <c r="T364" s="142">
        <f>S364*H364</f>
        <v>0</v>
      </c>
      <c r="AR364" s="143" t="s">
        <v>139</v>
      </c>
      <c r="AT364" s="143" t="s">
        <v>134</v>
      </c>
      <c r="AU364" s="143" t="s">
        <v>91</v>
      </c>
      <c r="AY364" s="17" t="s">
        <v>132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7" t="s">
        <v>89</v>
      </c>
      <c r="BK364" s="144">
        <f>ROUND(I364*H364,2)</f>
        <v>0</v>
      </c>
      <c r="BL364" s="17" t="s">
        <v>139</v>
      </c>
      <c r="BM364" s="143" t="s">
        <v>737</v>
      </c>
    </row>
    <row r="365" spans="2:65" s="1" customFormat="1" ht="16.5" customHeight="1">
      <c r="B365" s="32"/>
      <c r="C365" s="176" t="s">
        <v>405</v>
      </c>
      <c r="D365" s="176" t="s">
        <v>279</v>
      </c>
      <c r="E365" s="177" t="s">
        <v>401</v>
      </c>
      <c r="F365" s="178" t="s">
        <v>402</v>
      </c>
      <c r="G365" s="179" t="s">
        <v>169</v>
      </c>
      <c r="H365" s="180">
        <v>2.02</v>
      </c>
      <c r="I365" s="181"/>
      <c r="J365" s="182">
        <f>ROUND(I365*H365,2)</f>
        <v>0</v>
      </c>
      <c r="K365" s="178" t="s">
        <v>138</v>
      </c>
      <c r="L365" s="183"/>
      <c r="M365" s="184" t="s">
        <v>1</v>
      </c>
      <c r="N365" s="185" t="s">
        <v>46</v>
      </c>
      <c r="P365" s="141">
        <f>O365*H365</f>
        <v>0</v>
      </c>
      <c r="Q365" s="141">
        <v>0.304</v>
      </c>
      <c r="R365" s="141">
        <f>Q365*H365</f>
        <v>0.61408</v>
      </c>
      <c r="S365" s="141">
        <v>0</v>
      </c>
      <c r="T365" s="142">
        <f>S365*H365</f>
        <v>0</v>
      </c>
      <c r="AR365" s="143" t="s">
        <v>186</v>
      </c>
      <c r="AT365" s="143" t="s">
        <v>279</v>
      </c>
      <c r="AU365" s="143" t="s">
        <v>91</v>
      </c>
      <c r="AY365" s="17" t="s">
        <v>132</v>
      </c>
      <c r="BE365" s="144">
        <f>IF(N365="základní",J365,0)</f>
        <v>0</v>
      </c>
      <c r="BF365" s="144">
        <f>IF(N365="snížená",J365,0)</f>
        <v>0</v>
      </c>
      <c r="BG365" s="144">
        <f>IF(N365="zákl. přenesená",J365,0)</f>
        <v>0</v>
      </c>
      <c r="BH365" s="144">
        <f>IF(N365="sníž. přenesená",J365,0)</f>
        <v>0</v>
      </c>
      <c r="BI365" s="144">
        <f>IF(N365="nulová",J365,0)</f>
        <v>0</v>
      </c>
      <c r="BJ365" s="17" t="s">
        <v>89</v>
      </c>
      <c r="BK365" s="144">
        <f>ROUND(I365*H365,2)</f>
        <v>0</v>
      </c>
      <c r="BL365" s="17" t="s">
        <v>139</v>
      </c>
      <c r="BM365" s="143" t="s">
        <v>738</v>
      </c>
    </row>
    <row r="366" spans="2:51" s="13" customFormat="1" ht="11.25">
      <c r="B366" s="155"/>
      <c r="D366" s="145" t="s">
        <v>143</v>
      </c>
      <c r="F366" s="157" t="s">
        <v>404</v>
      </c>
      <c r="H366" s="158">
        <v>2.02</v>
      </c>
      <c r="I366" s="159"/>
      <c r="L366" s="155"/>
      <c r="M366" s="160"/>
      <c r="T366" s="161"/>
      <c r="AT366" s="156" t="s">
        <v>143</v>
      </c>
      <c r="AU366" s="156" t="s">
        <v>91</v>
      </c>
      <c r="AV366" s="13" t="s">
        <v>91</v>
      </c>
      <c r="AW366" s="13" t="s">
        <v>4</v>
      </c>
      <c r="AX366" s="13" t="s">
        <v>89</v>
      </c>
      <c r="AY366" s="156" t="s">
        <v>132</v>
      </c>
    </row>
    <row r="367" spans="2:65" s="1" customFormat="1" ht="55.5" customHeight="1">
      <c r="B367" s="32"/>
      <c r="C367" s="132" t="s">
        <v>411</v>
      </c>
      <c r="D367" s="132" t="s">
        <v>134</v>
      </c>
      <c r="E367" s="133" t="s">
        <v>739</v>
      </c>
      <c r="F367" s="134" t="s">
        <v>740</v>
      </c>
      <c r="G367" s="135" t="s">
        <v>353</v>
      </c>
      <c r="H367" s="136">
        <v>1</v>
      </c>
      <c r="I367" s="137"/>
      <c r="J367" s="138">
        <f>ROUND(I367*H367,2)</f>
        <v>0</v>
      </c>
      <c r="K367" s="134" t="s">
        <v>138</v>
      </c>
      <c r="L367" s="32"/>
      <c r="M367" s="139" t="s">
        <v>1</v>
      </c>
      <c r="N367" s="140" t="s">
        <v>46</v>
      </c>
      <c r="P367" s="141">
        <f>O367*H367</f>
        <v>0</v>
      </c>
      <c r="Q367" s="141">
        <v>0.0055</v>
      </c>
      <c r="R367" s="141">
        <f>Q367*H367</f>
        <v>0.0055</v>
      </c>
      <c r="S367" s="141">
        <v>0</v>
      </c>
      <c r="T367" s="142">
        <f>S367*H367</f>
        <v>0</v>
      </c>
      <c r="AR367" s="143" t="s">
        <v>139</v>
      </c>
      <c r="AT367" s="143" t="s">
        <v>134</v>
      </c>
      <c r="AU367" s="143" t="s">
        <v>91</v>
      </c>
      <c r="AY367" s="17" t="s">
        <v>132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7" t="s">
        <v>89</v>
      </c>
      <c r="BK367" s="144">
        <f>ROUND(I367*H367,2)</f>
        <v>0</v>
      </c>
      <c r="BL367" s="17" t="s">
        <v>139</v>
      </c>
      <c r="BM367" s="143" t="s">
        <v>741</v>
      </c>
    </row>
    <row r="368" spans="2:65" s="1" customFormat="1" ht="37.9" customHeight="1">
      <c r="B368" s="32"/>
      <c r="C368" s="132" t="s">
        <v>417</v>
      </c>
      <c r="D368" s="132" t="s">
        <v>134</v>
      </c>
      <c r="E368" s="133" t="s">
        <v>742</v>
      </c>
      <c r="F368" s="134" t="s">
        <v>743</v>
      </c>
      <c r="G368" s="135" t="s">
        <v>169</v>
      </c>
      <c r="H368" s="136">
        <v>2</v>
      </c>
      <c r="I368" s="137"/>
      <c r="J368" s="138">
        <f>ROUND(I368*H368,2)</f>
        <v>0</v>
      </c>
      <c r="K368" s="134" t="s">
        <v>744</v>
      </c>
      <c r="L368" s="32"/>
      <c r="M368" s="139" t="s">
        <v>1</v>
      </c>
      <c r="N368" s="140" t="s">
        <v>46</v>
      </c>
      <c r="P368" s="141">
        <f>O368*H368</f>
        <v>0</v>
      </c>
      <c r="Q368" s="141">
        <v>1E-05</v>
      </c>
      <c r="R368" s="141">
        <f>Q368*H368</f>
        <v>2E-05</v>
      </c>
      <c r="S368" s="141">
        <v>0</v>
      </c>
      <c r="T368" s="142">
        <f>S368*H368</f>
        <v>0</v>
      </c>
      <c r="AR368" s="143" t="s">
        <v>139</v>
      </c>
      <c r="AT368" s="143" t="s">
        <v>134</v>
      </c>
      <c r="AU368" s="143" t="s">
        <v>91</v>
      </c>
      <c r="AY368" s="17" t="s">
        <v>132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7" t="s">
        <v>89</v>
      </c>
      <c r="BK368" s="144">
        <f>ROUND(I368*H368,2)</f>
        <v>0</v>
      </c>
      <c r="BL368" s="17" t="s">
        <v>139</v>
      </c>
      <c r="BM368" s="143" t="s">
        <v>745</v>
      </c>
    </row>
    <row r="369" spans="2:65" s="1" customFormat="1" ht="16.5" customHeight="1">
      <c r="B369" s="32"/>
      <c r="C369" s="176" t="s">
        <v>422</v>
      </c>
      <c r="D369" s="176" t="s">
        <v>279</v>
      </c>
      <c r="E369" s="177" t="s">
        <v>746</v>
      </c>
      <c r="F369" s="178" t="s">
        <v>747</v>
      </c>
      <c r="G369" s="179" t="s">
        <v>169</v>
      </c>
      <c r="H369" s="180">
        <v>2.02</v>
      </c>
      <c r="I369" s="181"/>
      <c r="J369" s="182">
        <f>ROUND(I369*H369,2)</f>
        <v>0</v>
      </c>
      <c r="K369" s="178" t="s">
        <v>744</v>
      </c>
      <c r="L369" s="183"/>
      <c r="M369" s="184" t="s">
        <v>1</v>
      </c>
      <c r="N369" s="185" t="s">
        <v>46</v>
      </c>
      <c r="P369" s="141">
        <f>O369*H369</f>
        <v>0</v>
      </c>
      <c r="Q369" s="141">
        <v>0.2144</v>
      </c>
      <c r="R369" s="141">
        <f>Q369*H369</f>
        <v>0.43308800000000003</v>
      </c>
      <c r="S369" s="141">
        <v>0</v>
      </c>
      <c r="T369" s="142">
        <f>S369*H369</f>
        <v>0</v>
      </c>
      <c r="AR369" s="143" t="s">
        <v>186</v>
      </c>
      <c r="AT369" s="143" t="s">
        <v>279</v>
      </c>
      <c r="AU369" s="143" t="s">
        <v>91</v>
      </c>
      <c r="AY369" s="17" t="s">
        <v>132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7" t="s">
        <v>89</v>
      </c>
      <c r="BK369" s="144">
        <f>ROUND(I369*H369,2)</f>
        <v>0</v>
      </c>
      <c r="BL369" s="17" t="s">
        <v>139</v>
      </c>
      <c r="BM369" s="143" t="s">
        <v>748</v>
      </c>
    </row>
    <row r="370" spans="2:51" s="13" customFormat="1" ht="11.25">
      <c r="B370" s="155"/>
      <c r="D370" s="145" t="s">
        <v>143</v>
      </c>
      <c r="F370" s="157" t="s">
        <v>404</v>
      </c>
      <c r="H370" s="158">
        <v>2.02</v>
      </c>
      <c r="I370" s="159"/>
      <c r="L370" s="155"/>
      <c r="M370" s="160"/>
      <c r="T370" s="161"/>
      <c r="AT370" s="156" t="s">
        <v>143</v>
      </c>
      <c r="AU370" s="156" t="s">
        <v>91</v>
      </c>
      <c r="AV370" s="13" t="s">
        <v>91</v>
      </c>
      <c r="AW370" s="13" t="s">
        <v>4</v>
      </c>
      <c r="AX370" s="13" t="s">
        <v>89</v>
      </c>
      <c r="AY370" s="156" t="s">
        <v>132</v>
      </c>
    </row>
    <row r="371" spans="2:65" s="1" customFormat="1" ht="24.2" customHeight="1">
      <c r="B371" s="32"/>
      <c r="C371" s="132" t="s">
        <v>426</v>
      </c>
      <c r="D371" s="132" t="s">
        <v>134</v>
      </c>
      <c r="E371" s="133" t="s">
        <v>406</v>
      </c>
      <c r="F371" s="134" t="s">
        <v>407</v>
      </c>
      <c r="G371" s="135" t="s">
        <v>169</v>
      </c>
      <c r="H371" s="136">
        <v>8</v>
      </c>
      <c r="I371" s="137"/>
      <c r="J371" s="138">
        <f>ROUND(I371*H371,2)</f>
        <v>0</v>
      </c>
      <c r="K371" s="134" t="s">
        <v>138</v>
      </c>
      <c r="L371" s="32"/>
      <c r="M371" s="139" t="s">
        <v>1</v>
      </c>
      <c r="N371" s="140" t="s">
        <v>46</v>
      </c>
      <c r="P371" s="141">
        <f>O371*H371</f>
        <v>0</v>
      </c>
      <c r="Q371" s="141">
        <v>0</v>
      </c>
      <c r="R371" s="141">
        <f>Q371*H371</f>
        <v>0</v>
      </c>
      <c r="S371" s="141">
        <v>0.029</v>
      </c>
      <c r="T371" s="142">
        <f>S371*H371</f>
        <v>0.232</v>
      </c>
      <c r="AR371" s="143" t="s">
        <v>139</v>
      </c>
      <c r="AT371" s="143" t="s">
        <v>134</v>
      </c>
      <c r="AU371" s="143" t="s">
        <v>91</v>
      </c>
      <c r="AY371" s="17" t="s">
        <v>132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7" t="s">
        <v>89</v>
      </c>
      <c r="BK371" s="144">
        <f>ROUND(I371*H371,2)</f>
        <v>0</v>
      </c>
      <c r="BL371" s="17" t="s">
        <v>139</v>
      </c>
      <c r="BM371" s="143" t="s">
        <v>749</v>
      </c>
    </row>
    <row r="372" spans="2:47" s="1" customFormat="1" ht="19.5">
      <c r="B372" s="32"/>
      <c r="D372" s="145" t="s">
        <v>141</v>
      </c>
      <c r="F372" s="146" t="s">
        <v>409</v>
      </c>
      <c r="I372" s="147"/>
      <c r="L372" s="32"/>
      <c r="M372" s="148"/>
      <c r="T372" s="56"/>
      <c r="AT372" s="17" t="s">
        <v>141</v>
      </c>
      <c r="AU372" s="17" t="s">
        <v>91</v>
      </c>
    </row>
    <row r="373" spans="2:51" s="13" customFormat="1" ht="11.25">
      <c r="B373" s="155"/>
      <c r="D373" s="145" t="s">
        <v>143</v>
      </c>
      <c r="E373" s="156" t="s">
        <v>1</v>
      </c>
      <c r="F373" s="157" t="s">
        <v>750</v>
      </c>
      <c r="H373" s="158">
        <v>8</v>
      </c>
      <c r="I373" s="159"/>
      <c r="L373" s="155"/>
      <c r="M373" s="160"/>
      <c r="T373" s="161"/>
      <c r="AT373" s="156" t="s">
        <v>143</v>
      </c>
      <c r="AU373" s="156" t="s">
        <v>91</v>
      </c>
      <c r="AV373" s="13" t="s">
        <v>91</v>
      </c>
      <c r="AW373" s="13" t="s">
        <v>36</v>
      </c>
      <c r="AX373" s="13" t="s">
        <v>89</v>
      </c>
      <c r="AY373" s="156" t="s">
        <v>132</v>
      </c>
    </row>
    <row r="374" spans="2:65" s="1" customFormat="1" ht="24.2" customHeight="1">
      <c r="B374" s="32"/>
      <c r="C374" s="132" t="s">
        <v>432</v>
      </c>
      <c r="D374" s="132" t="s">
        <v>134</v>
      </c>
      <c r="E374" s="133" t="s">
        <v>412</v>
      </c>
      <c r="F374" s="134" t="s">
        <v>413</v>
      </c>
      <c r="G374" s="135" t="s">
        <v>169</v>
      </c>
      <c r="H374" s="136">
        <v>1</v>
      </c>
      <c r="I374" s="137"/>
      <c r="J374" s="138">
        <f>ROUND(I374*H374,2)</f>
        <v>0</v>
      </c>
      <c r="K374" s="134" t="s">
        <v>138</v>
      </c>
      <c r="L374" s="32"/>
      <c r="M374" s="139" t="s">
        <v>1</v>
      </c>
      <c r="N374" s="140" t="s">
        <v>46</v>
      </c>
      <c r="P374" s="141">
        <f>O374*H374</f>
        <v>0</v>
      </c>
      <c r="Q374" s="141">
        <v>0</v>
      </c>
      <c r="R374" s="141">
        <f>Q374*H374</f>
        <v>0</v>
      </c>
      <c r="S374" s="141">
        <v>0.065</v>
      </c>
      <c r="T374" s="142">
        <f>S374*H374</f>
        <v>0.065</v>
      </c>
      <c r="AR374" s="143" t="s">
        <v>139</v>
      </c>
      <c r="AT374" s="143" t="s">
        <v>134</v>
      </c>
      <c r="AU374" s="143" t="s">
        <v>91</v>
      </c>
      <c r="AY374" s="17" t="s">
        <v>132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7" t="s">
        <v>89</v>
      </c>
      <c r="BK374" s="144">
        <f>ROUND(I374*H374,2)</f>
        <v>0</v>
      </c>
      <c r="BL374" s="17" t="s">
        <v>139</v>
      </c>
      <c r="BM374" s="143" t="s">
        <v>751</v>
      </c>
    </row>
    <row r="375" spans="2:47" s="1" customFormat="1" ht="19.5">
      <c r="B375" s="32"/>
      <c r="D375" s="145" t="s">
        <v>141</v>
      </c>
      <c r="F375" s="146" t="s">
        <v>415</v>
      </c>
      <c r="I375" s="147"/>
      <c r="L375" s="32"/>
      <c r="M375" s="148"/>
      <c r="T375" s="56"/>
      <c r="AT375" s="17" t="s">
        <v>141</v>
      </c>
      <c r="AU375" s="17" t="s">
        <v>91</v>
      </c>
    </row>
    <row r="376" spans="2:51" s="13" customFormat="1" ht="11.25">
      <c r="B376" s="155"/>
      <c r="D376" s="145" t="s">
        <v>143</v>
      </c>
      <c r="E376" s="156" t="s">
        <v>1</v>
      </c>
      <c r="F376" s="157" t="s">
        <v>752</v>
      </c>
      <c r="H376" s="158">
        <v>1</v>
      </c>
      <c r="I376" s="159"/>
      <c r="L376" s="155"/>
      <c r="M376" s="160"/>
      <c r="T376" s="161"/>
      <c r="AT376" s="156" t="s">
        <v>143</v>
      </c>
      <c r="AU376" s="156" t="s">
        <v>91</v>
      </c>
      <c r="AV376" s="13" t="s">
        <v>91</v>
      </c>
      <c r="AW376" s="13" t="s">
        <v>36</v>
      </c>
      <c r="AX376" s="13" t="s">
        <v>89</v>
      </c>
      <c r="AY376" s="156" t="s">
        <v>132</v>
      </c>
    </row>
    <row r="377" spans="2:65" s="1" customFormat="1" ht="33" customHeight="1">
      <c r="B377" s="32"/>
      <c r="C377" s="132" t="s">
        <v>436</v>
      </c>
      <c r="D377" s="132" t="s">
        <v>134</v>
      </c>
      <c r="E377" s="133" t="s">
        <v>418</v>
      </c>
      <c r="F377" s="134" t="s">
        <v>419</v>
      </c>
      <c r="G377" s="135" t="s">
        <v>169</v>
      </c>
      <c r="H377" s="136">
        <v>1</v>
      </c>
      <c r="I377" s="137"/>
      <c r="J377" s="138">
        <f>ROUND(I377*H377,2)</f>
        <v>0</v>
      </c>
      <c r="K377" s="134" t="s">
        <v>138</v>
      </c>
      <c r="L377" s="32"/>
      <c r="M377" s="139" t="s">
        <v>1</v>
      </c>
      <c r="N377" s="140" t="s">
        <v>46</v>
      </c>
      <c r="P377" s="141">
        <f>O377*H377</f>
        <v>0</v>
      </c>
      <c r="Q377" s="141">
        <v>0</v>
      </c>
      <c r="R377" s="141">
        <f>Q377*H377</f>
        <v>0</v>
      </c>
      <c r="S377" s="141">
        <v>0.005</v>
      </c>
      <c r="T377" s="142">
        <f>S377*H377</f>
        <v>0.005</v>
      </c>
      <c r="AR377" s="143" t="s">
        <v>139</v>
      </c>
      <c r="AT377" s="143" t="s">
        <v>134</v>
      </c>
      <c r="AU377" s="143" t="s">
        <v>91</v>
      </c>
      <c r="AY377" s="17" t="s">
        <v>132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17" t="s">
        <v>89</v>
      </c>
      <c r="BK377" s="144">
        <f>ROUND(I377*H377,2)</f>
        <v>0</v>
      </c>
      <c r="BL377" s="17" t="s">
        <v>139</v>
      </c>
      <c r="BM377" s="143" t="s">
        <v>753</v>
      </c>
    </row>
    <row r="378" spans="2:47" s="1" customFormat="1" ht="19.5">
      <c r="B378" s="32"/>
      <c r="D378" s="145" t="s">
        <v>141</v>
      </c>
      <c r="F378" s="146" t="s">
        <v>754</v>
      </c>
      <c r="I378" s="147"/>
      <c r="L378" s="32"/>
      <c r="M378" s="148"/>
      <c r="T378" s="56"/>
      <c r="AT378" s="17" t="s">
        <v>141</v>
      </c>
      <c r="AU378" s="17" t="s">
        <v>91</v>
      </c>
    </row>
    <row r="379" spans="2:51" s="13" customFormat="1" ht="11.25">
      <c r="B379" s="155"/>
      <c r="D379" s="145" t="s">
        <v>143</v>
      </c>
      <c r="E379" s="156" t="s">
        <v>1</v>
      </c>
      <c r="F379" s="157" t="s">
        <v>752</v>
      </c>
      <c r="H379" s="158">
        <v>1</v>
      </c>
      <c r="I379" s="159"/>
      <c r="L379" s="155"/>
      <c r="M379" s="160"/>
      <c r="T379" s="161"/>
      <c r="AT379" s="156" t="s">
        <v>143</v>
      </c>
      <c r="AU379" s="156" t="s">
        <v>91</v>
      </c>
      <c r="AV379" s="13" t="s">
        <v>91</v>
      </c>
      <c r="AW379" s="13" t="s">
        <v>36</v>
      </c>
      <c r="AX379" s="13" t="s">
        <v>89</v>
      </c>
      <c r="AY379" s="156" t="s">
        <v>132</v>
      </c>
    </row>
    <row r="380" spans="2:65" s="1" customFormat="1" ht="37.9" customHeight="1">
      <c r="B380" s="32"/>
      <c r="C380" s="132" t="s">
        <v>441</v>
      </c>
      <c r="D380" s="132" t="s">
        <v>134</v>
      </c>
      <c r="E380" s="133" t="s">
        <v>423</v>
      </c>
      <c r="F380" s="134" t="s">
        <v>424</v>
      </c>
      <c r="G380" s="135" t="s">
        <v>169</v>
      </c>
      <c r="H380" s="136">
        <v>9</v>
      </c>
      <c r="I380" s="137"/>
      <c r="J380" s="138">
        <f>ROUND(I380*H380,2)</f>
        <v>0</v>
      </c>
      <c r="K380" s="134" t="s">
        <v>138</v>
      </c>
      <c r="L380" s="32"/>
      <c r="M380" s="139" t="s">
        <v>1</v>
      </c>
      <c r="N380" s="140" t="s">
        <v>46</v>
      </c>
      <c r="P380" s="141">
        <f>O380*H380</f>
        <v>0</v>
      </c>
      <c r="Q380" s="141">
        <v>1E-05</v>
      </c>
      <c r="R380" s="141">
        <f>Q380*H380</f>
        <v>9E-05</v>
      </c>
      <c r="S380" s="141">
        <v>0</v>
      </c>
      <c r="T380" s="142">
        <f>S380*H380</f>
        <v>0</v>
      </c>
      <c r="AR380" s="143" t="s">
        <v>139</v>
      </c>
      <c r="AT380" s="143" t="s">
        <v>134</v>
      </c>
      <c r="AU380" s="143" t="s">
        <v>91</v>
      </c>
      <c r="AY380" s="17" t="s">
        <v>132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7" t="s">
        <v>89</v>
      </c>
      <c r="BK380" s="144">
        <f>ROUND(I380*H380,2)</f>
        <v>0</v>
      </c>
      <c r="BL380" s="17" t="s">
        <v>139</v>
      </c>
      <c r="BM380" s="143" t="s">
        <v>755</v>
      </c>
    </row>
    <row r="381" spans="2:51" s="13" customFormat="1" ht="11.25">
      <c r="B381" s="155"/>
      <c r="D381" s="145" t="s">
        <v>143</v>
      </c>
      <c r="E381" s="156" t="s">
        <v>1</v>
      </c>
      <c r="F381" s="157" t="s">
        <v>756</v>
      </c>
      <c r="H381" s="158">
        <v>9</v>
      </c>
      <c r="I381" s="159"/>
      <c r="L381" s="155"/>
      <c r="M381" s="160"/>
      <c r="T381" s="161"/>
      <c r="AT381" s="156" t="s">
        <v>143</v>
      </c>
      <c r="AU381" s="156" t="s">
        <v>91</v>
      </c>
      <c r="AV381" s="13" t="s">
        <v>91</v>
      </c>
      <c r="AW381" s="13" t="s">
        <v>36</v>
      </c>
      <c r="AX381" s="13" t="s">
        <v>89</v>
      </c>
      <c r="AY381" s="156" t="s">
        <v>132</v>
      </c>
    </row>
    <row r="382" spans="2:65" s="1" customFormat="1" ht="24.2" customHeight="1">
      <c r="B382" s="32"/>
      <c r="C382" s="176" t="s">
        <v>446</v>
      </c>
      <c r="D382" s="176" t="s">
        <v>279</v>
      </c>
      <c r="E382" s="177" t="s">
        <v>427</v>
      </c>
      <c r="F382" s="178" t="s">
        <v>428</v>
      </c>
      <c r="G382" s="179" t="s">
        <v>169</v>
      </c>
      <c r="H382" s="180">
        <v>9.27</v>
      </c>
      <c r="I382" s="181"/>
      <c r="J382" s="182">
        <f>ROUND(I382*H382,2)</f>
        <v>0</v>
      </c>
      <c r="K382" s="178" t="s">
        <v>1</v>
      </c>
      <c r="L382" s="183"/>
      <c r="M382" s="184" t="s">
        <v>1</v>
      </c>
      <c r="N382" s="185" t="s">
        <v>46</v>
      </c>
      <c r="P382" s="141">
        <f>O382*H382</f>
        <v>0</v>
      </c>
      <c r="Q382" s="141">
        <v>0.00431</v>
      </c>
      <c r="R382" s="141">
        <f>Q382*H382</f>
        <v>0.039953699999999995</v>
      </c>
      <c r="S382" s="141">
        <v>0</v>
      </c>
      <c r="T382" s="142">
        <f>S382*H382</f>
        <v>0</v>
      </c>
      <c r="AR382" s="143" t="s">
        <v>186</v>
      </c>
      <c r="AT382" s="143" t="s">
        <v>279</v>
      </c>
      <c r="AU382" s="143" t="s">
        <v>91</v>
      </c>
      <c r="AY382" s="17" t="s">
        <v>132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7" t="s">
        <v>89</v>
      </c>
      <c r="BK382" s="144">
        <f>ROUND(I382*H382,2)</f>
        <v>0</v>
      </c>
      <c r="BL382" s="17" t="s">
        <v>139</v>
      </c>
      <c r="BM382" s="143" t="s">
        <v>757</v>
      </c>
    </row>
    <row r="383" spans="2:47" s="1" customFormat="1" ht="19.5">
      <c r="B383" s="32"/>
      <c r="D383" s="145" t="s">
        <v>141</v>
      </c>
      <c r="F383" s="146" t="s">
        <v>430</v>
      </c>
      <c r="I383" s="147"/>
      <c r="L383" s="32"/>
      <c r="M383" s="148"/>
      <c r="T383" s="56"/>
      <c r="AT383" s="17" t="s">
        <v>141</v>
      </c>
      <c r="AU383" s="17" t="s">
        <v>91</v>
      </c>
    </row>
    <row r="384" spans="2:51" s="13" customFormat="1" ht="11.25">
      <c r="B384" s="155"/>
      <c r="D384" s="145" t="s">
        <v>143</v>
      </c>
      <c r="F384" s="157" t="s">
        <v>758</v>
      </c>
      <c r="H384" s="158">
        <v>9.27</v>
      </c>
      <c r="I384" s="159"/>
      <c r="L384" s="155"/>
      <c r="M384" s="160"/>
      <c r="T384" s="161"/>
      <c r="AT384" s="156" t="s">
        <v>143</v>
      </c>
      <c r="AU384" s="156" t="s">
        <v>91</v>
      </c>
      <c r="AV384" s="13" t="s">
        <v>91</v>
      </c>
      <c r="AW384" s="13" t="s">
        <v>4</v>
      </c>
      <c r="AX384" s="13" t="s">
        <v>89</v>
      </c>
      <c r="AY384" s="156" t="s">
        <v>132</v>
      </c>
    </row>
    <row r="385" spans="2:65" s="1" customFormat="1" ht="37.9" customHeight="1">
      <c r="B385" s="32"/>
      <c r="C385" s="132" t="s">
        <v>451</v>
      </c>
      <c r="D385" s="132" t="s">
        <v>134</v>
      </c>
      <c r="E385" s="133" t="s">
        <v>433</v>
      </c>
      <c r="F385" s="134" t="s">
        <v>434</v>
      </c>
      <c r="G385" s="135" t="s">
        <v>169</v>
      </c>
      <c r="H385" s="136">
        <v>1</v>
      </c>
      <c r="I385" s="137"/>
      <c r="J385" s="138">
        <f>ROUND(I385*H385,2)</f>
        <v>0</v>
      </c>
      <c r="K385" s="134" t="s">
        <v>138</v>
      </c>
      <c r="L385" s="32"/>
      <c r="M385" s="139" t="s">
        <v>1</v>
      </c>
      <c r="N385" s="140" t="s">
        <v>46</v>
      </c>
      <c r="P385" s="141">
        <f>O385*H385</f>
        <v>0</v>
      </c>
      <c r="Q385" s="141">
        <v>1E-05</v>
      </c>
      <c r="R385" s="141">
        <f>Q385*H385</f>
        <v>1E-05</v>
      </c>
      <c r="S385" s="141">
        <v>0</v>
      </c>
      <c r="T385" s="142">
        <f>S385*H385</f>
        <v>0</v>
      </c>
      <c r="AR385" s="143" t="s">
        <v>139</v>
      </c>
      <c r="AT385" s="143" t="s">
        <v>134</v>
      </c>
      <c r="AU385" s="143" t="s">
        <v>91</v>
      </c>
      <c r="AY385" s="17" t="s">
        <v>132</v>
      </c>
      <c r="BE385" s="144">
        <f>IF(N385="základní",J385,0)</f>
        <v>0</v>
      </c>
      <c r="BF385" s="144">
        <f>IF(N385="snížená",J385,0)</f>
        <v>0</v>
      </c>
      <c r="BG385" s="144">
        <f>IF(N385="zákl. přenesená",J385,0)</f>
        <v>0</v>
      </c>
      <c r="BH385" s="144">
        <f>IF(N385="sníž. přenesená",J385,0)</f>
        <v>0</v>
      </c>
      <c r="BI385" s="144">
        <f>IF(N385="nulová",J385,0)</f>
        <v>0</v>
      </c>
      <c r="BJ385" s="17" t="s">
        <v>89</v>
      </c>
      <c r="BK385" s="144">
        <f>ROUND(I385*H385,2)</f>
        <v>0</v>
      </c>
      <c r="BL385" s="17" t="s">
        <v>139</v>
      </c>
      <c r="BM385" s="143" t="s">
        <v>759</v>
      </c>
    </row>
    <row r="386" spans="2:65" s="1" customFormat="1" ht="24.2" customHeight="1">
      <c r="B386" s="32"/>
      <c r="C386" s="176" t="s">
        <v>455</v>
      </c>
      <c r="D386" s="176" t="s">
        <v>279</v>
      </c>
      <c r="E386" s="177" t="s">
        <v>437</v>
      </c>
      <c r="F386" s="178" t="s">
        <v>438</v>
      </c>
      <c r="G386" s="179" t="s">
        <v>169</v>
      </c>
      <c r="H386" s="180">
        <v>1.03</v>
      </c>
      <c r="I386" s="181"/>
      <c r="J386" s="182">
        <f>ROUND(I386*H386,2)</f>
        <v>0</v>
      </c>
      <c r="K386" s="178" t="s">
        <v>1</v>
      </c>
      <c r="L386" s="183"/>
      <c r="M386" s="184" t="s">
        <v>1</v>
      </c>
      <c r="N386" s="185" t="s">
        <v>46</v>
      </c>
      <c r="P386" s="141">
        <f>O386*H386</f>
        <v>0</v>
      </c>
      <c r="Q386" s="141">
        <v>0.00673</v>
      </c>
      <c r="R386" s="141">
        <f>Q386*H386</f>
        <v>0.0069319</v>
      </c>
      <c r="S386" s="141">
        <v>0</v>
      </c>
      <c r="T386" s="142">
        <f>S386*H386</f>
        <v>0</v>
      </c>
      <c r="AR386" s="143" t="s">
        <v>186</v>
      </c>
      <c r="AT386" s="143" t="s">
        <v>279</v>
      </c>
      <c r="AU386" s="143" t="s">
        <v>91</v>
      </c>
      <c r="AY386" s="17" t="s">
        <v>132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7" t="s">
        <v>89</v>
      </c>
      <c r="BK386" s="144">
        <f>ROUND(I386*H386,2)</f>
        <v>0</v>
      </c>
      <c r="BL386" s="17" t="s">
        <v>139</v>
      </c>
      <c r="BM386" s="143" t="s">
        <v>760</v>
      </c>
    </row>
    <row r="387" spans="2:47" s="1" customFormat="1" ht="19.5">
      <c r="B387" s="32"/>
      <c r="D387" s="145" t="s">
        <v>141</v>
      </c>
      <c r="F387" s="146" t="s">
        <v>430</v>
      </c>
      <c r="I387" s="147"/>
      <c r="L387" s="32"/>
      <c r="M387" s="148"/>
      <c r="T387" s="56"/>
      <c r="AT387" s="17" t="s">
        <v>141</v>
      </c>
      <c r="AU387" s="17" t="s">
        <v>91</v>
      </c>
    </row>
    <row r="388" spans="2:51" s="13" customFormat="1" ht="11.25">
      <c r="B388" s="155"/>
      <c r="D388" s="145" t="s">
        <v>143</v>
      </c>
      <c r="F388" s="157" t="s">
        <v>761</v>
      </c>
      <c r="H388" s="158">
        <v>1.03</v>
      </c>
      <c r="I388" s="159"/>
      <c r="L388" s="155"/>
      <c r="M388" s="160"/>
      <c r="T388" s="161"/>
      <c r="AT388" s="156" t="s">
        <v>143</v>
      </c>
      <c r="AU388" s="156" t="s">
        <v>91</v>
      </c>
      <c r="AV388" s="13" t="s">
        <v>91</v>
      </c>
      <c r="AW388" s="13" t="s">
        <v>4</v>
      </c>
      <c r="AX388" s="13" t="s">
        <v>89</v>
      </c>
      <c r="AY388" s="156" t="s">
        <v>132</v>
      </c>
    </row>
    <row r="389" spans="2:65" s="1" customFormat="1" ht="37.9" customHeight="1">
      <c r="B389" s="32"/>
      <c r="C389" s="132" t="s">
        <v>459</v>
      </c>
      <c r="D389" s="132" t="s">
        <v>134</v>
      </c>
      <c r="E389" s="133" t="s">
        <v>762</v>
      </c>
      <c r="F389" s="134" t="s">
        <v>763</v>
      </c>
      <c r="G389" s="135" t="s">
        <v>169</v>
      </c>
      <c r="H389" s="136">
        <v>126</v>
      </c>
      <c r="I389" s="137"/>
      <c r="J389" s="138">
        <f>ROUND(I389*H389,2)</f>
        <v>0</v>
      </c>
      <c r="K389" s="134" t="s">
        <v>138</v>
      </c>
      <c r="L389" s="32"/>
      <c r="M389" s="139" t="s">
        <v>1</v>
      </c>
      <c r="N389" s="140" t="s">
        <v>46</v>
      </c>
      <c r="P389" s="141">
        <f>O389*H389</f>
        <v>0</v>
      </c>
      <c r="Q389" s="141">
        <v>2E-05</v>
      </c>
      <c r="R389" s="141">
        <f>Q389*H389</f>
        <v>0.00252</v>
      </c>
      <c r="S389" s="141">
        <v>0</v>
      </c>
      <c r="T389" s="142">
        <f>S389*H389</f>
        <v>0</v>
      </c>
      <c r="AR389" s="143" t="s">
        <v>139</v>
      </c>
      <c r="AT389" s="143" t="s">
        <v>134</v>
      </c>
      <c r="AU389" s="143" t="s">
        <v>91</v>
      </c>
      <c r="AY389" s="17" t="s">
        <v>132</v>
      </c>
      <c r="BE389" s="144">
        <f>IF(N389="základní",J389,0)</f>
        <v>0</v>
      </c>
      <c r="BF389" s="144">
        <f>IF(N389="snížená",J389,0)</f>
        <v>0</v>
      </c>
      <c r="BG389" s="144">
        <f>IF(N389="zákl. přenesená",J389,0)</f>
        <v>0</v>
      </c>
      <c r="BH389" s="144">
        <f>IF(N389="sníž. přenesená",J389,0)</f>
        <v>0</v>
      </c>
      <c r="BI389" s="144">
        <f>IF(N389="nulová",J389,0)</f>
        <v>0</v>
      </c>
      <c r="BJ389" s="17" t="s">
        <v>89</v>
      </c>
      <c r="BK389" s="144">
        <f>ROUND(I389*H389,2)</f>
        <v>0</v>
      </c>
      <c r="BL389" s="17" t="s">
        <v>139</v>
      </c>
      <c r="BM389" s="143" t="s">
        <v>764</v>
      </c>
    </row>
    <row r="390" spans="2:51" s="13" customFormat="1" ht="11.25">
      <c r="B390" s="155"/>
      <c r="D390" s="145" t="s">
        <v>143</v>
      </c>
      <c r="E390" s="156" t="s">
        <v>1</v>
      </c>
      <c r="F390" s="157" t="s">
        <v>765</v>
      </c>
      <c r="H390" s="158">
        <v>126</v>
      </c>
      <c r="I390" s="159"/>
      <c r="L390" s="155"/>
      <c r="M390" s="160"/>
      <c r="T390" s="161"/>
      <c r="AT390" s="156" t="s">
        <v>143</v>
      </c>
      <c r="AU390" s="156" t="s">
        <v>91</v>
      </c>
      <c r="AV390" s="13" t="s">
        <v>91</v>
      </c>
      <c r="AW390" s="13" t="s">
        <v>36</v>
      </c>
      <c r="AX390" s="13" t="s">
        <v>89</v>
      </c>
      <c r="AY390" s="156" t="s">
        <v>132</v>
      </c>
    </row>
    <row r="391" spans="2:65" s="1" customFormat="1" ht="24.2" customHeight="1">
      <c r="B391" s="32"/>
      <c r="C391" s="176" t="s">
        <v>463</v>
      </c>
      <c r="D391" s="176" t="s">
        <v>279</v>
      </c>
      <c r="E391" s="177" t="s">
        <v>766</v>
      </c>
      <c r="F391" s="178" t="s">
        <v>767</v>
      </c>
      <c r="G391" s="179" t="s">
        <v>169</v>
      </c>
      <c r="H391" s="180">
        <v>129.78</v>
      </c>
      <c r="I391" s="181"/>
      <c r="J391" s="182">
        <f>ROUND(I391*H391,2)</f>
        <v>0</v>
      </c>
      <c r="K391" s="178" t="s">
        <v>1</v>
      </c>
      <c r="L391" s="183"/>
      <c r="M391" s="184" t="s">
        <v>1</v>
      </c>
      <c r="N391" s="185" t="s">
        <v>46</v>
      </c>
      <c r="P391" s="141">
        <f>O391*H391</f>
        <v>0</v>
      </c>
      <c r="Q391" s="141">
        <v>0.01602</v>
      </c>
      <c r="R391" s="141">
        <f>Q391*H391</f>
        <v>2.0790756</v>
      </c>
      <c r="S391" s="141">
        <v>0</v>
      </c>
      <c r="T391" s="142">
        <f>S391*H391</f>
        <v>0</v>
      </c>
      <c r="AR391" s="143" t="s">
        <v>186</v>
      </c>
      <c r="AT391" s="143" t="s">
        <v>279</v>
      </c>
      <c r="AU391" s="143" t="s">
        <v>91</v>
      </c>
      <c r="AY391" s="17" t="s">
        <v>132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7" t="s">
        <v>89</v>
      </c>
      <c r="BK391" s="144">
        <f>ROUND(I391*H391,2)</f>
        <v>0</v>
      </c>
      <c r="BL391" s="17" t="s">
        <v>139</v>
      </c>
      <c r="BM391" s="143" t="s">
        <v>768</v>
      </c>
    </row>
    <row r="392" spans="2:47" s="1" customFormat="1" ht="19.5">
      <c r="B392" s="32"/>
      <c r="D392" s="145" t="s">
        <v>141</v>
      </c>
      <c r="F392" s="146" t="s">
        <v>430</v>
      </c>
      <c r="I392" s="147"/>
      <c r="L392" s="32"/>
      <c r="M392" s="148"/>
      <c r="T392" s="56"/>
      <c r="AT392" s="17" t="s">
        <v>141</v>
      </c>
      <c r="AU392" s="17" t="s">
        <v>91</v>
      </c>
    </row>
    <row r="393" spans="2:51" s="13" customFormat="1" ht="11.25">
      <c r="B393" s="155"/>
      <c r="D393" s="145" t="s">
        <v>143</v>
      </c>
      <c r="F393" s="157" t="s">
        <v>769</v>
      </c>
      <c r="H393" s="158">
        <v>129.78</v>
      </c>
      <c r="I393" s="159"/>
      <c r="L393" s="155"/>
      <c r="M393" s="160"/>
      <c r="T393" s="161"/>
      <c r="AT393" s="156" t="s">
        <v>143</v>
      </c>
      <c r="AU393" s="156" t="s">
        <v>91</v>
      </c>
      <c r="AV393" s="13" t="s">
        <v>91</v>
      </c>
      <c r="AW393" s="13" t="s">
        <v>4</v>
      </c>
      <c r="AX393" s="13" t="s">
        <v>89</v>
      </c>
      <c r="AY393" s="156" t="s">
        <v>132</v>
      </c>
    </row>
    <row r="394" spans="2:65" s="1" customFormat="1" ht="37.9" customHeight="1">
      <c r="B394" s="32"/>
      <c r="C394" s="132" t="s">
        <v>467</v>
      </c>
      <c r="D394" s="132" t="s">
        <v>134</v>
      </c>
      <c r="E394" s="133" t="s">
        <v>442</v>
      </c>
      <c r="F394" s="134" t="s">
        <v>443</v>
      </c>
      <c r="G394" s="135" t="s">
        <v>169</v>
      </c>
      <c r="H394" s="136">
        <v>3</v>
      </c>
      <c r="I394" s="137"/>
      <c r="J394" s="138">
        <f>ROUND(I394*H394,2)</f>
        <v>0</v>
      </c>
      <c r="K394" s="134" t="s">
        <v>138</v>
      </c>
      <c r="L394" s="32"/>
      <c r="M394" s="139" t="s">
        <v>1</v>
      </c>
      <c r="N394" s="140" t="s">
        <v>46</v>
      </c>
      <c r="P394" s="141">
        <f>O394*H394</f>
        <v>0</v>
      </c>
      <c r="Q394" s="141">
        <v>3E-05</v>
      </c>
      <c r="R394" s="141">
        <f>Q394*H394</f>
        <v>9E-05</v>
      </c>
      <c r="S394" s="141">
        <v>0</v>
      </c>
      <c r="T394" s="142">
        <f>S394*H394</f>
        <v>0</v>
      </c>
      <c r="AR394" s="143" t="s">
        <v>139</v>
      </c>
      <c r="AT394" s="143" t="s">
        <v>134</v>
      </c>
      <c r="AU394" s="143" t="s">
        <v>91</v>
      </c>
      <c r="AY394" s="17" t="s">
        <v>132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7" t="s">
        <v>89</v>
      </c>
      <c r="BK394" s="144">
        <f>ROUND(I394*H394,2)</f>
        <v>0</v>
      </c>
      <c r="BL394" s="17" t="s">
        <v>139</v>
      </c>
      <c r="BM394" s="143" t="s">
        <v>770</v>
      </c>
    </row>
    <row r="395" spans="2:51" s="13" customFormat="1" ht="11.25">
      <c r="B395" s="155"/>
      <c r="D395" s="145" t="s">
        <v>143</v>
      </c>
      <c r="E395" s="156" t="s">
        <v>1</v>
      </c>
      <c r="F395" s="157" t="s">
        <v>771</v>
      </c>
      <c r="H395" s="158">
        <v>3</v>
      </c>
      <c r="I395" s="159"/>
      <c r="L395" s="155"/>
      <c r="M395" s="160"/>
      <c r="T395" s="161"/>
      <c r="AT395" s="156" t="s">
        <v>143</v>
      </c>
      <c r="AU395" s="156" t="s">
        <v>91</v>
      </c>
      <c r="AV395" s="13" t="s">
        <v>91</v>
      </c>
      <c r="AW395" s="13" t="s">
        <v>36</v>
      </c>
      <c r="AX395" s="13" t="s">
        <v>89</v>
      </c>
      <c r="AY395" s="156" t="s">
        <v>132</v>
      </c>
    </row>
    <row r="396" spans="2:65" s="1" customFormat="1" ht="24.2" customHeight="1">
      <c r="B396" s="32"/>
      <c r="C396" s="176" t="s">
        <v>472</v>
      </c>
      <c r="D396" s="176" t="s">
        <v>279</v>
      </c>
      <c r="E396" s="177" t="s">
        <v>447</v>
      </c>
      <c r="F396" s="178" t="s">
        <v>448</v>
      </c>
      <c r="G396" s="179" t="s">
        <v>169</v>
      </c>
      <c r="H396" s="180">
        <v>3.09</v>
      </c>
      <c r="I396" s="181"/>
      <c r="J396" s="182">
        <f>ROUND(I396*H396,2)</f>
        <v>0</v>
      </c>
      <c r="K396" s="178" t="s">
        <v>1</v>
      </c>
      <c r="L396" s="183"/>
      <c r="M396" s="184" t="s">
        <v>1</v>
      </c>
      <c r="N396" s="185" t="s">
        <v>46</v>
      </c>
      <c r="P396" s="141">
        <f>O396*H396</f>
        <v>0</v>
      </c>
      <c r="Q396" s="141">
        <v>0.03055</v>
      </c>
      <c r="R396" s="141">
        <f>Q396*H396</f>
        <v>0.0943995</v>
      </c>
      <c r="S396" s="141">
        <v>0</v>
      </c>
      <c r="T396" s="142">
        <f>S396*H396</f>
        <v>0</v>
      </c>
      <c r="AR396" s="143" t="s">
        <v>186</v>
      </c>
      <c r="AT396" s="143" t="s">
        <v>279</v>
      </c>
      <c r="AU396" s="143" t="s">
        <v>91</v>
      </c>
      <c r="AY396" s="17" t="s">
        <v>132</v>
      </c>
      <c r="BE396" s="144">
        <f>IF(N396="základní",J396,0)</f>
        <v>0</v>
      </c>
      <c r="BF396" s="144">
        <f>IF(N396="snížená",J396,0)</f>
        <v>0</v>
      </c>
      <c r="BG396" s="144">
        <f>IF(N396="zákl. přenesená",J396,0)</f>
        <v>0</v>
      </c>
      <c r="BH396" s="144">
        <f>IF(N396="sníž. přenesená",J396,0)</f>
        <v>0</v>
      </c>
      <c r="BI396" s="144">
        <f>IF(N396="nulová",J396,0)</f>
        <v>0</v>
      </c>
      <c r="BJ396" s="17" t="s">
        <v>89</v>
      </c>
      <c r="BK396" s="144">
        <f>ROUND(I396*H396,2)</f>
        <v>0</v>
      </c>
      <c r="BL396" s="17" t="s">
        <v>139</v>
      </c>
      <c r="BM396" s="143" t="s">
        <v>772</v>
      </c>
    </row>
    <row r="397" spans="2:47" s="1" customFormat="1" ht="19.5">
      <c r="B397" s="32"/>
      <c r="D397" s="145" t="s">
        <v>141</v>
      </c>
      <c r="F397" s="146" t="s">
        <v>430</v>
      </c>
      <c r="I397" s="147"/>
      <c r="L397" s="32"/>
      <c r="M397" s="148"/>
      <c r="T397" s="56"/>
      <c r="AT397" s="17" t="s">
        <v>141</v>
      </c>
      <c r="AU397" s="17" t="s">
        <v>91</v>
      </c>
    </row>
    <row r="398" spans="2:51" s="13" customFormat="1" ht="11.25">
      <c r="B398" s="155"/>
      <c r="D398" s="145" t="s">
        <v>143</v>
      </c>
      <c r="F398" s="157" t="s">
        <v>773</v>
      </c>
      <c r="H398" s="158">
        <v>3.09</v>
      </c>
      <c r="I398" s="159"/>
      <c r="L398" s="155"/>
      <c r="M398" s="160"/>
      <c r="T398" s="161"/>
      <c r="AT398" s="156" t="s">
        <v>143</v>
      </c>
      <c r="AU398" s="156" t="s">
        <v>91</v>
      </c>
      <c r="AV398" s="13" t="s">
        <v>91</v>
      </c>
      <c r="AW398" s="13" t="s">
        <v>4</v>
      </c>
      <c r="AX398" s="13" t="s">
        <v>89</v>
      </c>
      <c r="AY398" s="156" t="s">
        <v>132</v>
      </c>
    </row>
    <row r="399" spans="2:65" s="1" customFormat="1" ht="37.9" customHeight="1">
      <c r="B399" s="32"/>
      <c r="C399" s="132" t="s">
        <v>477</v>
      </c>
      <c r="D399" s="132" t="s">
        <v>134</v>
      </c>
      <c r="E399" s="133" t="s">
        <v>452</v>
      </c>
      <c r="F399" s="134" t="s">
        <v>453</v>
      </c>
      <c r="G399" s="135" t="s">
        <v>353</v>
      </c>
      <c r="H399" s="136">
        <v>9</v>
      </c>
      <c r="I399" s="137"/>
      <c r="J399" s="138">
        <f>ROUND(I399*H399,2)</f>
        <v>0</v>
      </c>
      <c r="K399" s="134" t="s">
        <v>138</v>
      </c>
      <c r="L399" s="32"/>
      <c r="M399" s="139" t="s">
        <v>1</v>
      </c>
      <c r="N399" s="140" t="s">
        <v>46</v>
      </c>
      <c r="P399" s="141">
        <f>O399*H399</f>
        <v>0</v>
      </c>
      <c r="Q399" s="141">
        <v>0</v>
      </c>
      <c r="R399" s="141">
        <f>Q399*H399</f>
        <v>0</v>
      </c>
      <c r="S399" s="141">
        <v>0</v>
      </c>
      <c r="T399" s="142">
        <f>S399*H399</f>
        <v>0</v>
      </c>
      <c r="AR399" s="143" t="s">
        <v>139</v>
      </c>
      <c r="AT399" s="143" t="s">
        <v>134</v>
      </c>
      <c r="AU399" s="143" t="s">
        <v>91</v>
      </c>
      <c r="AY399" s="17" t="s">
        <v>132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7" t="s">
        <v>89</v>
      </c>
      <c r="BK399" s="144">
        <f>ROUND(I399*H399,2)</f>
        <v>0</v>
      </c>
      <c r="BL399" s="17" t="s">
        <v>139</v>
      </c>
      <c r="BM399" s="143" t="s">
        <v>774</v>
      </c>
    </row>
    <row r="400" spans="2:65" s="1" customFormat="1" ht="16.5" customHeight="1">
      <c r="B400" s="32"/>
      <c r="C400" s="176" t="s">
        <v>481</v>
      </c>
      <c r="D400" s="176" t="s">
        <v>279</v>
      </c>
      <c r="E400" s="177" t="s">
        <v>456</v>
      </c>
      <c r="F400" s="178" t="s">
        <v>457</v>
      </c>
      <c r="G400" s="179" t="s">
        <v>353</v>
      </c>
      <c r="H400" s="180">
        <v>9</v>
      </c>
      <c r="I400" s="181"/>
      <c r="J400" s="182">
        <f>ROUND(I400*H400,2)</f>
        <v>0</v>
      </c>
      <c r="K400" s="178" t="s">
        <v>138</v>
      </c>
      <c r="L400" s="183"/>
      <c r="M400" s="184" t="s">
        <v>1</v>
      </c>
      <c r="N400" s="185" t="s">
        <v>46</v>
      </c>
      <c r="P400" s="141">
        <f>O400*H400</f>
        <v>0</v>
      </c>
      <c r="Q400" s="141">
        <v>0.00076</v>
      </c>
      <c r="R400" s="141">
        <f>Q400*H400</f>
        <v>0.006840000000000001</v>
      </c>
      <c r="S400" s="141">
        <v>0</v>
      </c>
      <c r="T400" s="142">
        <f>S400*H400</f>
        <v>0</v>
      </c>
      <c r="AR400" s="143" t="s">
        <v>186</v>
      </c>
      <c r="AT400" s="143" t="s">
        <v>279</v>
      </c>
      <c r="AU400" s="143" t="s">
        <v>91</v>
      </c>
      <c r="AY400" s="17" t="s">
        <v>132</v>
      </c>
      <c r="BE400" s="144">
        <f>IF(N400="základní",J400,0)</f>
        <v>0</v>
      </c>
      <c r="BF400" s="144">
        <f>IF(N400="snížená",J400,0)</f>
        <v>0</v>
      </c>
      <c r="BG400" s="144">
        <f>IF(N400="zákl. přenesená",J400,0)</f>
        <v>0</v>
      </c>
      <c r="BH400" s="144">
        <f>IF(N400="sníž. přenesená",J400,0)</f>
        <v>0</v>
      </c>
      <c r="BI400" s="144">
        <f>IF(N400="nulová",J400,0)</f>
        <v>0</v>
      </c>
      <c r="BJ400" s="17" t="s">
        <v>89</v>
      </c>
      <c r="BK400" s="144">
        <f>ROUND(I400*H400,2)</f>
        <v>0</v>
      </c>
      <c r="BL400" s="17" t="s">
        <v>139</v>
      </c>
      <c r="BM400" s="143" t="s">
        <v>775</v>
      </c>
    </row>
    <row r="401" spans="2:65" s="1" customFormat="1" ht="37.9" customHeight="1">
      <c r="B401" s="32"/>
      <c r="C401" s="132" t="s">
        <v>487</v>
      </c>
      <c r="D401" s="132" t="s">
        <v>134</v>
      </c>
      <c r="E401" s="133" t="s">
        <v>460</v>
      </c>
      <c r="F401" s="134" t="s">
        <v>461</v>
      </c>
      <c r="G401" s="135" t="s">
        <v>353</v>
      </c>
      <c r="H401" s="136">
        <v>1</v>
      </c>
      <c r="I401" s="137"/>
      <c r="J401" s="138">
        <f>ROUND(I401*H401,2)</f>
        <v>0</v>
      </c>
      <c r="K401" s="134" t="s">
        <v>138</v>
      </c>
      <c r="L401" s="32"/>
      <c r="M401" s="139" t="s">
        <v>1</v>
      </c>
      <c r="N401" s="140" t="s">
        <v>46</v>
      </c>
      <c r="P401" s="141">
        <f>O401*H401</f>
        <v>0</v>
      </c>
      <c r="Q401" s="141">
        <v>0</v>
      </c>
      <c r="R401" s="141">
        <f>Q401*H401</f>
        <v>0</v>
      </c>
      <c r="S401" s="141">
        <v>0</v>
      </c>
      <c r="T401" s="142">
        <f>S401*H401</f>
        <v>0</v>
      </c>
      <c r="AR401" s="143" t="s">
        <v>139</v>
      </c>
      <c r="AT401" s="143" t="s">
        <v>134</v>
      </c>
      <c r="AU401" s="143" t="s">
        <v>91</v>
      </c>
      <c r="AY401" s="17" t="s">
        <v>132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7" t="s">
        <v>89</v>
      </c>
      <c r="BK401" s="144">
        <f>ROUND(I401*H401,2)</f>
        <v>0</v>
      </c>
      <c r="BL401" s="17" t="s">
        <v>139</v>
      </c>
      <c r="BM401" s="143" t="s">
        <v>776</v>
      </c>
    </row>
    <row r="402" spans="2:65" s="1" customFormat="1" ht="16.5" customHeight="1">
      <c r="B402" s="32"/>
      <c r="C402" s="176" t="s">
        <v>492</v>
      </c>
      <c r="D402" s="176" t="s">
        <v>279</v>
      </c>
      <c r="E402" s="177" t="s">
        <v>464</v>
      </c>
      <c r="F402" s="178" t="s">
        <v>465</v>
      </c>
      <c r="G402" s="179" t="s">
        <v>353</v>
      </c>
      <c r="H402" s="180">
        <v>1</v>
      </c>
      <c r="I402" s="181"/>
      <c r="J402" s="182">
        <f>ROUND(I402*H402,2)</f>
        <v>0</v>
      </c>
      <c r="K402" s="178" t="s">
        <v>138</v>
      </c>
      <c r="L402" s="183"/>
      <c r="M402" s="184" t="s">
        <v>1</v>
      </c>
      <c r="N402" s="185" t="s">
        <v>46</v>
      </c>
      <c r="P402" s="141">
        <f>O402*H402</f>
        <v>0</v>
      </c>
      <c r="Q402" s="141">
        <v>0.00146</v>
      </c>
      <c r="R402" s="141">
        <f>Q402*H402</f>
        <v>0.00146</v>
      </c>
      <c r="S402" s="141">
        <v>0</v>
      </c>
      <c r="T402" s="142">
        <f>S402*H402</f>
        <v>0</v>
      </c>
      <c r="AR402" s="143" t="s">
        <v>186</v>
      </c>
      <c r="AT402" s="143" t="s">
        <v>279</v>
      </c>
      <c r="AU402" s="143" t="s">
        <v>91</v>
      </c>
      <c r="AY402" s="17" t="s">
        <v>132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17" t="s">
        <v>89</v>
      </c>
      <c r="BK402" s="144">
        <f>ROUND(I402*H402,2)</f>
        <v>0</v>
      </c>
      <c r="BL402" s="17" t="s">
        <v>139</v>
      </c>
      <c r="BM402" s="143" t="s">
        <v>777</v>
      </c>
    </row>
    <row r="403" spans="2:65" s="1" customFormat="1" ht="37.9" customHeight="1">
      <c r="B403" s="32"/>
      <c r="C403" s="132" t="s">
        <v>497</v>
      </c>
      <c r="D403" s="132" t="s">
        <v>134</v>
      </c>
      <c r="E403" s="133" t="s">
        <v>778</v>
      </c>
      <c r="F403" s="134" t="s">
        <v>779</v>
      </c>
      <c r="G403" s="135" t="s">
        <v>353</v>
      </c>
      <c r="H403" s="136">
        <v>19</v>
      </c>
      <c r="I403" s="137"/>
      <c r="J403" s="138">
        <f>ROUND(I403*H403,2)</f>
        <v>0</v>
      </c>
      <c r="K403" s="134" t="s">
        <v>138</v>
      </c>
      <c r="L403" s="32"/>
      <c r="M403" s="139" t="s">
        <v>1</v>
      </c>
      <c r="N403" s="140" t="s">
        <v>46</v>
      </c>
      <c r="P403" s="141">
        <f>O403*H403</f>
        <v>0</v>
      </c>
      <c r="Q403" s="141">
        <v>0</v>
      </c>
      <c r="R403" s="141">
        <f>Q403*H403</f>
        <v>0</v>
      </c>
      <c r="S403" s="141">
        <v>0</v>
      </c>
      <c r="T403" s="142">
        <f>S403*H403</f>
        <v>0</v>
      </c>
      <c r="AR403" s="143" t="s">
        <v>139</v>
      </c>
      <c r="AT403" s="143" t="s">
        <v>134</v>
      </c>
      <c r="AU403" s="143" t="s">
        <v>91</v>
      </c>
      <c r="AY403" s="17" t="s">
        <v>132</v>
      </c>
      <c r="BE403" s="144">
        <f>IF(N403="základní",J403,0)</f>
        <v>0</v>
      </c>
      <c r="BF403" s="144">
        <f>IF(N403="snížená",J403,0)</f>
        <v>0</v>
      </c>
      <c r="BG403" s="144">
        <f>IF(N403="zákl. přenesená",J403,0)</f>
        <v>0</v>
      </c>
      <c r="BH403" s="144">
        <f>IF(N403="sníž. přenesená",J403,0)</f>
        <v>0</v>
      </c>
      <c r="BI403" s="144">
        <f>IF(N403="nulová",J403,0)</f>
        <v>0</v>
      </c>
      <c r="BJ403" s="17" t="s">
        <v>89</v>
      </c>
      <c r="BK403" s="144">
        <f>ROUND(I403*H403,2)</f>
        <v>0</v>
      </c>
      <c r="BL403" s="17" t="s">
        <v>139</v>
      </c>
      <c r="BM403" s="143" t="s">
        <v>780</v>
      </c>
    </row>
    <row r="404" spans="2:51" s="13" customFormat="1" ht="11.25">
      <c r="B404" s="155"/>
      <c r="D404" s="145" t="s">
        <v>143</v>
      </c>
      <c r="E404" s="156" t="s">
        <v>1</v>
      </c>
      <c r="F404" s="157" t="s">
        <v>781</v>
      </c>
      <c r="H404" s="158">
        <v>19</v>
      </c>
      <c r="I404" s="159"/>
      <c r="L404" s="155"/>
      <c r="M404" s="160"/>
      <c r="T404" s="161"/>
      <c r="AT404" s="156" t="s">
        <v>143</v>
      </c>
      <c r="AU404" s="156" t="s">
        <v>91</v>
      </c>
      <c r="AV404" s="13" t="s">
        <v>91</v>
      </c>
      <c r="AW404" s="13" t="s">
        <v>36</v>
      </c>
      <c r="AX404" s="13" t="s">
        <v>89</v>
      </c>
      <c r="AY404" s="156" t="s">
        <v>132</v>
      </c>
    </row>
    <row r="405" spans="2:65" s="1" customFormat="1" ht="16.5" customHeight="1">
      <c r="B405" s="32"/>
      <c r="C405" s="176" t="s">
        <v>501</v>
      </c>
      <c r="D405" s="176" t="s">
        <v>279</v>
      </c>
      <c r="E405" s="177" t="s">
        <v>782</v>
      </c>
      <c r="F405" s="178" t="s">
        <v>783</v>
      </c>
      <c r="G405" s="179" t="s">
        <v>353</v>
      </c>
      <c r="H405" s="180">
        <v>18</v>
      </c>
      <c r="I405" s="181"/>
      <c r="J405" s="182">
        <f>ROUND(I405*H405,2)</f>
        <v>0</v>
      </c>
      <c r="K405" s="178" t="s">
        <v>138</v>
      </c>
      <c r="L405" s="183"/>
      <c r="M405" s="184" t="s">
        <v>1</v>
      </c>
      <c r="N405" s="185" t="s">
        <v>46</v>
      </c>
      <c r="P405" s="141">
        <f>O405*H405</f>
        <v>0</v>
      </c>
      <c r="Q405" s="141">
        <v>0.0088</v>
      </c>
      <c r="R405" s="141">
        <f>Q405*H405</f>
        <v>0.1584</v>
      </c>
      <c r="S405" s="141">
        <v>0</v>
      </c>
      <c r="T405" s="142">
        <f>S405*H405</f>
        <v>0</v>
      </c>
      <c r="AR405" s="143" t="s">
        <v>186</v>
      </c>
      <c r="AT405" s="143" t="s">
        <v>279</v>
      </c>
      <c r="AU405" s="143" t="s">
        <v>91</v>
      </c>
      <c r="AY405" s="17" t="s">
        <v>132</v>
      </c>
      <c r="BE405" s="144">
        <f>IF(N405="základní",J405,0)</f>
        <v>0</v>
      </c>
      <c r="BF405" s="144">
        <f>IF(N405="snížená",J405,0)</f>
        <v>0</v>
      </c>
      <c r="BG405" s="144">
        <f>IF(N405="zákl. přenesená",J405,0)</f>
        <v>0</v>
      </c>
      <c r="BH405" s="144">
        <f>IF(N405="sníž. přenesená",J405,0)</f>
        <v>0</v>
      </c>
      <c r="BI405" s="144">
        <f>IF(N405="nulová",J405,0)</f>
        <v>0</v>
      </c>
      <c r="BJ405" s="17" t="s">
        <v>89</v>
      </c>
      <c r="BK405" s="144">
        <f>ROUND(I405*H405,2)</f>
        <v>0</v>
      </c>
      <c r="BL405" s="17" t="s">
        <v>139</v>
      </c>
      <c r="BM405" s="143" t="s">
        <v>784</v>
      </c>
    </row>
    <row r="406" spans="2:51" s="13" customFormat="1" ht="11.25">
      <c r="B406" s="155"/>
      <c r="D406" s="145" t="s">
        <v>143</v>
      </c>
      <c r="E406" s="156" t="s">
        <v>1</v>
      </c>
      <c r="F406" s="157" t="s">
        <v>785</v>
      </c>
      <c r="H406" s="158">
        <v>18</v>
      </c>
      <c r="I406" s="159"/>
      <c r="L406" s="155"/>
      <c r="M406" s="160"/>
      <c r="T406" s="161"/>
      <c r="AT406" s="156" t="s">
        <v>143</v>
      </c>
      <c r="AU406" s="156" t="s">
        <v>91</v>
      </c>
      <c r="AV406" s="13" t="s">
        <v>91</v>
      </c>
      <c r="AW406" s="13" t="s">
        <v>36</v>
      </c>
      <c r="AX406" s="13" t="s">
        <v>89</v>
      </c>
      <c r="AY406" s="156" t="s">
        <v>132</v>
      </c>
    </row>
    <row r="407" spans="2:65" s="1" customFormat="1" ht="16.5" customHeight="1">
      <c r="B407" s="32"/>
      <c r="C407" s="176" t="s">
        <v>505</v>
      </c>
      <c r="D407" s="176" t="s">
        <v>279</v>
      </c>
      <c r="E407" s="177" t="s">
        <v>786</v>
      </c>
      <c r="F407" s="178" t="s">
        <v>787</v>
      </c>
      <c r="G407" s="179" t="s">
        <v>353</v>
      </c>
      <c r="H407" s="180">
        <v>1</v>
      </c>
      <c r="I407" s="181"/>
      <c r="J407" s="182">
        <f>ROUND(I407*H407,2)</f>
        <v>0</v>
      </c>
      <c r="K407" s="178" t="s">
        <v>138</v>
      </c>
      <c r="L407" s="183"/>
      <c r="M407" s="184" t="s">
        <v>1</v>
      </c>
      <c r="N407" s="185" t="s">
        <v>46</v>
      </c>
      <c r="P407" s="141">
        <f>O407*H407</f>
        <v>0</v>
      </c>
      <c r="Q407" s="141">
        <v>0.0092</v>
      </c>
      <c r="R407" s="141">
        <f>Q407*H407</f>
        <v>0.0092</v>
      </c>
      <c r="S407" s="141">
        <v>0</v>
      </c>
      <c r="T407" s="142">
        <f>S407*H407</f>
        <v>0</v>
      </c>
      <c r="AR407" s="143" t="s">
        <v>186</v>
      </c>
      <c r="AT407" s="143" t="s">
        <v>279</v>
      </c>
      <c r="AU407" s="143" t="s">
        <v>91</v>
      </c>
      <c r="AY407" s="17" t="s">
        <v>132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7" t="s">
        <v>89</v>
      </c>
      <c r="BK407" s="144">
        <f>ROUND(I407*H407,2)</f>
        <v>0</v>
      </c>
      <c r="BL407" s="17" t="s">
        <v>139</v>
      </c>
      <c r="BM407" s="143" t="s">
        <v>788</v>
      </c>
    </row>
    <row r="408" spans="2:65" s="1" customFormat="1" ht="33" customHeight="1">
      <c r="B408" s="32"/>
      <c r="C408" s="132" t="s">
        <v>509</v>
      </c>
      <c r="D408" s="132" t="s">
        <v>134</v>
      </c>
      <c r="E408" s="133" t="s">
        <v>482</v>
      </c>
      <c r="F408" s="134" t="s">
        <v>483</v>
      </c>
      <c r="G408" s="135" t="s">
        <v>204</v>
      </c>
      <c r="H408" s="136">
        <v>1.963</v>
      </c>
      <c r="I408" s="137"/>
      <c r="J408" s="138">
        <f>ROUND(I408*H408,2)</f>
        <v>0</v>
      </c>
      <c r="K408" s="134" t="s">
        <v>138</v>
      </c>
      <c r="L408" s="32"/>
      <c r="M408" s="139" t="s">
        <v>1</v>
      </c>
      <c r="N408" s="140" t="s">
        <v>46</v>
      </c>
      <c r="P408" s="141">
        <f>O408*H408</f>
        <v>0</v>
      </c>
      <c r="Q408" s="141">
        <v>0</v>
      </c>
      <c r="R408" s="141">
        <f>Q408*H408</f>
        <v>0</v>
      </c>
      <c r="S408" s="141">
        <v>0.6</v>
      </c>
      <c r="T408" s="142">
        <f>S408*H408</f>
        <v>1.1778</v>
      </c>
      <c r="AR408" s="143" t="s">
        <v>139</v>
      </c>
      <c r="AT408" s="143" t="s">
        <v>134</v>
      </c>
      <c r="AU408" s="143" t="s">
        <v>91</v>
      </c>
      <c r="AY408" s="17" t="s">
        <v>132</v>
      </c>
      <c r="BE408" s="144">
        <f>IF(N408="základní",J408,0)</f>
        <v>0</v>
      </c>
      <c r="BF408" s="144">
        <f>IF(N408="snížená",J408,0)</f>
        <v>0</v>
      </c>
      <c r="BG408" s="144">
        <f>IF(N408="zákl. přenesená",J408,0)</f>
        <v>0</v>
      </c>
      <c r="BH408" s="144">
        <f>IF(N408="sníž. přenesená",J408,0)</f>
        <v>0</v>
      </c>
      <c r="BI408" s="144">
        <f>IF(N408="nulová",J408,0)</f>
        <v>0</v>
      </c>
      <c r="BJ408" s="17" t="s">
        <v>89</v>
      </c>
      <c r="BK408" s="144">
        <f>ROUND(I408*H408,2)</f>
        <v>0</v>
      </c>
      <c r="BL408" s="17" t="s">
        <v>139</v>
      </c>
      <c r="BM408" s="143" t="s">
        <v>484</v>
      </c>
    </row>
    <row r="409" spans="2:47" s="1" customFormat="1" ht="19.5">
      <c r="B409" s="32"/>
      <c r="D409" s="145" t="s">
        <v>141</v>
      </c>
      <c r="F409" s="146" t="s">
        <v>485</v>
      </c>
      <c r="I409" s="147"/>
      <c r="L409" s="32"/>
      <c r="M409" s="148"/>
      <c r="T409" s="56"/>
      <c r="AT409" s="17" t="s">
        <v>141</v>
      </c>
      <c r="AU409" s="17" t="s">
        <v>91</v>
      </c>
    </row>
    <row r="410" spans="2:51" s="13" customFormat="1" ht="11.25">
      <c r="B410" s="155"/>
      <c r="D410" s="145" t="s">
        <v>143</v>
      </c>
      <c r="E410" s="156" t="s">
        <v>1</v>
      </c>
      <c r="F410" s="157" t="s">
        <v>789</v>
      </c>
      <c r="H410" s="158">
        <v>1.963</v>
      </c>
      <c r="I410" s="159"/>
      <c r="L410" s="155"/>
      <c r="M410" s="160"/>
      <c r="T410" s="161"/>
      <c r="AT410" s="156" t="s">
        <v>143</v>
      </c>
      <c r="AU410" s="156" t="s">
        <v>91</v>
      </c>
      <c r="AV410" s="13" t="s">
        <v>91</v>
      </c>
      <c r="AW410" s="13" t="s">
        <v>36</v>
      </c>
      <c r="AX410" s="13" t="s">
        <v>89</v>
      </c>
      <c r="AY410" s="156" t="s">
        <v>132</v>
      </c>
    </row>
    <row r="411" spans="2:65" s="1" customFormat="1" ht="24.2" customHeight="1">
      <c r="B411" s="32"/>
      <c r="C411" s="132" t="s">
        <v>513</v>
      </c>
      <c r="D411" s="132" t="s">
        <v>134</v>
      </c>
      <c r="E411" s="133" t="s">
        <v>790</v>
      </c>
      <c r="F411" s="134" t="s">
        <v>791</v>
      </c>
      <c r="G411" s="135" t="s">
        <v>490</v>
      </c>
      <c r="H411" s="136">
        <v>5</v>
      </c>
      <c r="I411" s="137"/>
      <c r="J411" s="138">
        <f>ROUND(I411*H411,2)</f>
        <v>0</v>
      </c>
      <c r="K411" s="134" t="s">
        <v>138</v>
      </c>
      <c r="L411" s="32"/>
      <c r="M411" s="139" t="s">
        <v>1</v>
      </c>
      <c r="N411" s="140" t="s">
        <v>46</v>
      </c>
      <c r="P411" s="141">
        <f>O411*H411</f>
        <v>0</v>
      </c>
      <c r="Q411" s="141">
        <v>0.00031</v>
      </c>
      <c r="R411" s="141">
        <f>Q411*H411</f>
        <v>0.00155</v>
      </c>
      <c r="S411" s="141">
        <v>0</v>
      </c>
      <c r="T411" s="142">
        <f>S411*H411</f>
        <v>0</v>
      </c>
      <c r="AR411" s="143" t="s">
        <v>139</v>
      </c>
      <c r="AT411" s="143" t="s">
        <v>134</v>
      </c>
      <c r="AU411" s="143" t="s">
        <v>91</v>
      </c>
      <c r="AY411" s="17" t="s">
        <v>132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7" t="s">
        <v>89</v>
      </c>
      <c r="BK411" s="144">
        <f>ROUND(I411*H411,2)</f>
        <v>0</v>
      </c>
      <c r="BL411" s="17" t="s">
        <v>139</v>
      </c>
      <c r="BM411" s="143" t="s">
        <v>792</v>
      </c>
    </row>
    <row r="412" spans="2:65" s="1" customFormat="1" ht="24.2" customHeight="1">
      <c r="B412" s="32"/>
      <c r="C412" s="132" t="s">
        <v>517</v>
      </c>
      <c r="D412" s="132" t="s">
        <v>134</v>
      </c>
      <c r="E412" s="133" t="s">
        <v>488</v>
      </c>
      <c r="F412" s="134" t="s">
        <v>489</v>
      </c>
      <c r="G412" s="135" t="s">
        <v>490</v>
      </c>
      <c r="H412" s="136">
        <v>1</v>
      </c>
      <c r="I412" s="137"/>
      <c r="J412" s="138">
        <f>ROUND(I412*H412,2)</f>
        <v>0</v>
      </c>
      <c r="K412" s="134" t="s">
        <v>138</v>
      </c>
      <c r="L412" s="32"/>
      <c r="M412" s="139" t="s">
        <v>1</v>
      </c>
      <c r="N412" s="140" t="s">
        <v>46</v>
      </c>
      <c r="P412" s="141">
        <f>O412*H412</f>
        <v>0</v>
      </c>
      <c r="Q412" s="141">
        <v>0.00025</v>
      </c>
      <c r="R412" s="141">
        <f>Q412*H412</f>
        <v>0.00025</v>
      </c>
      <c r="S412" s="141">
        <v>0</v>
      </c>
      <c r="T412" s="142">
        <f>S412*H412</f>
        <v>0</v>
      </c>
      <c r="AR412" s="143" t="s">
        <v>139</v>
      </c>
      <c r="AT412" s="143" t="s">
        <v>134</v>
      </c>
      <c r="AU412" s="143" t="s">
        <v>91</v>
      </c>
      <c r="AY412" s="17" t="s">
        <v>132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7" t="s">
        <v>89</v>
      </c>
      <c r="BK412" s="144">
        <f>ROUND(I412*H412,2)</f>
        <v>0</v>
      </c>
      <c r="BL412" s="17" t="s">
        <v>139</v>
      </c>
      <c r="BM412" s="143" t="s">
        <v>793</v>
      </c>
    </row>
    <row r="413" spans="2:65" s="1" customFormat="1" ht="24.2" customHeight="1">
      <c r="B413" s="32"/>
      <c r="C413" s="132" t="s">
        <v>521</v>
      </c>
      <c r="D413" s="132" t="s">
        <v>134</v>
      </c>
      <c r="E413" s="133" t="s">
        <v>493</v>
      </c>
      <c r="F413" s="134" t="s">
        <v>494</v>
      </c>
      <c r="G413" s="135" t="s">
        <v>353</v>
      </c>
      <c r="H413" s="136">
        <v>8</v>
      </c>
      <c r="I413" s="137"/>
      <c r="J413" s="138">
        <f>ROUND(I413*H413,2)</f>
        <v>0</v>
      </c>
      <c r="K413" s="134" t="s">
        <v>138</v>
      </c>
      <c r="L413" s="32"/>
      <c r="M413" s="139" t="s">
        <v>1</v>
      </c>
      <c r="N413" s="140" t="s">
        <v>46</v>
      </c>
      <c r="P413" s="141">
        <f>O413*H413</f>
        <v>0</v>
      </c>
      <c r="Q413" s="141">
        <v>0.01019</v>
      </c>
      <c r="R413" s="141">
        <f>Q413*H413</f>
        <v>0.08152</v>
      </c>
      <c r="S413" s="141">
        <v>0</v>
      </c>
      <c r="T413" s="142">
        <f>S413*H413</f>
        <v>0</v>
      </c>
      <c r="AR413" s="143" t="s">
        <v>139</v>
      </c>
      <c r="AT413" s="143" t="s">
        <v>134</v>
      </c>
      <c r="AU413" s="143" t="s">
        <v>91</v>
      </c>
      <c r="AY413" s="17" t="s">
        <v>132</v>
      </c>
      <c r="BE413" s="144">
        <f>IF(N413="základní",J413,0)</f>
        <v>0</v>
      </c>
      <c r="BF413" s="144">
        <f>IF(N413="snížená",J413,0)</f>
        <v>0</v>
      </c>
      <c r="BG413" s="144">
        <f>IF(N413="zákl. přenesená",J413,0)</f>
        <v>0</v>
      </c>
      <c r="BH413" s="144">
        <f>IF(N413="sníž. přenesená",J413,0)</f>
        <v>0</v>
      </c>
      <c r="BI413" s="144">
        <f>IF(N413="nulová",J413,0)</f>
        <v>0</v>
      </c>
      <c r="BJ413" s="17" t="s">
        <v>89</v>
      </c>
      <c r="BK413" s="144">
        <f>ROUND(I413*H413,2)</f>
        <v>0</v>
      </c>
      <c r="BL413" s="17" t="s">
        <v>139</v>
      </c>
      <c r="BM413" s="143" t="s">
        <v>495</v>
      </c>
    </row>
    <row r="414" spans="2:51" s="13" customFormat="1" ht="11.25">
      <c r="B414" s="155"/>
      <c r="D414" s="145" t="s">
        <v>143</v>
      </c>
      <c r="E414" s="156" t="s">
        <v>1</v>
      </c>
      <c r="F414" s="157" t="s">
        <v>794</v>
      </c>
      <c r="H414" s="158">
        <v>8</v>
      </c>
      <c r="I414" s="159"/>
      <c r="L414" s="155"/>
      <c r="M414" s="160"/>
      <c r="T414" s="161"/>
      <c r="AT414" s="156" t="s">
        <v>143</v>
      </c>
      <c r="AU414" s="156" t="s">
        <v>91</v>
      </c>
      <c r="AV414" s="13" t="s">
        <v>91</v>
      </c>
      <c r="AW414" s="13" t="s">
        <v>36</v>
      </c>
      <c r="AX414" s="13" t="s">
        <v>89</v>
      </c>
      <c r="AY414" s="156" t="s">
        <v>132</v>
      </c>
    </row>
    <row r="415" spans="2:65" s="1" customFormat="1" ht="24.2" customHeight="1">
      <c r="B415" s="32"/>
      <c r="C415" s="176" t="s">
        <v>525</v>
      </c>
      <c r="D415" s="176" t="s">
        <v>279</v>
      </c>
      <c r="E415" s="177" t="s">
        <v>498</v>
      </c>
      <c r="F415" s="178" t="s">
        <v>499</v>
      </c>
      <c r="G415" s="179" t="s">
        <v>353</v>
      </c>
      <c r="H415" s="180">
        <v>3</v>
      </c>
      <c r="I415" s="181"/>
      <c r="J415" s="182">
        <f aca="true" t="shared" si="0" ref="J415:J424">ROUND(I415*H415,2)</f>
        <v>0</v>
      </c>
      <c r="K415" s="178" t="s">
        <v>138</v>
      </c>
      <c r="L415" s="183"/>
      <c r="M415" s="184" t="s">
        <v>1</v>
      </c>
      <c r="N415" s="185" t="s">
        <v>46</v>
      </c>
      <c r="P415" s="141">
        <f aca="true" t="shared" si="1" ref="P415:P424">O415*H415</f>
        <v>0</v>
      </c>
      <c r="Q415" s="141">
        <v>0.254</v>
      </c>
      <c r="R415" s="141">
        <f aca="true" t="shared" si="2" ref="R415:R424">Q415*H415</f>
        <v>0.762</v>
      </c>
      <c r="S415" s="141">
        <v>0</v>
      </c>
      <c r="T415" s="142">
        <f aca="true" t="shared" si="3" ref="T415:T424">S415*H415</f>
        <v>0</v>
      </c>
      <c r="AR415" s="143" t="s">
        <v>186</v>
      </c>
      <c r="AT415" s="143" t="s">
        <v>279</v>
      </c>
      <c r="AU415" s="143" t="s">
        <v>91</v>
      </c>
      <c r="AY415" s="17" t="s">
        <v>132</v>
      </c>
      <c r="BE415" s="144">
        <f aca="true" t="shared" si="4" ref="BE415:BE424">IF(N415="základní",J415,0)</f>
        <v>0</v>
      </c>
      <c r="BF415" s="144">
        <f aca="true" t="shared" si="5" ref="BF415:BF424">IF(N415="snížená",J415,0)</f>
        <v>0</v>
      </c>
      <c r="BG415" s="144">
        <f aca="true" t="shared" si="6" ref="BG415:BG424">IF(N415="zákl. přenesená",J415,0)</f>
        <v>0</v>
      </c>
      <c r="BH415" s="144">
        <f aca="true" t="shared" si="7" ref="BH415:BH424">IF(N415="sníž. přenesená",J415,0)</f>
        <v>0</v>
      </c>
      <c r="BI415" s="144">
        <f aca="true" t="shared" si="8" ref="BI415:BI424">IF(N415="nulová",J415,0)</f>
        <v>0</v>
      </c>
      <c r="BJ415" s="17" t="s">
        <v>89</v>
      </c>
      <c r="BK415" s="144">
        <f aca="true" t="shared" si="9" ref="BK415:BK424">ROUND(I415*H415,2)</f>
        <v>0</v>
      </c>
      <c r="BL415" s="17" t="s">
        <v>139</v>
      </c>
      <c r="BM415" s="143" t="s">
        <v>500</v>
      </c>
    </row>
    <row r="416" spans="2:65" s="1" customFormat="1" ht="24.2" customHeight="1">
      <c r="B416" s="32"/>
      <c r="C416" s="176" t="s">
        <v>529</v>
      </c>
      <c r="D416" s="176" t="s">
        <v>279</v>
      </c>
      <c r="E416" s="177" t="s">
        <v>502</v>
      </c>
      <c r="F416" s="178" t="s">
        <v>503</v>
      </c>
      <c r="G416" s="179" t="s">
        <v>353</v>
      </c>
      <c r="H416" s="180">
        <v>3</v>
      </c>
      <c r="I416" s="181"/>
      <c r="J416" s="182">
        <f t="shared" si="0"/>
        <v>0</v>
      </c>
      <c r="K416" s="178" t="s">
        <v>138</v>
      </c>
      <c r="L416" s="183"/>
      <c r="M416" s="184" t="s">
        <v>1</v>
      </c>
      <c r="N416" s="185" t="s">
        <v>46</v>
      </c>
      <c r="P416" s="141">
        <f t="shared" si="1"/>
        <v>0</v>
      </c>
      <c r="Q416" s="141">
        <v>0.506</v>
      </c>
      <c r="R416" s="141">
        <f t="shared" si="2"/>
        <v>1.518</v>
      </c>
      <c r="S416" s="141">
        <v>0</v>
      </c>
      <c r="T416" s="142">
        <f t="shared" si="3"/>
        <v>0</v>
      </c>
      <c r="AR416" s="143" t="s">
        <v>186</v>
      </c>
      <c r="AT416" s="143" t="s">
        <v>279</v>
      </c>
      <c r="AU416" s="143" t="s">
        <v>91</v>
      </c>
      <c r="AY416" s="17" t="s">
        <v>132</v>
      </c>
      <c r="BE416" s="144">
        <f t="shared" si="4"/>
        <v>0</v>
      </c>
      <c r="BF416" s="144">
        <f t="shared" si="5"/>
        <v>0</v>
      </c>
      <c r="BG416" s="144">
        <f t="shared" si="6"/>
        <v>0</v>
      </c>
      <c r="BH416" s="144">
        <f t="shared" si="7"/>
        <v>0</v>
      </c>
      <c r="BI416" s="144">
        <f t="shared" si="8"/>
        <v>0</v>
      </c>
      <c r="BJ416" s="17" t="s">
        <v>89</v>
      </c>
      <c r="BK416" s="144">
        <f t="shared" si="9"/>
        <v>0</v>
      </c>
      <c r="BL416" s="17" t="s">
        <v>139</v>
      </c>
      <c r="BM416" s="143" t="s">
        <v>504</v>
      </c>
    </row>
    <row r="417" spans="2:65" s="1" customFormat="1" ht="24.2" customHeight="1">
      <c r="B417" s="32"/>
      <c r="C417" s="176" t="s">
        <v>533</v>
      </c>
      <c r="D417" s="176" t="s">
        <v>279</v>
      </c>
      <c r="E417" s="177" t="s">
        <v>506</v>
      </c>
      <c r="F417" s="178" t="s">
        <v>507</v>
      </c>
      <c r="G417" s="179" t="s">
        <v>353</v>
      </c>
      <c r="H417" s="180">
        <v>2</v>
      </c>
      <c r="I417" s="181"/>
      <c r="J417" s="182">
        <f t="shared" si="0"/>
        <v>0</v>
      </c>
      <c r="K417" s="178" t="s">
        <v>138</v>
      </c>
      <c r="L417" s="183"/>
      <c r="M417" s="184" t="s">
        <v>1</v>
      </c>
      <c r="N417" s="185" t="s">
        <v>46</v>
      </c>
      <c r="P417" s="141">
        <f t="shared" si="1"/>
        <v>0</v>
      </c>
      <c r="Q417" s="141">
        <v>1.013</v>
      </c>
      <c r="R417" s="141">
        <f t="shared" si="2"/>
        <v>2.026</v>
      </c>
      <c r="S417" s="141">
        <v>0</v>
      </c>
      <c r="T417" s="142">
        <f t="shared" si="3"/>
        <v>0</v>
      </c>
      <c r="AR417" s="143" t="s">
        <v>186</v>
      </c>
      <c r="AT417" s="143" t="s">
        <v>279</v>
      </c>
      <c r="AU417" s="143" t="s">
        <v>91</v>
      </c>
      <c r="AY417" s="17" t="s">
        <v>132</v>
      </c>
      <c r="BE417" s="144">
        <f t="shared" si="4"/>
        <v>0</v>
      </c>
      <c r="BF417" s="144">
        <f t="shared" si="5"/>
        <v>0</v>
      </c>
      <c r="BG417" s="144">
        <f t="shared" si="6"/>
        <v>0</v>
      </c>
      <c r="BH417" s="144">
        <f t="shared" si="7"/>
        <v>0</v>
      </c>
      <c r="BI417" s="144">
        <f t="shared" si="8"/>
        <v>0</v>
      </c>
      <c r="BJ417" s="17" t="s">
        <v>89</v>
      </c>
      <c r="BK417" s="144">
        <f t="shared" si="9"/>
        <v>0</v>
      </c>
      <c r="BL417" s="17" t="s">
        <v>139</v>
      </c>
      <c r="BM417" s="143" t="s">
        <v>508</v>
      </c>
    </row>
    <row r="418" spans="2:65" s="1" customFormat="1" ht="24.2" customHeight="1">
      <c r="B418" s="32"/>
      <c r="C418" s="132" t="s">
        <v>537</v>
      </c>
      <c r="D418" s="132" t="s">
        <v>134</v>
      </c>
      <c r="E418" s="133" t="s">
        <v>510</v>
      </c>
      <c r="F418" s="134" t="s">
        <v>511</v>
      </c>
      <c r="G418" s="135" t="s">
        <v>353</v>
      </c>
      <c r="H418" s="136">
        <v>5</v>
      </c>
      <c r="I418" s="137"/>
      <c r="J418" s="138">
        <f t="shared" si="0"/>
        <v>0</v>
      </c>
      <c r="K418" s="134" t="s">
        <v>138</v>
      </c>
      <c r="L418" s="32"/>
      <c r="M418" s="139" t="s">
        <v>1</v>
      </c>
      <c r="N418" s="140" t="s">
        <v>46</v>
      </c>
      <c r="P418" s="141">
        <f t="shared" si="1"/>
        <v>0</v>
      </c>
      <c r="Q418" s="141">
        <v>0.01248</v>
      </c>
      <c r="R418" s="141">
        <f t="shared" si="2"/>
        <v>0.0624</v>
      </c>
      <c r="S418" s="141">
        <v>0</v>
      </c>
      <c r="T418" s="142">
        <f t="shared" si="3"/>
        <v>0</v>
      </c>
      <c r="AR418" s="143" t="s">
        <v>139</v>
      </c>
      <c r="AT418" s="143" t="s">
        <v>134</v>
      </c>
      <c r="AU418" s="143" t="s">
        <v>91</v>
      </c>
      <c r="AY418" s="17" t="s">
        <v>132</v>
      </c>
      <c r="BE418" s="144">
        <f t="shared" si="4"/>
        <v>0</v>
      </c>
      <c r="BF418" s="144">
        <f t="shared" si="5"/>
        <v>0</v>
      </c>
      <c r="BG418" s="144">
        <f t="shared" si="6"/>
        <v>0</v>
      </c>
      <c r="BH418" s="144">
        <f t="shared" si="7"/>
        <v>0</v>
      </c>
      <c r="BI418" s="144">
        <f t="shared" si="8"/>
        <v>0</v>
      </c>
      <c r="BJ418" s="17" t="s">
        <v>89</v>
      </c>
      <c r="BK418" s="144">
        <f t="shared" si="9"/>
        <v>0</v>
      </c>
      <c r="BL418" s="17" t="s">
        <v>139</v>
      </c>
      <c r="BM418" s="143" t="s">
        <v>512</v>
      </c>
    </row>
    <row r="419" spans="2:65" s="1" customFormat="1" ht="24.2" customHeight="1">
      <c r="B419" s="32"/>
      <c r="C419" s="176" t="s">
        <v>541</v>
      </c>
      <c r="D419" s="176" t="s">
        <v>279</v>
      </c>
      <c r="E419" s="177" t="s">
        <v>514</v>
      </c>
      <c r="F419" s="178" t="s">
        <v>515</v>
      </c>
      <c r="G419" s="179" t="s">
        <v>353</v>
      </c>
      <c r="H419" s="180">
        <v>5</v>
      </c>
      <c r="I419" s="181"/>
      <c r="J419" s="182">
        <f t="shared" si="0"/>
        <v>0</v>
      </c>
      <c r="K419" s="178" t="s">
        <v>138</v>
      </c>
      <c r="L419" s="183"/>
      <c r="M419" s="184" t="s">
        <v>1</v>
      </c>
      <c r="N419" s="185" t="s">
        <v>46</v>
      </c>
      <c r="P419" s="141">
        <f t="shared" si="1"/>
        <v>0</v>
      </c>
      <c r="Q419" s="141">
        <v>0.396</v>
      </c>
      <c r="R419" s="141">
        <f t="shared" si="2"/>
        <v>1.98</v>
      </c>
      <c r="S419" s="141">
        <v>0</v>
      </c>
      <c r="T419" s="142">
        <f t="shared" si="3"/>
        <v>0</v>
      </c>
      <c r="AR419" s="143" t="s">
        <v>186</v>
      </c>
      <c r="AT419" s="143" t="s">
        <v>279</v>
      </c>
      <c r="AU419" s="143" t="s">
        <v>91</v>
      </c>
      <c r="AY419" s="17" t="s">
        <v>132</v>
      </c>
      <c r="BE419" s="144">
        <f t="shared" si="4"/>
        <v>0</v>
      </c>
      <c r="BF419" s="144">
        <f t="shared" si="5"/>
        <v>0</v>
      </c>
      <c r="BG419" s="144">
        <f t="shared" si="6"/>
        <v>0</v>
      </c>
      <c r="BH419" s="144">
        <f t="shared" si="7"/>
        <v>0</v>
      </c>
      <c r="BI419" s="144">
        <f t="shared" si="8"/>
        <v>0</v>
      </c>
      <c r="BJ419" s="17" t="s">
        <v>89</v>
      </c>
      <c r="BK419" s="144">
        <f t="shared" si="9"/>
        <v>0</v>
      </c>
      <c r="BL419" s="17" t="s">
        <v>139</v>
      </c>
      <c r="BM419" s="143" t="s">
        <v>516</v>
      </c>
    </row>
    <row r="420" spans="2:65" s="1" customFormat="1" ht="24.2" customHeight="1">
      <c r="B420" s="32"/>
      <c r="C420" s="132" t="s">
        <v>545</v>
      </c>
      <c r="D420" s="132" t="s">
        <v>134</v>
      </c>
      <c r="E420" s="133" t="s">
        <v>518</v>
      </c>
      <c r="F420" s="134" t="s">
        <v>519</v>
      </c>
      <c r="G420" s="135" t="s">
        <v>353</v>
      </c>
      <c r="H420" s="136">
        <v>5</v>
      </c>
      <c r="I420" s="137"/>
      <c r="J420" s="138">
        <f t="shared" si="0"/>
        <v>0</v>
      </c>
      <c r="K420" s="134" t="s">
        <v>138</v>
      </c>
      <c r="L420" s="32"/>
      <c r="M420" s="139" t="s">
        <v>1</v>
      </c>
      <c r="N420" s="140" t="s">
        <v>46</v>
      </c>
      <c r="P420" s="141">
        <f t="shared" si="1"/>
        <v>0</v>
      </c>
      <c r="Q420" s="141">
        <v>0.02854</v>
      </c>
      <c r="R420" s="141">
        <f t="shared" si="2"/>
        <v>0.1427</v>
      </c>
      <c r="S420" s="141">
        <v>0</v>
      </c>
      <c r="T420" s="142">
        <f t="shared" si="3"/>
        <v>0</v>
      </c>
      <c r="AR420" s="143" t="s">
        <v>139</v>
      </c>
      <c r="AT420" s="143" t="s">
        <v>134</v>
      </c>
      <c r="AU420" s="143" t="s">
        <v>91</v>
      </c>
      <c r="AY420" s="17" t="s">
        <v>132</v>
      </c>
      <c r="BE420" s="144">
        <f t="shared" si="4"/>
        <v>0</v>
      </c>
      <c r="BF420" s="144">
        <f t="shared" si="5"/>
        <v>0</v>
      </c>
      <c r="BG420" s="144">
        <f t="shared" si="6"/>
        <v>0</v>
      </c>
      <c r="BH420" s="144">
        <f t="shared" si="7"/>
        <v>0</v>
      </c>
      <c r="BI420" s="144">
        <f t="shared" si="8"/>
        <v>0</v>
      </c>
      <c r="BJ420" s="17" t="s">
        <v>89</v>
      </c>
      <c r="BK420" s="144">
        <f t="shared" si="9"/>
        <v>0</v>
      </c>
      <c r="BL420" s="17" t="s">
        <v>139</v>
      </c>
      <c r="BM420" s="143" t="s">
        <v>520</v>
      </c>
    </row>
    <row r="421" spans="2:65" s="1" customFormat="1" ht="21.75" customHeight="1">
      <c r="B421" s="32"/>
      <c r="C421" s="176" t="s">
        <v>549</v>
      </c>
      <c r="D421" s="176" t="s">
        <v>279</v>
      </c>
      <c r="E421" s="177" t="s">
        <v>522</v>
      </c>
      <c r="F421" s="178" t="s">
        <v>523</v>
      </c>
      <c r="G421" s="179" t="s">
        <v>353</v>
      </c>
      <c r="H421" s="180">
        <v>5</v>
      </c>
      <c r="I421" s="181"/>
      <c r="J421" s="182">
        <f t="shared" si="0"/>
        <v>0</v>
      </c>
      <c r="K421" s="178" t="s">
        <v>138</v>
      </c>
      <c r="L421" s="183"/>
      <c r="M421" s="184" t="s">
        <v>1</v>
      </c>
      <c r="N421" s="185" t="s">
        <v>46</v>
      </c>
      <c r="P421" s="141">
        <f t="shared" si="1"/>
        <v>0</v>
      </c>
      <c r="Q421" s="141">
        <v>1.6</v>
      </c>
      <c r="R421" s="141">
        <f t="shared" si="2"/>
        <v>8</v>
      </c>
      <c r="S421" s="141">
        <v>0</v>
      </c>
      <c r="T421" s="142">
        <f t="shared" si="3"/>
        <v>0</v>
      </c>
      <c r="AR421" s="143" t="s">
        <v>186</v>
      </c>
      <c r="AT421" s="143" t="s">
        <v>279</v>
      </c>
      <c r="AU421" s="143" t="s">
        <v>91</v>
      </c>
      <c r="AY421" s="17" t="s">
        <v>132</v>
      </c>
      <c r="BE421" s="144">
        <f t="shared" si="4"/>
        <v>0</v>
      </c>
      <c r="BF421" s="144">
        <f t="shared" si="5"/>
        <v>0</v>
      </c>
      <c r="BG421" s="144">
        <f t="shared" si="6"/>
        <v>0</v>
      </c>
      <c r="BH421" s="144">
        <f t="shared" si="7"/>
        <v>0</v>
      </c>
      <c r="BI421" s="144">
        <f t="shared" si="8"/>
        <v>0</v>
      </c>
      <c r="BJ421" s="17" t="s">
        <v>89</v>
      </c>
      <c r="BK421" s="144">
        <f t="shared" si="9"/>
        <v>0</v>
      </c>
      <c r="BL421" s="17" t="s">
        <v>139</v>
      </c>
      <c r="BM421" s="143" t="s">
        <v>524</v>
      </c>
    </row>
    <row r="422" spans="2:65" s="1" customFormat="1" ht="24.2" customHeight="1">
      <c r="B422" s="32"/>
      <c r="C422" s="176" t="s">
        <v>553</v>
      </c>
      <c r="D422" s="176" t="s">
        <v>279</v>
      </c>
      <c r="E422" s="177" t="s">
        <v>526</v>
      </c>
      <c r="F422" s="178" t="s">
        <v>527</v>
      </c>
      <c r="G422" s="179" t="s">
        <v>353</v>
      </c>
      <c r="H422" s="180">
        <v>13</v>
      </c>
      <c r="I422" s="181"/>
      <c r="J422" s="182">
        <f t="shared" si="0"/>
        <v>0</v>
      </c>
      <c r="K422" s="178" t="s">
        <v>138</v>
      </c>
      <c r="L422" s="183"/>
      <c r="M422" s="184" t="s">
        <v>1</v>
      </c>
      <c r="N422" s="185" t="s">
        <v>46</v>
      </c>
      <c r="P422" s="141">
        <f t="shared" si="1"/>
        <v>0</v>
      </c>
      <c r="Q422" s="141">
        <v>0.002</v>
      </c>
      <c r="R422" s="141">
        <f t="shared" si="2"/>
        <v>0.026000000000000002</v>
      </c>
      <c r="S422" s="141">
        <v>0</v>
      </c>
      <c r="T422" s="142">
        <f t="shared" si="3"/>
        <v>0</v>
      </c>
      <c r="AR422" s="143" t="s">
        <v>186</v>
      </c>
      <c r="AT422" s="143" t="s">
        <v>279</v>
      </c>
      <c r="AU422" s="143" t="s">
        <v>91</v>
      </c>
      <c r="AY422" s="17" t="s">
        <v>132</v>
      </c>
      <c r="BE422" s="144">
        <f t="shared" si="4"/>
        <v>0</v>
      </c>
      <c r="BF422" s="144">
        <f t="shared" si="5"/>
        <v>0</v>
      </c>
      <c r="BG422" s="144">
        <f t="shared" si="6"/>
        <v>0</v>
      </c>
      <c r="BH422" s="144">
        <f t="shared" si="7"/>
        <v>0</v>
      </c>
      <c r="BI422" s="144">
        <f t="shared" si="8"/>
        <v>0</v>
      </c>
      <c r="BJ422" s="17" t="s">
        <v>89</v>
      </c>
      <c r="BK422" s="144">
        <f t="shared" si="9"/>
        <v>0</v>
      </c>
      <c r="BL422" s="17" t="s">
        <v>139</v>
      </c>
      <c r="BM422" s="143" t="s">
        <v>528</v>
      </c>
    </row>
    <row r="423" spans="2:65" s="1" customFormat="1" ht="24.2" customHeight="1">
      <c r="B423" s="32"/>
      <c r="C423" s="132" t="s">
        <v>557</v>
      </c>
      <c r="D423" s="132" t="s">
        <v>134</v>
      </c>
      <c r="E423" s="133" t="s">
        <v>554</v>
      </c>
      <c r="F423" s="134" t="s">
        <v>555</v>
      </c>
      <c r="G423" s="135" t="s">
        <v>353</v>
      </c>
      <c r="H423" s="136">
        <v>5</v>
      </c>
      <c r="I423" s="137"/>
      <c r="J423" s="138">
        <f t="shared" si="0"/>
        <v>0</v>
      </c>
      <c r="K423" s="134" t="s">
        <v>138</v>
      </c>
      <c r="L423" s="32"/>
      <c r="M423" s="139" t="s">
        <v>1</v>
      </c>
      <c r="N423" s="140" t="s">
        <v>46</v>
      </c>
      <c r="P423" s="141">
        <f t="shared" si="1"/>
        <v>0</v>
      </c>
      <c r="Q423" s="141">
        <v>0</v>
      </c>
      <c r="R423" s="141">
        <f t="shared" si="2"/>
        <v>0</v>
      </c>
      <c r="S423" s="141">
        <v>0.1</v>
      </c>
      <c r="T423" s="142">
        <f t="shared" si="3"/>
        <v>0.5</v>
      </c>
      <c r="AR423" s="143" t="s">
        <v>139</v>
      </c>
      <c r="AT423" s="143" t="s">
        <v>134</v>
      </c>
      <c r="AU423" s="143" t="s">
        <v>91</v>
      </c>
      <c r="AY423" s="17" t="s">
        <v>132</v>
      </c>
      <c r="BE423" s="144">
        <f t="shared" si="4"/>
        <v>0</v>
      </c>
      <c r="BF423" s="144">
        <f t="shared" si="5"/>
        <v>0</v>
      </c>
      <c r="BG423" s="144">
        <f t="shared" si="6"/>
        <v>0</v>
      </c>
      <c r="BH423" s="144">
        <f t="shared" si="7"/>
        <v>0</v>
      </c>
      <c r="BI423" s="144">
        <f t="shared" si="8"/>
        <v>0</v>
      </c>
      <c r="BJ423" s="17" t="s">
        <v>89</v>
      </c>
      <c r="BK423" s="144">
        <f t="shared" si="9"/>
        <v>0</v>
      </c>
      <c r="BL423" s="17" t="s">
        <v>139</v>
      </c>
      <c r="BM423" s="143" t="s">
        <v>556</v>
      </c>
    </row>
    <row r="424" spans="2:65" s="1" customFormat="1" ht="37.9" customHeight="1">
      <c r="B424" s="32"/>
      <c r="C424" s="132" t="s">
        <v>561</v>
      </c>
      <c r="D424" s="132" t="s">
        <v>134</v>
      </c>
      <c r="E424" s="133" t="s">
        <v>558</v>
      </c>
      <c r="F424" s="134" t="s">
        <v>559</v>
      </c>
      <c r="G424" s="135" t="s">
        <v>353</v>
      </c>
      <c r="H424" s="136">
        <v>5</v>
      </c>
      <c r="I424" s="137"/>
      <c r="J424" s="138">
        <f t="shared" si="0"/>
        <v>0</v>
      </c>
      <c r="K424" s="134" t="s">
        <v>1</v>
      </c>
      <c r="L424" s="32"/>
      <c r="M424" s="139" t="s">
        <v>1</v>
      </c>
      <c r="N424" s="140" t="s">
        <v>46</v>
      </c>
      <c r="P424" s="141">
        <f t="shared" si="1"/>
        <v>0</v>
      </c>
      <c r="Q424" s="141">
        <v>0.00702</v>
      </c>
      <c r="R424" s="141">
        <f t="shared" si="2"/>
        <v>0.0351</v>
      </c>
      <c r="S424" s="141">
        <v>0</v>
      </c>
      <c r="T424" s="142">
        <f t="shared" si="3"/>
        <v>0</v>
      </c>
      <c r="AR424" s="143" t="s">
        <v>139</v>
      </c>
      <c r="AT424" s="143" t="s">
        <v>134</v>
      </c>
      <c r="AU424" s="143" t="s">
        <v>91</v>
      </c>
      <c r="AY424" s="17" t="s">
        <v>132</v>
      </c>
      <c r="BE424" s="144">
        <f t="shared" si="4"/>
        <v>0</v>
      </c>
      <c r="BF424" s="144">
        <f t="shared" si="5"/>
        <v>0</v>
      </c>
      <c r="BG424" s="144">
        <f t="shared" si="6"/>
        <v>0</v>
      </c>
      <c r="BH424" s="144">
        <f t="shared" si="7"/>
        <v>0</v>
      </c>
      <c r="BI424" s="144">
        <f t="shared" si="8"/>
        <v>0</v>
      </c>
      <c r="BJ424" s="17" t="s">
        <v>89</v>
      </c>
      <c r="BK424" s="144">
        <f t="shared" si="9"/>
        <v>0</v>
      </c>
      <c r="BL424" s="17" t="s">
        <v>139</v>
      </c>
      <c r="BM424" s="143" t="s">
        <v>560</v>
      </c>
    </row>
    <row r="425" spans="2:51" s="13" customFormat="1" ht="11.25">
      <c r="B425" s="155"/>
      <c r="D425" s="145" t="s">
        <v>143</v>
      </c>
      <c r="E425" s="156" t="s">
        <v>1</v>
      </c>
      <c r="F425" s="157" t="s">
        <v>795</v>
      </c>
      <c r="H425" s="158">
        <v>5</v>
      </c>
      <c r="I425" s="159"/>
      <c r="L425" s="155"/>
      <c r="M425" s="160"/>
      <c r="T425" s="161"/>
      <c r="AT425" s="156" t="s">
        <v>143</v>
      </c>
      <c r="AU425" s="156" t="s">
        <v>91</v>
      </c>
      <c r="AV425" s="13" t="s">
        <v>91</v>
      </c>
      <c r="AW425" s="13" t="s">
        <v>36</v>
      </c>
      <c r="AX425" s="13" t="s">
        <v>89</v>
      </c>
      <c r="AY425" s="156" t="s">
        <v>132</v>
      </c>
    </row>
    <row r="426" spans="2:65" s="1" customFormat="1" ht="24.2" customHeight="1">
      <c r="B426" s="32"/>
      <c r="C426" s="176" t="s">
        <v>565</v>
      </c>
      <c r="D426" s="176" t="s">
        <v>279</v>
      </c>
      <c r="E426" s="177" t="s">
        <v>562</v>
      </c>
      <c r="F426" s="178" t="s">
        <v>563</v>
      </c>
      <c r="G426" s="179" t="s">
        <v>353</v>
      </c>
      <c r="H426" s="180">
        <v>4</v>
      </c>
      <c r="I426" s="181"/>
      <c r="J426" s="182">
        <f>ROUND(I426*H426,2)</f>
        <v>0</v>
      </c>
      <c r="K426" s="178" t="s">
        <v>1</v>
      </c>
      <c r="L426" s="183"/>
      <c r="M426" s="184" t="s">
        <v>1</v>
      </c>
      <c r="N426" s="185" t="s">
        <v>46</v>
      </c>
      <c r="P426" s="141">
        <f>O426*H426</f>
        <v>0</v>
      </c>
      <c r="Q426" s="141">
        <v>0.079</v>
      </c>
      <c r="R426" s="141">
        <f>Q426*H426</f>
        <v>0.316</v>
      </c>
      <c r="S426" s="141">
        <v>0</v>
      </c>
      <c r="T426" s="142">
        <f>S426*H426</f>
        <v>0</v>
      </c>
      <c r="AR426" s="143" t="s">
        <v>186</v>
      </c>
      <c r="AT426" s="143" t="s">
        <v>279</v>
      </c>
      <c r="AU426" s="143" t="s">
        <v>91</v>
      </c>
      <c r="AY426" s="17" t="s">
        <v>132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7" t="s">
        <v>89</v>
      </c>
      <c r="BK426" s="144">
        <f>ROUND(I426*H426,2)</f>
        <v>0</v>
      </c>
      <c r="BL426" s="17" t="s">
        <v>139</v>
      </c>
      <c r="BM426" s="143" t="s">
        <v>564</v>
      </c>
    </row>
    <row r="427" spans="2:65" s="1" customFormat="1" ht="24.2" customHeight="1">
      <c r="B427" s="32"/>
      <c r="C427" s="176" t="s">
        <v>569</v>
      </c>
      <c r="D427" s="176" t="s">
        <v>279</v>
      </c>
      <c r="E427" s="177" t="s">
        <v>566</v>
      </c>
      <c r="F427" s="178" t="s">
        <v>567</v>
      </c>
      <c r="G427" s="179" t="s">
        <v>353</v>
      </c>
      <c r="H427" s="180">
        <v>1</v>
      </c>
      <c r="I427" s="181"/>
      <c r="J427" s="182">
        <f>ROUND(I427*H427,2)</f>
        <v>0</v>
      </c>
      <c r="K427" s="178" t="s">
        <v>1</v>
      </c>
      <c r="L427" s="183"/>
      <c r="M427" s="184" t="s">
        <v>1</v>
      </c>
      <c r="N427" s="185" t="s">
        <v>46</v>
      </c>
      <c r="P427" s="141">
        <f>O427*H427</f>
        <v>0</v>
      </c>
      <c r="Q427" s="141">
        <v>0.079</v>
      </c>
      <c r="R427" s="141">
        <f>Q427*H427</f>
        <v>0.079</v>
      </c>
      <c r="S427" s="141">
        <v>0</v>
      </c>
      <c r="T427" s="142">
        <f>S427*H427</f>
        <v>0</v>
      </c>
      <c r="AR427" s="143" t="s">
        <v>186</v>
      </c>
      <c r="AT427" s="143" t="s">
        <v>279</v>
      </c>
      <c r="AU427" s="143" t="s">
        <v>91</v>
      </c>
      <c r="AY427" s="17" t="s">
        <v>132</v>
      </c>
      <c r="BE427" s="144">
        <f>IF(N427="základní",J427,0)</f>
        <v>0</v>
      </c>
      <c r="BF427" s="144">
        <f>IF(N427="snížená",J427,0)</f>
        <v>0</v>
      </c>
      <c r="BG427" s="144">
        <f>IF(N427="zákl. přenesená",J427,0)</f>
        <v>0</v>
      </c>
      <c r="BH427" s="144">
        <f>IF(N427="sníž. přenesená",J427,0)</f>
        <v>0</v>
      </c>
      <c r="BI427" s="144">
        <f>IF(N427="nulová",J427,0)</f>
        <v>0</v>
      </c>
      <c r="BJ427" s="17" t="s">
        <v>89</v>
      </c>
      <c r="BK427" s="144">
        <f>ROUND(I427*H427,2)</f>
        <v>0</v>
      </c>
      <c r="BL427" s="17" t="s">
        <v>139</v>
      </c>
      <c r="BM427" s="143" t="s">
        <v>568</v>
      </c>
    </row>
    <row r="428" spans="2:65" s="1" customFormat="1" ht="16.5" customHeight="1">
      <c r="B428" s="32"/>
      <c r="C428" s="176" t="s">
        <v>573</v>
      </c>
      <c r="D428" s="176" t="s">
        <v>279</v>
      </c>
      <c r="E428" s="177" t="s">
        <v>570</v>
      </c>
      <c r="F428" s="178" t="s">
        <v>571</v>
      </c>
      <c r="G428" s="179" t="s">
        <v>353</v>
      </c>
      <c r="H428" s="180">
        <v>5</v>
      </c>
      <c r="I428" s="181"/>
      <c r="J428" s="182">
        <f>ROUND(I428*H428,2)</f>
        <v>0</v>
      </c>
      <c r="K428" s="178" t="s">
        <v>1</v>
      </c>
      <c r="L428" s="183"/>
      <c r="M428" s="184" t="s">
        <v>1</v>
      </c>
      <c r="N428" s="185" t="s">
        <v>46</v>
      </c>
      <c r="P428" s="141">
        <f>O428*H428</f>
        <v>0</v>
      </c>
      <c r="Q428" s="141">
        <v>0.01</v>
      </c>
      <c r="R428" s="141">
        <f>Q428*H428</f>
        <v>0.05</v>
      </c>
      <c r="S428" s="141">
        <v>0</v>
      </c>
      <c r="T428" s="142">
        <f>S428*H428</f>
        <v>0</v>
      </c>
      <c r="AR428" s="143" t="s">
        <v>186</v>
      </c>
      <c r="AT428" s="143" t="s">
        <v>279</v>
      </c>
      <c r="AU428" s="143" t="s">
        <v>91</v>
      </c>
      <c r="AY428" s="17" t="s">
        <v>132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7" t="s">
        <v>89</v>
      </c>
      <c r="BK428" s="144">
        <f>ROUND(I428*H428,2)</f>
        <v>0</v>
      </c>
      <c r="BL428" s="17" t="s">
        <v>139</v>
      </c>
      <c r="BM428" s="143" t="s">
        <v>572</v>
      </c>
    </row>
    <row r="429" spans="2:63" s="11" customFormat="1" ht="22.9" customHeight="1">
      <c r="B429" s="120"/>
      <c r="D429" s="121" t="s">
        <v>80</v>
      </c>
      <c r="E429" s="130" t="s">
        <v>191</v>
      </c>
      <c r="F429" s="130" t="s">
        <v>579</v>
      </c>
      <c r="I429" s="123"/>
      <c r="J429" s="131">
        <f>BK429</f>
        <v>0</v>
      </c>
      <c r="L429" s="120"/>
      <c r="M429" s="125"/>
      <c r="P429" s="126">
        <f>SUM(P430:P449)</f>
        <v>0</v>
      </c>
      <c r="R429" s="126">
        <f>SUM(R430:R449)</f>
        <v>0.0025060000000000004</v>
      </c>
      <c r="T429" s="127">
        <f>SUM(T430:T449)</f>
        <v>0</v>
      </c>
      <c r="AR429" s="121" t="s">
        <v>89</v>
      </c>
      <c r="AT429" s="128" t="s">
        <v>80</v>
      </c>
      <c r="AU429" s="128" t="s">
        <v>89</v>
      </c>
      <c r="AY429" s="121" t="s">
        <v>132</v>
      </c>
      <c r="BK429" s="129">
        <f>SUM(BK430:BK449)</f>
        <v>0</v>
      </c>
    </row>
    <row r="430" spans="2:65" s="1" customFormat="1" ht="37.9" customHeight="1">
      <c r="B430" s="32"/>
      <c r="C430" s="132" t="s">
        <v>580</v>
      </c>
      <c r="D430" s="132" t="s">
        <v>134</v>
      </c>
      <c r="E430" s="133" t="s">
        <v>796</v>
      </c>
      <c r="F430" s="134" t="s">
        <v>797</v>
      </c>
      <c r="G430" s="135" t="s">
        <v>169</v>
      </c>
      <c r="H430" s="136">
        <v>7.16</v>
      </c>
      <c r="I430" s="137"/>
      <c r="J430" s="138">
        <f>ROUND(I430*H430,2)</f>
        <v>0</v>
      </c>
      <c r="K430" s="134" t="s">
        <v>138</v>
      </c>
      <c r="L430" s="32"/>
      <c r="M430" s="139" t="s">
        <v>1</v>
      </c>
      <c r="N430" s="140" t="s">
        <v>46</v>
      </c>
      <c r="P430" s="141">
        <f>O430*H430</f>
        <v>0</v>
      </c>
      <c r="Q430" s="141">
        <v>1E-05</v>
      </c>
      <c r="R430" s="141">
        <f>Q430*H430</f>
        <v>7.16E-05</v>
      </c>
      <c r="S430" s="141">
        <v>0</v>
      </c>
      <c r="T430" s="142">
        <f>S430*H430</f>
        <v>0</v>
      </c>
      <c r="AR430" s="143" t="s">
        <v>139</v>
      </c>
      <c r="AT430" s="143" t="s">
        <v>134</v>
      </c>
      <c r="AU430" s="143" t="s">
        <v>91</v>
      </c>
      <c r="AY430" s="17" t="s">
        <v>132</v>
      </c>
      <c r="BE430" s="144">
        <f>IF(N430="základní",J430,0)</f>
        <v>0</v>
      </c>
      <c r="BF430" s="144">
        <f>IF(N430="snížená",J430,0)</f>
        <v>0</v>
      </c>
      <c r="BG430" s="144">
        <f>IF(N430="zákl. přenesená",J430,0)</f>
        <v>0</v>
      </c>
      <c r="BH430" s="144">
        <f>IF(N430="sníž. přenesená",J430,0)</f>
        <v>0</v>
      </c>
      <c r="BI430" s="144">
        <f>IF(N430="nulová",J430,0)</f>
        <v>0</v>
      </c>
      <c r="BJ430" s="17" t="s">
        <v>89</v>
      </c>
      <c r="BK430" s="144">
        <f>ROUND(I430*H430,2)</f>
        <v>0</v>
      </c>
      <c r="BL430" s="17" t="s">
        <v>139</v>
      </c>
      <c r="BM430" s="143" t="s">
        <v>798</v>
      </c>
    </row>
    <row r="431" spans="2:51" s="12" customFormat="1" ht="11.25">
      <c r="B431" s="149"/>
      <c r="D431" s="145" t="s">
        <v>143</v>
      </c>
      <c r="E431" s="150" t="s">
        <v>1</v>
      </c>
      <c r="F431" s="151" t="s">
        <v>145</v>
      </c>
      <c r="H431" s="150" t="s">
        <v>1</v>
      </c>
      <c r="I431" s="152"/>
      <c r="L431" s="149"/>
      <c r="M431" s="153"/>
      <c r="T431" s="154"/>
      <c r="AT431" s="150" t="s">
        <v>143</v>
      </c>
      <c r="AU431" s="150" t="s">
        <v>91</v>
      </c>
      <c r="AV431" s="12" t="s">
        <v>89</v>
      </c>
      <c r="AW431" s="12" t="s">
        <v>36</v>
      </c>
      <c r="AX431" s="12" t="s">
        <v>81</v>
      </c>
      <c r="AY431" s="150" t="s">
        <v>132</v>
      </c>
    </row>
    <row r="432" spans="2:51" s="13" customFormat="1" ht="11.25">
      <c r="B432" s="155"/>
      <c r="D432" s="145" t="s">
        <v>143</v>
      </c>
      <c r="E432" s="156" t="s">
        <v>1</v>
      </c>
      <c r="F432" s="157" t="s">
        <v>799</v>
      </c>
      <c r="H432" s="158">
        <v>3.16</v>
      </c>
      <c r="I432" s="159"/>
      <c r="L432" s="155"/>
      <c r="M432" s="160"/>
      <c r="T432" s="161"/>
      <c r="AT432" s="156" t="s">
        <v>143</v>
      </c>
      <c r="AU432" s="156" t="s">
        <v>91</v>
      </c>
      <c r="AV432" s="13" t="s">
        <v>91</v>
      </c>
      <c r="AW432" s="13" t="s">
        <v>36</v>
      </c>
      <c r="AX432" s="13" t="s">
        <v>81</v>
      </c>
      <c r="AY432" s="156" t="s">
        <v>132</v>
      </c>
    </row>
    <row r="433" spans="2:51" s="13" customFormat="1" ht="11.25">
      <c r="B433" s="155"/>
      <c r="D433" s="145" t="s">
        <v>143</v>
      </c>
      <c r="E433" s="156" t="s">
        <v>1</v>
      </c>
      <c r="F433" s="157" t="s">
        <v>800</v>
      </c>
      <c r="H433" s="158">
        <v>4</v>
      </c>
      <c r="I433" s="159"/>
      <c r="L433" s="155"/>
      <c r="M433" s="160"/>
      <c r="T433" s="161"/>
      <c r="AT433" s="156" t="s">
        <v>143</v>
      </c>
      <c r="AU433" s="156" t="s">
        <v>91</v>
      </c>
      <c r="AV433" s="13" t="s">
        <v>91</v>
      </c>
      <c r="AW433" s="13" t="s">
        <v>36</v>
      </c>
      <c r="AX433" s="13" t="s">
        <v>81</v>
      </c>
      <c r="AY433" s="156" t="s">
        <v>132</v>
      </c>
    </row>
    <row r="434" spans="2:51" s="14" customFormat="1" ht="11.25">
      <c r="B434" s="162"/>
      <c r="D434" s="145" t="s">
        <v>143</v>
      </c>
      <c r="E434" s="163" t="s">
        <v>1</v>
      </c>
      <c r="F434" s="164" t="s">
        <v>149</v>
      </c>
      <c r="H434" s="165">
        <v>7.16</v>
      </c>
      <c r="I434" s="166"/>
      <c r="L434" s="162"/>
      <c r="M434" s="167"/>
      <c r="T434" s="168"/>
      <c r="AT434" s="163" t="s">
        <v>143</v>
      </c>
      <c r="AU434" s="163" t="s">
        <v>91</v>
      </c>
      <c r="AV434" s="14" t="s">
        <v>139</v>
      </c>
      <c r="AW434" s="14" t="s">
        <v>36</v>
      </c>
      <c r="AX434" s="14" t="s">
        <v>89</v>
      </c>
      <c r="AY434" s="163" t="s">
        <v>132</v>
      </c>
    </row>
    <row r="435" spans="2:65" s="1" customFormat="1" ht="55.5" customHeight="1">
      <c r="B435" s="32"/>
      <c r="C435" s="132" t="s">
        <v>586</v>
      </c>
      <c r="D435" s="132" t="s">
        <v>134</v>
      </c>
      <c r="E435" s="133" t="s">
        <v>801</v>
      </c>
      <c r="F435" s="134" t="s">
        <v>802</v>
      </c>
      <c r="G435" s="135" t="s">
        <v>169</v>
      </c>
      <c r="H435" s="136">
        <v>7.16</v>
      </c>
      <c r="I435" s="137"/>
      <c r="J435" s="138">
        <f>ROUND(I435*H435,2)</f>
        <v>0</v>
      </c>
      <c r="K435" s="134" t="s">
        <v>138</v>
      </c>
      <c r="L435" s="32"/>
      <c r="M435" s="139" t="s">
        <v>1</v>
      </c>
      <c r="N435" s="140" t="s">
        <v>46</v>
      </c>
      <c r="P435" s="141">
        <f>O435*H435</f>
        <v>0</v>
      </c>
      <c r="Q435" s="141">
        <v>0.00034</v>
      </c>
      <c r="R435" s="141">
        <f>Q435*H435</f>
        <v>0.0024344</v>
      </c>
      <c r="S435" s="141">
        <v>0</v>
      </c>
      <c r="T435" s="142">
        <f>S435*H435</f>
        <v>0</v>
      </c>
      <c r="AR435" s="143" t="s">
        <v>139</v>
      </c>
      <c r="AT435" s="143" t="s">
        <v>134</v>
      </c>
      <c r="AU435" s="143" t="s">
        <v>91</v>
      </c>
      <c r="AY435" s="17" t="s">
        <v>132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7" t="s">
        <v>89</v>
      </c>
      <c r="BK435" s="144">
        <f>ROUND(I435*H435,2)</f>
        <v>0</v>
      </c>
      <c r="BL435" s="17" t="s">
        <v>139</v>
      </c>
      <c r="BM435" s="143" t="s">
        <v>803</v>
      </c>
    </row>
    <row r="436" spans="2:51" s="12" customFormat="1" ht="11.25">
      <c r="B436" s="149"/>
      <c r="D436" s="145" t="s">
        <v>143</v>
      </c>
      <c r="E436" s="150" t="s">
        <v>1</v>
      </c>
      <c r="F436" s="151" t="s">
        <v>145</v>
      </c>
      <c r="H436" s="150" t="s">
        <v>1</v>
      </c>
      <c r="I436" s="152"/>
      <c r="L436" s="149"/>
      <c r="M436" s="153"/>
      <c r="T436" s="154"/>
      <c r="AT436" s="150" t="s">
        <v>143</v>
      </c>
      <c r="AU436" s="150" t="s">
        <v>91</v>
      </c>
      <c r="AV436" s="12" t="s">
        <v>89</v>
      </c>
      <c r="AW436" s="12" t="s">
        <v>36</v>
      </c>
      <c r="AX436" s="12" t="s">
        <v>81</v>
      </c>
      <c r="AY436" s="150" t="s">
        <v>132</v>
      </c>
    </row>
    <row r="437" spans="2:51" s="13" customFormat="1" ht="11.25">
      <c r="B437" s="155"/>
      <c r="D437" s="145" t="s">
        <v>143</v>
      </c>
      <c r="E437" s="156" t="s">
        <v>1</v>
      </c>
      <c r="F437" s="157" t="s">
        <v>799</v>
      </c>
      <c r="H437" s="158">
        <v>3.16</v>
      </c>
      <c r="I437" s="159"/>
      <c r="L437" s="155"/>
      <c r="M437" s="160"/>
      <c r="T437" s="161"/>
      <c r="AT437" s="156" t="s">
        <v>143</v>
      </c>
      <c r="AU437" s="156" t="s">
        <v>91</v>
      </c>
      <c r="AV437" s="13" t="s">
        <v>91</v>
      </c>
      <c r="AW437" s="13" t="s">
        <v>36</v>
      </c>
      <c r="AX437" s="13" t="s">
        <v>81</v>
      </c>
      <c r="AY437" s="156" t="s">
        <v>132</v>
      </c>
    </row>
    <row r="438" spans="2:51" s="13" customFormat="1" ht="11.25">
      <c r="B438" s="155"/>
      <c r="D438" s="145" t="s">
        <v>143</v>
      </c>
      <c r="E438" s="156" t="s">
        <v>1</v>
      </c>
      <c r="F438" s="157" t="s">
        <v>800</v>
      </c>
      <c r="H438" s="158">
        <v>4</v>
      </c>
      <c r="I438" s="159"/>
      <c r="L438" s="155"/>
      <c r="M438" s="160"/>
      <c r="T438" s="161"/>
      <c r="AT438" s="156" t="s">
        <v>143</v>
      </c>
      <c r="AU438" s="156" t="s">
        <v>91</v>
      </c>
      <c r="AV438" s="13" t="s">
        <v>91</v>
      </c>
      <c r="AW438" s="13" t="s">
        <v>36</v>
      </c>
      <c r="AX438" s="13" t="s">
        <v>81</v>
      </c>
      <c r="AY438" s="156" t="s">
        <v>132</v>
      </c>
    </row>
    <row r="439" spans="2:51" s="14" customFormat="1" ht="11.25">
      <c r="B439" s="162"/>
      <c r="D439" s="145" t="s">
        <v>143</v>
      </c>
      <c r="E439" s="163" t="s">
        <v>1</v>
      </c>
      <c r="F439" s="164" t="s">
        <v>149</v>
      </c>
      <c r="H439" s="165">
        <v>7.16</v>
      </c>
      <c r="I439" s="166"/>
      <c r="L439" s="162"/>
      <c r="M439" s="167"/>
      <c r="T439" s="168"/>
      <c r="AT439" s="163" t="s">
        <v>143</v>
      </c>
      <c r="AU439" s="163" t="s">
        <v>91</v>
      </c>
      <c r="AV439" s="14" t="s">
        <v>139</v>
      </c>
      <c r="AW439" s="14" t="s">
        <v>36</v>
      </c>
      <c r="AX439" s="14" t="s">
        <v>89</v>
      </c>
      <c r="AY439" s="163" t="s">
        <v>132</v>
      </c>
    </row>
    <row r="440" spans="2:65" s="1" customFormat="1" ht="37.9" customHeight="1">
      <c r="B440" s="32"/>
      <c r="C440" s="132" t="s">
        <v>591</v>
      </c>
      <c r="D440" s="132" t="s">
        <v>134</v>
      </c>
      <c r="E440" s="133" t="s">
        <v>804</v>
      </c>
      <c r="F440" s="134" t="s">
        <v>805</v>
      </c>
      <c r="G440" s="135" t="s">
        <v>169</v>
      </c>
      <c r="H440" s="136">
        <v>7.16</v>
      </c>
      <c r="I440" s="137"/>
      <c r="J440" s="138">
        <f>ROUND(I440*H440,2)</f>
        <v>0</v>
      </c>
      <c r="K440" s="134" t="s">
        <v>138</v>
      </c>
      <c r="L440" s="32"/>
      <c r="M440" s="139" t="s">
        <v>1</v>
      </c>
      <c r="N440" s="140" t="s">
        <v>46</v>
      </c>
      <c r="P440" s="141">
        <f>O440*H440</f>
        <v>0</v>
      </c>
      <c r="Q440" s="141">
        <v>0</v>
      </c>
      <c r="R440" s="141">
        <f>Q440*H440</f>
        <v>0</v>
      </c>
      <c r="S440" s="141">
        <v>0</v>
      </c>
      <c r="T440" s="142">
        <f>S440*H440</f>
        <v>0</v>
      </c>
      <c r="AR440" s="143" t="s">
        <v>139</v>
      </c>
      <c r="AT440" s="143" t="s">
        <v>134</v>
      </c>
      <c r="AU440" s="143" t="s">
        <v>91</v>
      </c>
      <c r="AY440" s="17" t="s">
        <v>132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7" t="s">
        <v>89</v>
      </c>
      <c r="BK440" s="144">
        <f>ROUND(I440*H440,2)</f>
        <v>0</v>
      </c>
      <c r="BL440" s="17" t="s">
        <v>139</v>
      </c>
      <c r="BM440" s="143" t="s">
        <v>806</v>
      </c>
    </row>
    <row r="441" spans="2:51" s="12" customFormat="1" ht="11.25">
      <c r="B441" s="149"/>
      <c r="D441" s="145" t="s">
        <v>143</v>
      </c>
      <c r="E441" s="150" t="s">
        <v>1</v>
      </c>
      <c r="F441" s="151" t="s">
        <v>145</v>
      </c>
      <c r="H441" s="150" t="s">
        <v>1</v>
      </c>
      <c r="I441" s="152"/>
      <c r="L441" s="149"/>
      <c r="M441" s="153"/>
      <c r="T441" s="154"/>
      <c r="AT441" s="150" t="s">
        <v>143</v>
      </c>
      <c r="AU441" s="150" t="s">
        <v>91</v>
      </c>
      <c r="AV441" s="12" t="s">
        <v>89</v>
      </c>
      <c r="AW441" s="12" t="s">
        <v>36</v>
      </c>
      <c r="AX441" s="12" t="s">
        <v>81</v>
      </c>
      <c r="AY441" s="150" t="s">
        <v>132</v>
      </c>
    </row>
    <row r="442" spans="2:51" s="13" customFormat="1" ht="11.25">
      <c r="B442" s="155"/>
      <c r="D442" s="145" t="s">
        <v>143</v>
      </c>
      <c r="E442" s="156" t="s">
        <v>1</v>
      </c>
      <c r="F442" s="157" t="s">
        <v>799</v>
      </c>
      <c r="H442" s="158">
        <v>3.16</v>
      </c>
      <c r="I442" s="159"/>
      <c r="L442" s="155"/>
      <c r="M442" s="160"/>
      <c r="T442" s="161"/>
      <c r="AT442" s="156" t="s">
        <v>143</v>
      </c>
      <c r="AU442" s="156" t="s">
        <v>91</v>
      </c>
      <c r="AV442" s="13" t="s">
        <v>91</v>
      </c>
      <c r="AW442" s="13" t="s">
        <v>36</v>
      </c>
      <c r="AX442" s="13" t="s">
        <v>81</v>
      </c>
      <c r="AY442" s="156" t="s">
        <v>132</v>
      </c>
    </row>
    <row r="443" spans="2:51" s="13" customFormat="1" ht="11.25">
      <c r="B443" s="155"/>
      <c r="D443" s="145" t="s">
        <v>143</v>
      </c>
      <c r="E443" s="156" t="s">
        <v>1</v>
      </c>
      <c r="F443" s="157" t="s">
        <v>800</v>
      </c>
      <c r="H443" s="158">
        <v>4</v>
      </c>
      <c r="I443" s="159"/>
      <c r="L443" s="155"/>
      <c r="M443" s="160"/>
      <c r="T443" s="161"/>
      <c r="AT443" s="156" t="s">
        <v>143</v>
      </c>
      <c r="AU443" s="156" t="s">
        <v>91</v>
      </c>
      <c r="AV443" s="13" t="s">
        <v>91</v>
      </c>
      <c r="AW443" s="13" t="s">
        <v>36</v>
      </c>
      <c r="AX443" s="13" t="s">
        <v>81</v>
      </c>
      <c r="AY443" s="156" t="s">
        <v>132</v>
      </c>
    </row>
    <row r="444" spans="2:51" s="14" customFormat="1" ht="11.25">
      <c r="B444" s="162"/>
      <c r="D444" s="145" t="s">
        <v>143</v>
      </c>
      <c r="E444" s="163" t="s">
        <v>1</v>
      </c>
      <c r="F444" s="164" t="s">
        <v>149</v>
      </c>
      <c r="H444" s="165">
        <v>7.16</v>
      </c>
      <c r="I444" s="166"/>
      <c r="L444" s="162"/>
      <c r="M444" s="167"/>
      <c r="T444" s="168"/>
      <c r="AT444" s="163" t="s">
        <v>143</v>
      </c>
      <c r="AU444" s="163" t="s">
        <v>91</v>
      </c>
      <c r="AV444" s="14" t="s">
        <v>139</v>
      </c>
      <c r="AW444" s="14" t="s">
        <v>36</v>
      </c>
      <c r="AX444" s="14" t="s">
        <v>89</v>
      </c>
      <c r="AY444" s="163" t="s">
        <v>132</v>
      </c>
    </row>
    <row r="445" spans="2:65" s="1" customFormat="1" ht="24.2" customHeight="1">
      <c r="B445" s="32"/>
      <c r="C445" s="132" t="s">
        <v>597</v>
      </c>
      <c r="D445" s="132" t="s">
        <v>134</v>
      </c>
      <c r="E445" s="133" t="s">
        <v>587</v>
      </c>
      <c r="F445" s="134" t="s">
        <v>588</v>
      </c>
      <c r="G445" s="135" t="s">
        <v>169</v>
      </c>
      <c r="H445" s="136">
        <v>7.16</v>
      </c>
      <c r="I445" s="137"/>
      <c r="J445" s="138">
        <f>ROUND(I445*H445,2)</f>
        <v>0</v>
      </c>
      <c r="K445" s="134" t="s">
        <v>138</v>
      </c>
      <c r="L445" s="32"/>
      <c r="M445" s="139" t="s">
        <v>1</v>
      </c>
      <c r="N445" s="140" t="s">
        <v>46</v>
      </c>
      <c r="P445" s="141">
        <f>O445*H445</f>
        <v>0</v>
      </c>
      <c r="Q445" s="141">
        <v>0</v>
      </c>
      <c r="R445" s="141">
        <f>Q445*H445</f>
        <v>0</v>
      </c>
      <c r="S445" s="141">
        <v>0</v>
      </c>
      <c r="T445" s="142">
        <f>S445*H445</f>
        <v>0</v>
      </c>
      <c r="AR445" s="143" t="s">
        <v>139</v>
      </c>
      <c r="AT445" s="143" t="s">
        <v>134</v>
      </c>
      <c r="AU445" s="143" t="s">
        <v>91</v>
      </c>
      <c r="AY445" s="17" t="s">
        <v>132</v>
      </c>
      <c r="BE445" s="144">
        <f>IF(N445="základní",J445,0)</f>
        <v>0</v>
      </c>
      <c r="BF445" s="144">
        <f>IF(N445="snížená",J445,0)</f>
        <v>0</v>
      </c>
      <c r="BG445" s="144">
        <f>IF(N445="zákl. přenesená",J445,0)</f>
        <v>0</v>
      </c>
      <c r="BH445" s="144">
        <f>IF(N445="sníž. přenesená",J445,0)</f>
        <v>0</v>
      </c>
      <c r="BI445" s="144">
        <f>IF(N445="nulová",J445,0)</f>
        <v>0</v>
      </c>
      <c r="BJ445" s="17" t="s">
        <v>89</v>
      </c>
      <c r="BK445" s="144">
        <f>ROUND(I445*H445,2)</f>
        <v>0</v>
      </c>
      <c r="BL445" s="17" t="s">
        <v>139</v>
      </c>
      <c r="BM445" s="143" t="s">
        <v>589</v>
      </c>
    </row>
    <row r="446" spans="2:51" s="12" customFormat="1" ht="11.25">
      <c r="B446" s="149"/>
      <c r="D446" s="145" t="s">
        <v>143</v>
      </c>
      <c r="E446" s="150" t="s">
        <v>1</v>
      </c>
      <c r="F446" s="151" t="s">
        <v>145</v>
      </c>
      <c r="H446" s="150" t="s">
        <v>1</v>
      </c>
      <c r="I446" s="152"/>
      <c r="L446" s="149"/>
      <c r="M446" s="153"/>
      <c r="T446" s="154"/>
      <c r="AT446" s="150" t="s">
        <v>143</v>
      </c>
      <c r="AU446" s="150" t="s">
        <v>91</v>
      </c>
      <c r="AV446" s="12" t="s">
        <v>89</v>
      </c>
      <c r="AW446" s="12" t="s">
        <v>36</v>
      </c>
      <c r="AX446" s="12" t="s">
        <v>81</v>
      </c>
      <c r="AY446" s="150" t="s">
        <v>132</v>
      </c>
    </row>
    <row r="447" spans="2:51" s="13" customFormat="1" ht="11.25">
      <c r="B447" s="155"/>
      <c r="D447" s="145" t="s">
        <v>143</v>
      </c>
      <c r="E447" s="156" t="s">
        <v>1</v>
      </c>
      <c r="F447" s="157" t="s">
        <v>799</v>
      </c>
      <c r="H447" s="158">
        <v>3.16</v>
      </c>
      <c r="I447" s="159"/>
      <c r="L447" s="155"/>
      <c r="M447" s="160"/>
      <c r="T447" s="161"/>
      <c r="AT447" s="156" t="s">
        <v>143</v>
      </c>
      <c r="AU447" s="156" t="s">
        <v>91</v>
      </c>
      <c r="AV447" s="13" t="s">
        <v>91</v>
      </c>
      <c r="AW447" s="13" t="s">
        <v>36</v>
      </c>
      <c r="AX447" s="13" t="s">
        <v>81</v>
      </c>
      <c r="AY447" s="156" t="s">
        <v>132</v>
      </c>
    </row>
    <row r="448" spans="2:51" s="13" customFormat="1" ht="11.25">
      <c r="B448" s="155"/>
      <c r="D448" s="145" t="s">
        <v>143</v>
      </c>
      <c r="E448" s="156" t="s">
        <v>1</v>
      </c>
      <c r="F448" s="157" t="s">
        <v>800</v>
      </c>
      <c r="H448" s="158">
        <v>4</v>
      </c>
      <c r="I448" s="159"/>
      <c r="L448" s="155"/>
      <c r="M448" s="160"/>
      <c r="T448" s="161"/>
      <c r="AT448" s="156" t="s">
        <v>143</v>
      </c>
      <c r="AU448" s="156" t="s">
        <v>91</v>
      </c>
      <c r="AV448" s="13" t="s">
        <v>91</v>
      </c>
      <c r="AW448" s="13" t="s">
        <v>36</v>
      </c>
      <c r="AX448" s="13" t="s">
        <v>81</v>
      </c>
      <c r="AY448" s="156" t="s">
        <v>132</v>
      </c>
    </row>
    <row r="449" spans="2:51" s="14" customFormat="1" ht="11.25">
      <c r="B449" s="162"/>
      <c r="D449" s="145" t="s">
        <v>143</v>
      </c>
      <c r="E449" s="163" t="s">
        <v>1</v>
      </c>
      <c r="F449" s="164" t="s">
        <v>149</v>
      </c>
      <c r="H449" s="165">
        <v>7.16</v>
      </c>
      <c r="I449" s="166"/>
      <c r="L449" s="162"/>
      <c r="M449" s="167"/>
      <c r="T449" s="168"/>
      <c r="AT449" s="163" t="s">
        <v>143</v>
      </c>
      <c r="AU449" s="163" t="s">
        <v>91</v>
      </c>
      <c r="AV449" s="14" t="s">
        <v>139</v>
      </c>
      <c r="AW449" s="14" t="s">
        <v>36</v>
      </c>
      <c r="AX449" s="14" t="s">
        <v>89</v>
      </c>
      <c r="AY449" s="163" t="s">
        <v>132</v>
      </c>
    </row>
    <row r="450" spans="2:63" s="11" customFormat="1" ht="22.9" customHeight="1">
      <c r="B450" s="120"/>
      <c r="D450" s="121" t="s">
        <v>80</v>
      </c>
      <c r="E450" s="130" t="s">
        <v>595</v>
      </c>
      <c r="F450" s="130" t="s">
        <v>596</v>
      </c>
      <c r="I450" s="123"/>
      <c r="J450" s="131">
        <f>BK450</f>
        <v>0</v>
      </c>
      <c r="L450" s="120"/>
      <c r="M450" s="125"/>
      <c r="P450" s="126">
        <f>SUM(P451:P481)</f>
        <v>0</v>
      </c>
      <c r="R450" s="126">
        <f>SUM(R451:R481)</f>
        <v>0</v>
      </c>
      <c r="T450" s="127">
        <f>SUM(T451:T481)</f>
        <v>0</v>
      </c>
      <c r="AR450" s="121" t="s">
        <v>89</v>
      </c>
      <c r="AT450" s="128" t="s">
        <v>80</v>
      </c>
      <c r="AU450" s="128" t="s">
        <v>89</v>
      </c>
      <c r="AY450" s="121" t="s">
        <v>132</v>
      </c>
      <c r="BK450" s="129">
        <f>SUM(BK451:BK481)</f>
        <v>0</v>
      </c>
    </row>
    <row r="451" spans="2:65" s="1" customFormat="1" ht="37.9" customHeight="1">
      <c r="B451" s="32"/>
      <c r="C451" s="132" t="s">
        <v>605</v>
      </c>
      <c r="D451" s="132" t="s">
        <v>134</v>
      </c>
      <c r="E451" s="133" t="s">
        <v>598</v>
      </c>
      <c r="F451" s="134" t="s">
        <v>599</v>
      </c>
      <c r="G451" s="135" t="s">
        <v>264</v>
      </c>
      <c r="H451" s="136">
        <v>161.058</v>
      </c>
      <c r="I451" s="137"/>
      <c r="J451" s="138">
        <f>ROUND(I451*H451,2)</f>
        <v>0</v>
      </c>
      <c r="K451" s="134" t="s">
        <v>138</v>
      </c>
      <c r="L451" s="32"/>
      <c r="M451" s="139" t="s">
        <v>1</v>
      </c>
      <c r="N451" s="140" t="s">
        <v>46</v>
      </c>
      <c r="P451" s="141">
        <f>O451*H451</f>
        <v>0</v>
      </c>
      <c r="Q451" s="141">
        <v>0</v>
      </c>
      <c r="R451" s="141">
        <f>Q451*H451</f>
        <v>0</v>
      </c>
      <c r="S451" s="141">
        <v>0</v>
      </c>
      <c r="T451" s="142">
        <f>S451*H451</f>
        <v>0</v>
      </c>
      <c r="AR451" s="143" t="s">
        <v>139</v>
      </c>
      <c r="AT451" s="143" t="s">
        <v>134</v>
      </c>
      <c r="AU451" s="143" t="s">
        <v>91</v>
      </c>
      <c r="AY451" s="17" t="s">
        <v>132</v>
      </c>
      <c r="BE451" s="144">
        <f>IF(N451="základní",J451,0)</f>
        <v>0</v>
      </c>
      <c r="BF451" s="144">
        <f>IF(N451="snížená",J451,0)</f>
        <v>0</v>
      </c>
      <c r="BG451" s="144">
        <f>IF(N451="zákl. přenesená",J451,0)</f>
        <v>0</v>
      </c>
      <c r="BH451" s="144">
        <f>IF(N451="sníž. přenesená",J451,0)</f>
        <v>0</v>
      </c>
      <c r="BI451" s="144">
        <f>IF(N451="nulová",J451,0)</f>
        <v>0</v>
      </c>
      <c r="BJ451" s="17" t="s">
        <v>89</v>
      </c>
      <c r="BK451" s="144">
        <f>ROUND(I451*H451,2)</f>
        <v>0</v>
      </c>
      <c r="BL451" s="17" t="s">
        <v>139</v>
      </c>
      <c r="BM451" s="143" t="s">
        <v>600</v>
      </c>
    </row>
    <row r="452" spans="2:51" s="13" customFormat="1" ht="22.5">
      <c r="B452" s="155"/>
      <c r="D452" s="145" t="s">
        <v>143</v>
      </c>
      <c r="E452" s="156" t="s">
        <v>1</v>
      </c>
      <c r="F452" s="157" t="s">
        <v>807</v>
      </c>
      <c r="H452" s="158">
        <v>46.371</v>
      </c>
      <c r="I452" s="159"/>
      <c r="L452" s="155"/>
      <c r="M452" s="160"/>
      <c r="T452" s="161"/>
      <c r="AT452" s="156" t="s">
        <v>143</v>
      </c>
      <c r="AU452" s="156" t="s">
        <v>91</v>
      </c>
      <c r="AV452" s="13" t="s">
        <v>91</v>
      </c>
      <c r="AW452" s="13" t="s">
        <v>36</v>
      </c>
      <c r="AX452" s="13" t="s">
        <v>81</v>
      </c>
      <c r="AY452" s="156" t="s">
        <v>132</v>
      </c>
    </row>
    <row r="453" spans="2:51" s="13" customFormat="1" ht="22.5">
      <c r="B453" s="155"/>
      <c r="D453" s="145" t="s">
        <v>143</v>
      </c>
      <c r="E453" s="156" t="s">
        <v>1</v>
      </c>
      <c r="F453" s="157" t="s">
        <v>808</v>
      </c>
      <c r="H453" s="158">
        <v>51.968</v>
      </c>
      <c r="I453" s="159"/>
      <c r="L453" s="155"/>
      <c r="M453" s="160"/>
      <c r="T453" s="161"/>
      <c r="AT453" s="156" t="s">
        <v>143</v>
      </c>
      <c r="AU453" s="156" t="s">
        <v>91</v>
      </c>
      <c r="AV453" s="13" t="s">
        <v>91</v>
      </c>
      <c r="AW453" s="13" t="s">
        <v>36</v>
      </c>
      <c r="AX453" s="13" t="s">
        <v>81</v>
      </c>
      <c r="AY453" s="156" t="s">
        <v>132</v>
      </c>
    </row>
    <row r="454" spans="2:51" s="13" customFormat="1" ht="11.25">
      <c r="B454" s="155"/>
      <c r="D454" s="145" t="s">
        <v>143</v>
      </c>
      <c r="E454" s="156" t="s">
        <v>1</v>
      </c>
      <c r="F454" s="157" t="s">
        <v>809</v>
      </c>
      <c r="H454" s="158">
        <v>21.785</v>
      </c>
      <c r="I454" s="159"/>
      <c r="L454" s="155"/>
      <c r="M454" s="160"/>
      <c r="T454" s="161"/>
      <c r="AT454" s="156" t="s">
        <v>143</v>
      </c>
      <c r="AU454" s="156" t="s">
        <v>91</v>
      </c>
      <c r="AV454" s="13" t="s">
        <v>91</v>
      </c>
      <c r="AW454" s="13" t="s">
        <v>36</v>
      </c>
      <c r="AX454" s="13" t="s">
        <v>81</v>
      </c>
      <c r="AY454" s="156" t="s">
        <v>132</v>
      </c>
    </row>
    <row r="455" spans="2:51" s="13" customFormat="1" ht="11.25">
      <c r="B455" s="155"/>
      <c r="D455" s="145" t="s">
        <v>143</v>
      </c>
      <c r="E455" s="156" t="s">
        <v>1</v>
      </c>
      <c r="F455" s="157" t="s">
        <v>810</v>
      </c>
      <c r="H455" s="158">
        <v>40.934</v>
      </c>
      <c r="I455" s="159"/>
      <c r="L455" s="155"/>
      <c r="M455" s="160"/>
      <c r="T455" s="161"/>
      <c r="AT455" s="156" t="s">
        <v>143</v>
      </c>
      <c r="AU455" s="156" t="s">
        <v>91</v>
      </c>
      <c r="AV455" s="13" t="s">
        <v>91</v>
      </c>
      <c r="AW455" s="13" t="s">
        <v>36</v>
      </c>
      <c r="AX455" s="13" t="s">
        <v>81</v>
      </c>
      <c r="AY455" s="156" t="s">
        <v>132</v>
      </c>
    </row>
    <row r="456" spans="2:51" s="14" customFormat="1" ht="11.25">
      <c r="B456" s="162"/>
      <c r="D456" s="145" t="s">
        <v>143</v>
      </c>
      <c r="E456" s="163" t="s">
        <v>1</v>
      </c>
      <c r="F456" s="164" t="s">
        <v>149</v>
      </c>
      <c r="H456" s="165">
        <v>161.058</v>
      </c>
      <c r="I456" s="166"/>
      <c r="L456" s="162"/>
      <c r="M456" s="167"/>
      <c r="T456" s="168"/>
      <c r="AT456" s="163" t="s">
        <v>143</v>
      </c>
      <c r="AU456" s="163" t="s">
        <v>91</v>
      </c>
      <c r="AV456" s="14" t="s">
        <v>139</v>
      </c>
      <c r="AW456" s="14" t="s">
        <v>36</v>
      </c>
      <c r="AX456" s="14" t="s">
        <v>89</v>
      </c>
      <c r="AY456" s="163" t="s">
        <v>132</v>
      </c>
    </row>
    <row r="457" spans="2:65" s="1" customFormat="1" ht="37.9" customHeight="1">
      <c r="B457" s="32"/>
      <c r="C457" s="132" t="s">
        <v>611</v>
      </c>
      <c r="D457" s="132" t="s">
        <v>134</v>
      </c>
      <c r="E457" s="133" t="s">
        <v>606</v>
      </c>
      <c r="F457" s="134" t="s">
        <v>607</v>
      </c>
      <c r="G457" s="135" t="s">
        <v>264</v>
      </c>
      <c r="H457" s="136">
        <v>966.348</v>
      </c>
      <c r="I457" s="137"/>
      <c r="J457" s="138">
        <f>ROUND(I457*H457,2)</f>
        <v>0</v>
      </c>
      <c r="K457" s="134" t="s">
        <v>138</v>
      </c>
      <c r="L457" s="32"/>
      <c r="M457" s="139" t="s">
        <v>1</v>
      </c>
      <c r="N457" s="140" t="s">
        <v>46</v>
      </c>
      <c r="P457" s="141">
        <f>O457*H457</f>
        <v>0</v>
      </c>
      <c r="Q457" s="141">
        <v>0</v>
      </c>
      <c r="R457" s="141">
        <f>Q457*H457</f>
        <v>0</v>
      </c>
      <c r="S457" s="141">
        <v>0</v>
      </c>
      <c r="T457" s="142">
        <f>S457*H457</f>
        <v>0</v>
      </c>
      <c r="AR457" s="143" t="s">
        <v>139</v>
      </c>
      <c r="AT457" s="143" t="s">
        <v>134</v>
      </c>
      <c r="AU457" s="143" t="s">
        <v>91</v>
      </c>
      <c r="AY457" s="17" t="s">
        <v>132</v>
      </c>
      <c r="BE457" s="144">
        <f>IF(N457="základní",J457,0)</f>
        <v>0</v>
      </c>
      <c r="BF457" s="144">
        <f>IF(N457="snížená",J457,0)</f>
        <v>0</v>
      </c>
      <c r="BG457" s="144">
        <f>IF(N457="zákl. přenesená",J457,0)</f>
        <v>0</v>
      </c>
      <c r="BH457" s="144">
        <f>IF(N457="sníž. přenesená",J457,0)</f>
        <v>0</v>
      </c>
      <c r="BI457" s="144">
        <f>IF(N457="nulová",J457,0)</f>
        <v>0</v>
      </c>
      <c r="BJ457" s="17" t="s">
        <v>89</v>
      </c>
      <c r="BK457" s="144">
        <f>ROUND(I457*H457,2)</f>
        <v>0</v>
      </c>
      <c r="BL457" s="17" t="s">
        <v>139</v>
      </c>
      <c r="BM457" s="143" t="s">
        <v>608</v>
      </c>
    </row>
    <row r="458" spans="2:51" s="12" customFormat="1" ht="11.25">
      <c r="B458" s="149"/>
      <c r="D458" s="145" t="s">
        <v>143</v>
      </c>
      <c r="E458" s="150" t="s">
        <v>1</v>
      </c>
      <c r="F458" s="151" t="s">
        <v>609</v>
      </c>
      <c r="H458" s="150" t="s">
        <v>1</v>
      </c>
      <c r="I458" s="152"/>
      <c r="L458" s="149"/>
      <c r="M458" s="153"/>
      <c r="T458" s="154"/>
      <c r="AT458" s="150" t="s">
        <v>143</v>
      </c>
      <c r="AU458" s="150" t="s">
        <v>91</v>
      </c>
      <c r="AV458" s="12" t="s">
        <v>89</v>
      </c>
      <c r="AW458" s="12" t="s">
        <v>36</v>
      </c>
      <c r="AX458" s="12" t="s">
        <v>81</v>
      </c>
      <c r="AY458" s="150" t="s">
        <v>132</v>
      </c>
    </row>
    <row r="459" spans="2:51" s="13" customFormat="1" ht="11.25">
      <c r="B459" s="155"/>
      <c r="D459" s="145" t="s">
        <v>143</v>
      </c>
      <c r="E459" s="156" t="s">
        <v>1</v>
      </c>
      <c r="F459" s="157" t="s">
        <v>811</v>
      </c>
      <c r="H459" s="158">
        <v>966.348</v>
      </c>
      <c r="I459" s="159"/>
      <c r="L459" s="155"/>
      <c r="M459" s="160"/>
      <c r="T459" s="161"/>
      <c r="AT459" s="156" t="s">
        <v>143</v>
      </c>
      <c r="AU459" s="156" t="s">
        <v>91</v>
      </c>
      <c r="AV459" s="13" t="s">
        <v>91</v>
      </c>
      <c r="AW459" s="13" t="s">
        <v>36</v>
      </c>
      <c r="AX459" s="13" t="s">
        <v>89</v>
      </c>
      <c r="AY459" s="156" t="s">
        <v>132</v>
      </c>
    </row>
    <row r="460" spans="2:65" s="1" customFormat="1" ht="37.9" customHeight="1">
      <c r="B460" s="32"/>
      <c r="C460" s="132" t="s">
        <v>619</v>
      </c>
      <c r="D460" s="132" t="s">
        <v>134</v>
      </c>
      <c r="E460" s="133" t="s">
        <v>612</v>
      </c>
      <c r="F460" s="134" t="s">
        <v>613</v>
      </c>
      <c r="G460" s="135" t="s">
        <v>264</v>
      </c>
      <c r="H460" s="136">
        <v>44.035</v>
      </c>
      <c r="I460" s="137"/>
      <c r="J460" s="138">
        <f>ROUND(I460*H460,2)</f>
        <v>0</v>
      </c>
      <c r="K460" s="134" t="s">
        <v>138</v>
      </c>
      <c r="L460" s="32"/>
      <c r="M460" s="139" t="s">
        <v>1</v>
      </c>
      <c r="N460" s="140" t="s">
        <v>46</v>
      </c>
      <c r="P460" s="141">
        <f>O460*H460</f>
        <v>0</v>
      </c>
      <c r="Q460" s="141">
        <v>0</v>
      </c>
      <c r="R460" s="141">
        <f>Q460*H460</f>
        <v>0</v>
      </c>
      <c r="S460" s="141">
        <v>0</v>
      </c>
      <c r="T460" s="142">
        <f>S460*H460</f>
        <v>0</v>
      </c>
      <c r="AR460" s="143" t="s">
        <v>139</v>
      </c>
      <c r="AT460" s="143" t="s">
        <v>134</v>
      </c>
      <c r="AU460" s="143" t="s">
        <v>91</v>
      </c>
      <c r="AY460" s="17" t="s">
        <v>132</v>
      </c>
      <c r="BE460" s="144">
        <f>IF(N460="základní",J460,0)</f>
        <v>0</v>
      </c>
      <c r="BF460" s="144">
        <f>IF(N460="snížená",J460,0)</f>
        <v>0</v>
      </c>
      <c r="BG460" s="144">
        <f>IF(N460="zákl. přenesená",J460,0)</f>
        <v>0</v>
      </c>
      <c r="BH460" s="144">
        <f>IF(N460="sníž. přenesená",J460,0)</f>
        <v>0</v>
      </c>
      <c r="BI460" s="144">
        <f>IF(N460="nulová",J460,0)</f>
        <v>0</v>
      </c>
      <c r="BJ460" s="17" t="s">
        <v>89</v>
      </c>
      <c r="BK460" s="144">
        <f>ROUND(I460*H460,2)</f>
        <v>0</v>
      </c>
      <c r="BL460" s="17" t="s">
        <v>139</v>
      </c>
      <c r="BM460" s="143" t="s">
        <v>614</v>
      </c>
    </row>
    <row r="461" spans="2:51" s="13" customFormat="1" ht="11.25">
      <c r="B461" s="155"/>
      <c r="D461" s="145" t="s">
        <v>143</v>
      </c>
      <c r="E461" s="156" t="s">
        <v>1</v>
      </c>
      <c r="F461" s="157" t="s">
        <v>812</v>
      </c>
      <c r="H461" s="158">
        <v>42.56</v>
      </c>
      <c r="I461" s="159"/>
      <c r="L461" s="155"/>
      <c r="M461" s="160"/>
      <c r="T461" s="161"/>
      <c r="AT461" s="156" t="s">
        <v>143</v>
      </c>
      <c r="AU461" s="156" t="s">
        <v>91</v>
      </c>
      <c r="AV461" s="13" t="s">
        <v>91</v>
      </c>
      <c r="AW461" s="13" t="s">
        <v>36</v>
      </c>
      <c r="AX461" s="13" t="s">
        <v>81</v>
      </c>
      <c r="AY461" s="156" t="s">
        <v>132</v>
      </c>
    </row>
    <row r="462" spans="2:51" s="13" customFormat="1" ht="22.5">
      <c r="B462" s="155"/>
      <c r="D462" s="145" t="s">
        <v>143</v>
      </c>
      <c r="E462" s="156" t="s">
        <v>1</v>
      </c>
      <c r="F462" s="157" t="s">
        <v>813</v>
      </c>
      <c r="H462" s="158">
        <v>0.232</v>
      </c>
      <c r="I462" s="159"/>
      <c r="L462" s="155"/>
      <c r="M462" s="160"/>
      <c r="T462" s="161"/>
      <c r="AT462" s="156" t="s">
        <v>143</v>
      </c>
      <c r="AU462" s="156" t="s">
        <v>91</v>
      </c>
      <c r="AV462" s="13" t="s">
        <v>91</v>
      </c>
      <c r="AW462" s="13" t="s">
        <v>36</v>
      </c>
      <c r="AX462" s="13" t="s">
        <v>81</v>
      </c>
      <c r="AY462" s="156" t="s">
        <v>132</v>
      </c>
    </row>
    <row r="463" spans="2:51" s="13" customFormat="1" ht="22.5">
      <c r="B463" s="155"/>
      <c r="D463" s="145" t="s">
        <v>143</v>
      </c>
      <c r="E463" s="156" t="s">
        <v>1</v>
      </c>
      <c r="F463" s="157" t="s">
        <v>814</v>
      </c>
      <c r="H463" s="158">
        <v>0.065</v>
      </c>
      <c r="I463" s="159"/>
      <c r="L463" s="155"/>
      <c r="M463" s="160"/>
      <c r="T463" s="161"/>
      <c r="AT463" s="156" t="s">
        <v>143</v>
      </c>
      <c r="AU463" s="156" t="s">
        <v>91</v>
      </c>
      <c r="AV463" s="13" t="s">
        <v>91</v>
      </c>
      <c r="AW463" s="13" t="s">
        <v>36</v>
      </c>
      <c r="AX463" s="13" t="s">
        <v>81</v>
      </c>
      <c r="AY463" s="156" t="s">
        <v>132</v>
      </c>
    </row>
    <row r="464" spans="2:51" s="13" customFormat="1" ht="11.25">
      <c r="B464" s="155"/>
      <c r="D464" s="145" t="s">
        <v>143</v>
      </c>
      <c r="E464" s="156" t="s">
        <v>1</v>
      </c>
      <c r="F464" s="157" t="s">
        <v>815</v>
      </c>
      <c r="H464" s="158">
        <v>1.178</v>
      </c>
      <c r="I464" s="159"/>
      <c r="L464" s="155"/>
      <c r="M464" s="160"/>
      <c r="T464" s="161"/>
      <c r="AT464" s="156" t="s">
        <v>143</v>
      </c>
      <c r="AU464" s="156" t="s">
        <v>91</v>
      </c>
      <c r="AV464" s="13" t="s">
        <v>91</v>
      </c>
      <c r="AW464" s="13" t="s">
        <v>36</v>
      </c>
      <c r="AX464" s="13" t="s">
        <v>81</v>
      </c>
      <c r="AY464" s="156" t="s">
        <v>132</v>
      </c>
    </row>
    <row r="465" spans="2:51" s="14" customFormat="1" ht="11.25">
      <c r="B465" s="162"/>
      <c r="D465" s="145" t="s">
        <v>143</v>
      </c>
      <c r="E465" s="163" t="s">
        <v>1</v>
      </c>
      <c r="F465" s="164" t="s">
        <v>149</v>
      </c>
      <c r="H465" s="165">
        <v>44.035</v>
      </c>
      <c r="I465" s="166"/>
      <c r="L465" s="162"/>
      <c r="M465" s="167"/>
      <c r="T465" s="168"/>
      <c r="AT465" s="163" t="s">
        <v>143</v>
      </c>
      <c r="AU465" s="163" t="s">
        <v>91</v>
      </c>
      <c r="AV465" s="14" t="s">
        <v>139</v>
      </c>
      <c r="AW465" s="14" t="s">
        <v>36</v>
      </c>
      <c r="AX465" s="14" t="s">
        <v>89</v>
      </c>
      <c r="AY465" s="163" t="s">
        <v>132</v>
      </c>
    </row>
    <row r="466" spans="2:65" s="1" customFormat="1" ht="37.9" customHeight="1">
      <c r="B466" s="32"/>
      <c r="C466" s="132" t="s">
        <v>623</v>
      </c>
      <c r="D466" s="132" t="s">
        <v>134</v>
      </c>
      <c r="E466" s="133" t="s">
        <v>620</v>
      </c>
      <c r="F466" s="134" t="s">
        <v>607</v>
      </c>
      <c r="G466" s="135" t="s">
        <v>264</v>
      </c>
      <c r="H466" s="136">
        <v>264.21</v>
      </c>
      <c r="I466" s="137"/>
      <c r="J466" s="138">
        <f>ROUND(I466*H466,2)</f>
        <v>0</v>
      </c>
      <c r="K466" s="134" t="s">
        <v>138</v>
      </c>
      <c r="L466" s="32"/>
      <c r="M466" s="139" t="s">
        <v>1</v>
      </c>
      <c r="N466" s="140" t="s">
        <v>46</v>
      </c>
      <c r="P466" s="141">
        <f>O466*H466</f>
        <v>0</v>
      </c>
      <c r="Q466" s="141">
        <v>0</v>
      </c>
      <c r="R466" s="141">
        <f>Q466*H466</f>
        <v>0</v>
      </c>
      <c r="S466" s="141">
        <v>0</v>
      </c>
      <c r="T466" s="142">
        <f>S466*H466</f>
        <v>0</v>
      </c>
      <c r="AR466" s="143" t="s">
        <v>139</v>
      </c>
      <c r="AT466" s="143" t="s">
        <v>134</v>
      </c>
      <c r="AU466" s="143" t="s">
        <v>91</v>
      </c>
      <c r="AY466" s="17" t="s">
        <v>132</v>
      </c>
      <c r="BE466" s="144">
        <f>IF(N466="základní",J466,0)</f>
        <v>0</v>
      </c>
      <c r="BF466" s="144">
        <f>IF(N466="snížená",J466,0)</f>
        <v>0</v>
      </c>
      <c r="BG466" s="144">
        <f>IF(N466="zákl. přenesená",J466,0)</f>
        <v>0</v>
      </c>
      <c r="BH466" s="144">
        <f>IF(N466="sníž. přenesená",J466,0)</f>
        <v>0</v>
      </c>
      <c r="BI466" s="144">
        <f>IF(N466="nulová",J466,0)</f>
        <v>0</v>
      </c>
      <c r="BJ466" s="17" t="s">
        <v>89</v>
      </c>
      <c r="BK466" s="144">
        <f>ROUND(I466*H466,2)</f>
        <v>0</v>
      </c>
      <c r="BL466" s="17" t="s">
        <v>139</v>
      </c>
      <c r="BM466" s="143" t="s">
        <v>621</v>
      </c>
    </row>
    <row r="467" spans="2:51" s="12" customFormat="1" ht="11.25">
      <c r="B467" s="149"/>
      <c r="D467" s="145" t="s">
        <v>143</v>
      </c>
      <c r="E467" s="150" t="s">
        <v>1</v>
      </c>
      <c r="F467" s="151" t="s">
        <v>609</v>
      </c>
      <c r="H467" s="150" t="s">
        <v>1</v>
      </c>
      <c r="I467" s="152"/>
      <c r="L467" s="149"/>
      <c r="M467" s="153"/>
      <c r="T467" s="154"/>
      <c r="AT467" s="150" t="s">
        <v>143</v>
      </c>
      <c r="AU467" s="150" t="s">
        <v>91</v>
      </c>
      <c r="AV467" s="12" t="s">
        <v>89</v>
      </c>
      <c r="AW467" s="12" t="s">
        <v>36</v>
      </c>
      <c r="AX467" s="12" t="s">
        <v>81</v>
      </c>
      <c r="AY467" s="150" t="s">
        <v>132</v>
      </c>
    </row>
    <row r="468" spans="2:51" s="13" customFormat="1" ht="11.25">
      <c r="B468" s="155"/>
      <c r="D468" s="145" t="s">
        <v>143</v>
      </c>
      <c r="E468" s="156" t="s">
        <v>1</v>
      </c>
      <c r="F468" s="157" t="s">
        <v>816</v>
      </c>
      <c r="H468" s="158">
        <v>264.21</v>
      </c>
      <c r="I468" s="159"/>
      <c r="L468" s="155"/>
      <c r="M468" s="160"/>
      <c r="T468" s="161"/>
      <c r="AT468" s="156" t="s">
        <v>143</v>
      </c>
      <c r="AU468" s="156" t="s">
        <v>91</v>
      </c>
      <c r="AV468" s="13" t="s">
        <v>91</v>
      </c>
      <c r="AW468" s="13" t="s">
        <v>36</v>
      </c>
      <c r="AX468" s="13" t="s">
        <v>89</v>
      </c>
      <c r="AY468" s="156" t="s">
        <v>132</v>
      </c>
    </row>
    <row r="469" spans="2:65" s="1" customFormat="1" ht="44.25" customHeight="1">
      <c r="B469" s="32"/>
      <c r="C469" s="132" t="s">
        <v>627</v>
      </c>
      <c r="D469" s="237" t="s">
        <v>134</v>
      </c>
      <c r="E469" s="133" t="s">
        <v>624</v>
      </c>
      <c r="F469" s="134" t="s">
        <v>625</v>
      </c>
      <c r="G469" s="135" t="s">
        <v>264</v>
      </c>
      <c r="H469" s="136">
        <v>96.003</v>
      </c>
      <c r="I469" s="137"/>
      <c r="J469" s="138">
        <f>ROUND(I469*H469,2)</f>
        <v>0</v>
      </c>
      <c r="K469" s="236" t="s">
        <v>265</v>
      </c>
      <c r="L469" s="32"/>
      <c r="M469" s="139" t="s">
        <v>1</v>
      </c>
      <c r="N469" s="140" t="s">
        <v>46</v>
      </c>
      <c r="P469" s="141">
        <f>O469*H469</f>
        <v>0</v>
      </c>
      <c r="Q469" s="141">
        <v>0</v>
      </c>
      <c r="R469" s="141">
        <f>Q469*H469</f>
        <v>0</v>
      </c>
      <c r="S469" s="141">
        <v>0</v>
      </c>
      <c r="T469" s="142">
        <f>S469*H469</f>
        <v>0</v>
      </c>
      <c r="AR469" s="143" t="s">
        <v>139</v>
      </c>
      <c r="AT469" s="143" t="s">
        <v>134</v>
      </c>
      <c r="AU469" s="143" t="s">
        <v>91</v>
      </c>
      <c r="AY469" s="17" t="s">
        <v>132</v>
      </c>
      <c r="BE469" s="144">
        <f>IF(N469="základní",J469,0)</f>
        <v>0</v>
      </c>
      <c r="BF469" s="144">
        <f>IF(N469="snížená",J469,0)</f>
        <v>0</v>
      </c>
      <c r="BG469" s="144">
        <f>IF(N469="zákl. přenesená",J469,0)</f>
        <v>0</v>
      </c>
      <c r="BH469" s="144">
        <f>IF(N469="sníž. přenesená",J469,0)</f>
        <v>0</v>
      </c>
      <c r="BI469" s="144">
        <f>IF(N469="nulová",J469,0)</f>
        <v>0</v>
      </c>
      <c r="BJ469" s="17" t="s">
        <v>89</v>
      </c>
      <c r="BK469" s="144">
        <f>ROUND(I469*H469,2)</f>
        <v>0</v>
      </c>
      <c r="BL469" s="17" t="s">
        <v>139</v>
      </c>
      <c r="BM469" s="143" t="s">
        <v>626</v>
      </c>
    </row>
    <row r="470" spans="2:51" s="13" customFormat="1" ht="11.25">
      <c r="B470" s="155"/>
      <c r="D470" s="145" t="s">
        <v>143</v>
      </c>
      <c r="E470" s="156" t="s">
        <v>1</v>
      </c>
      <c r="F470" s="157" t="s">
        <v>812</v>
      </c>
      <c r="H470" s="158">
        <v>42.56</v>
      </c>
      <c r="I470" s="159"/>
      <c r="L470" s="155"/>
      <c r="M470" s="160"/>
      <c r="T470" s="161"/>
      <c r="AT470" s="156" t="s">
        <v>143</v>
      </c>
      <c r="AU470" s="156" t="s">
        <v>91</v>
      </c>
      <c r="AV470" s="13" t="s">
        <v>91</v>
      </c>
      <c r="AW470" s="13" t="s">
        <v>36</v>
      </c>
      <c r="AX470" s="13" t="s">
        <v>81</v>
      </c>
      <c r="AY470" s="156" t="s">
        <v>132</v>
      </c>
    </row>
    <row r="471" spans="2:51" s="13" customFormat="1" ht="22.5">
      <c r="B471" s="155"/>
      <c r="D471" s="145" t="s">
        <v>143</v>
      </c>
      <c r="E471" s="156" t="s">
        <v>1</v>
      </c>
      <c r="F471" s="157" t="s">
        <v>813</v>
      </c>
      <c r="H471" s="158">
        <v>0.232</v>
      </c>
      <c r="I471" s="159"/>
      <c r="L471" s="155"/>
      <c r="M471" s="160"/>
      <c r="T471" s="161"/>
      <c r="AT471" s="156" t="s">
        <v>143</v>
      </c>
      <c r="AU471" s="156" t="s">
        <v>91</v>
      </c>
      <c r="AV471" s="13" t="s">
        <v>91</v>
      </c>
      <c r="AW471" s="13" t="s">
        <v>36</v>
      </c>
      <c r="AX471" s="13" t="s">
        <v>81</v>
      </c>
      <c r="AY471" s="156" t="s">
        <v>132</v>
      </c>
    </row>
    <row r="472" spans="2:51" s="13" customFormat="1" ht="22.5">
      <c r="B472" s="155"/>
      <c r="D472" s="145" t="s">
        <v>143</v>
      </c>
      <c r="E472" s="156" t="s">
        <v>1</v>
      </c>
      <c r="F472" s="157" t="s">
        <v>814</v>
      </c>
      <c r="H472" s="158">
        <v>0.065</v>
      </c>
      <c r="I472" s="159"/>
      <c r="L472" s="155"/>
      <c r="M472" s="160"/>
      <c r="T472" s="161"/>
      <c r="AT472" s="156" t="s">
        <v>143</v>
      </c>
      <c r="AU472" s="156" t="s">
        <v>91</v>
      </c>
      <c r="AV472" s="13" t="s">
        <v>91</v>
      </c>
      <c r="AW472" s="13" t="s">
        <v>36</v>
      </c>
      <c r="AX472" s="13" t="s">
        <v>81</v>
      </c>
      <c r="AY472" s="156" t="s">
        <v>132</v>
      </c>
    </row>
    <row r="473" spans="2:51" s="13" customFormat="1" ht="11.25">
      <c r="B473" s="155"/>
      <c r="D473" s="145" t="s">
        <v>143</v>
      </c>
      <c r="E473" s="156" t="s">
        <v>1</v>
      </c>
      <c r="F473" s="157" t="s">
        <v>815</v>
      </c>
      <c r="H473" s="158">
        <v>1.178</v>
      </c>
      <c r="I473" s="159"/>
      <c r="L473" s="155"/>
      <c r="M473" s="160"/>
      <c r="T473" s="161"/>
      <c r="AT473" s="156" t="s">
        <v>143</v>
      </c>
      <c r="AU473" s="156" t="s">
        <v>91</v>
      </c>
      <c r="AV473" s="13" t="s">
        <v>91</v>
      </c>
      <c r="AW473" s="13" t="s">
        <v>36</v>
      </c>
      <c r="AX473" s="13" t="s">
        <v>81</v>
      </c>
      <c r="AY473" s="156" t="s">
        <v>132</v>
      </c>
    </row>
    <row r="474" spans="2:51" s="13" customFormat="1" ht="22.5">
      <c r="B474" s="155"/>
      <c r="D474" s="145" t="s">
        <v>143</v>
      </c>
      <c r="E474" s="156" t="s">
        <v>1</v>
      </c>
      <c r="F474" s="157" t="s">
        <v>808</v>
      </c>
      <c r="H474" s="158">
        <v>51.968</v>
      </c>
      <c r="I474" s="159"/>
      <c r="L474" s="155"/>
      <c r="M474" s="160"/>
      <c r="T474" s="161"/>
      <c r="AT474" s="156" t="s">
        <v>143</v>
      </c>
      <c r="AU474" s="156" t="s">
        <v>91</v>
      </c>
      <c r="AV474" s="13" t="s">
        <v>91</v>
      </c>
      <c r="AW474" s="13" t="s">
        <v>36</v>
      </c>
      <c r="AX474" s="13" t="s">
        <v>81</v>
      </c>
      <c r="AY474" s="156" t="s">
        <v>132</v>
      </c>
    </row>
    <row r="475" spans="2:51" s="14" customFormat="1" ht="11.25">
      <c r="B475" s="162"/>
      <c r="D475" s="145" t="s">
        <v>143</v>
      </c>
      <c r="E475" s="163" t="s">
        <v>1</v>
      </c>
      <c r="F475" s="164" t="s">
        <v>149</v>
      </c>
      <c r="H475" s="165">
        <v>96.003</v>
      </c>
      <c r="I475" s="166"/>
      <c r="L475" s="162"/>
      <c r="M475" s="167"/>
      <c r="T475" s="168"/>
      <c r="AT475" s="163" t="s">
        <v>143</v>
      </c>
      <c r="AU475" s="163" t="s">
        <v>91</v>
      </c>
      <c r="AV475" s="14" t="s">
        <v>139</v>
      </c>
      <c r="AW475" s="14" t="s">
        <v>36</v>
      </c>
      <c r="AX475" s="14" t="s">
        <v>89</v>
      </c>
      <c r="AY475" s="163" t="s">
        <v>132</v>
      </c>
    </row>
    <row r="476" spans="2:65" s="1" customFormat="1" ht="44.25" customHeight="1">
      <c r="B476" s="32"/>
      <c r="C476" s="132" t="s">
        <v>631</v>
      </c>
      <c r="D476" s="237" t="s">
        <v>134</v>
      </c>
      <c r="E476" s="133" t="s">
        <v>628</v>
      </c>
      <c r="F476" s="134" t="s">
        <v>629</v>
      </c>
      <c r="G476" s="135" t="s">
        <v>264</v>
      </c>
      <c r="H476" s="136">
        <v>62.719</v>
      </c>
      <c r="I476" s="137"/>
      <c r="J476" s="138">
        <f>ROUND(I476*H476,2)</f>
        <v>0</v>
      </c>
      <c r="K476" s="236" t="s">
        <v>265</v>
      </c>
      <c r="L476" s="32"/>
      <c r="M476" s="139" t="s">
        <v>1</v>
      </c>
      <c r="N476" s="140" t="s">
        <v>46</v>
      </c>
      <c r="P476" s="141">
        <f>O476*H476</f>
        <v>0</v>
      </c>
      <c r="Q476" s="141">
        <v>0</v>
      </c>
      <c r="R476" s="141">
        <f>Q476*H476</f>
        <v>0</v>
      </c>
      <c r="S476" s="141">
        <v>0</v>
      </c>
      <c r="T476" s="142">
        <f>S476*H476</f>
        <v>0</v>
      </c>
      <c r="AR476" s="143" t="s">
        <v>139</v>
      </c>
      <c r="AT476" s="143" t="s">
        <v>134</v>
      </c>
      <c r="AU476" s="143" t="s">
        <v>91</v>
      </c>
      <c r="AY476" s="17" t="s">
        <v>132</v>
      </c>
      <c r="BE476" s="144">
        <f>IF(N476="základní",J476,0)</f>
        <v>0</v>
      </c>
      <c r="BF476" s="144">
        <f>IF(N476="snížená",J476,0)</f>
        <v>0</v>
      </c>
      <c r="BG476" s="144">
        <f>IF(N476="zákl. přenesená",J476,0)</f>
        <v>0</v>
      </c>
      <c r="BH476" s="144">
        <f>IF(N476="sníž. přenesená",J476,0)</f>
        <v>0</v>
      </c>
      <c r="BI476" s="144">
        <f>IF(N476="nulová",J476,0)</f>
        <v>0</v>
      </c>
      <c r="BJ476" s="17" t="s">
        <v>89</v>
      </c>
      <c r="BK476" s="144">
        <f>ROUND(I476*H476,2)</f>
        <v>0</v>
      </c>
      <c r="BL476" s="17" t="s">
        <v>139</v>
      </c>
      <c r="BM476" s="143" t="s">
        <v>630</v>
      </c>
    </row>
    <row r="477" spans="2:51" s="13" customFormat="1" ht="11.25">
      <c r="B477" s="155"/>
      <c r="D477" s="145" t="s">
        <v>143</v>
      </c>
      <c r="E477" s="156" t="s">
        <v>1</v>
      </c>
      <c r="F477" s="157" t="s">
        <v>809</v>
      </c>
      <c r="H477" s="158">
        <v>21.785</v>
      </c>
      <c r="I477" s="159"/>
      <c r="L477" s="155"/>
      <c r="M477" s="160"/>
      <c r="T477" s="161"/>
      <c r="AT477" s="156" t="s">
        <v>143</v>
      </c>
      <c r="AU477" s="156" t="s">
        <v>91</v>
      </c>
      <c r="AV477" s="13" t="s">
        <v>91</v>
      </c>
      <c r="AW477" s="13" t="s">
        <v>36</v>
      </c>
      <c r="AX477" s="13" t="s">
        <v>81</v>
      </c>
      <c r="AY477" s="156" t="s">
        <v>132</v>
      </c>
    </row>
    <row r="478" spans="2:51" s="13" customFormat="1" ht="11.25">
      <c r="B478" s="155"/>
      <c r="D478" s="145" t="s">
        <v>143</v>
      </c>
      <c r="E478" s="156" t="s">
        <v>1</v>
      </c>
      <c r="F478" s="157" t="s">
        <v>810</v>
      </c>
      <c r="H478" s="158">
        <v>40.934</v>
      </c>
      <c r="I478" s="159"/>
      <c r="L478" s="155"/>
      <c r="M478" s="160"/>
      <c r="T478" s="161"/>
      <c r="AT478" s="156" t="s">
        <v>143</v>
      </c>
      <c r="AU478" s="156" t="s">
        <v>91</v>
      </c>
      <c r="AV478" s="13" t="s">
        <v>91</v>
      </c>
      <c r="AW478" s="13" t="s">
        <v>36</v>
      </c>
      <c r="AX478" s="13" t="s">
        <v>81</v>
      </c>
      <c r="AY478" s="156" t="s">
        <v>132</v>
      </c>
    </row>
    <row r="479" spans="2:51" s="14" customFormat="1" ht="11.25">
      <c r="B479" s="162"/>
      <c r="D479" s="145" t="s">
        <v>143</v>
      </c>
      <c r="E479" s="163" t="s">
        <v>1</v>
      </c>
      <c r="F479" s="164" t="s">
        <v>149</v>
      </c>
      <c r="H479" s="165">
        <v>62.719</v>
      </c>
      <c r="I479" s="166"/>
      <c r="L479" s="162"/>
      <c r="M479" s="167"/>
      <c r="T479" s="168"/>
      <c r="AT479" s="163" t="s">
        <v>143</v>
      </c>
      <c r="AU479" s="163" t="s">
        <v>91</v>
      </c>
      <c r="AV479" s="14" t="s">
        <v>139</v>
      </c>
      <c r="AW479" s="14" t="s">
        <v>36</v>
      </c>
      <c r="AX479" s="14" t="s">
        <v>89</v>
      </c>
      <c r="AY479" s="163" t="s">
        <v>132</v>
      </c>
    </row>
    <row r="480" spans="2:65" s="1" customFormat="1" ht="44.25" customHeight="1">
      <c r="B480" s="32"/>
      <c r="C480" s="132" t="s">
        <v>636</v>
      </c>
      <c r="D480" s="237" t="s">
        <v>134</v>
      </c>
      <c r="E480" s="133" t="s">
        <v>632</v>
      </c>
      <c r="F480" s="134" t="s">
        <v>263</v>
      </c>
      <c r="G480" s="135" t="s">
        <v>264</v>
      </c>
      <c r="H480" s="136">
        <v>46.371</v>
      </c>
      <c r="I480" s="137"/>
      <c r="J480" s="138">
        <f>ROUND(I480*H480,2)</f>
        <v>0</v>
      </c>
      <c r="K480" s="236" t="s">
        <v>265</v>
      </c>
      <c r="L480" s="32"/>
      <c r="M480" s="139" t="s">
        <v>1</v>
      </c>
      <c r="N480" s="140" t="s">
        <v>46</v>
      </c>
      <c r="P480" s="141">
        <f>O480*H480</f>
        <v>0</v>
      </c>
      <c r="Q480" s="141">
        <v>0</v>
      </c>
      <c r="R480" s="141">
        <f>Q480*H480</f>
        <v>0</v>
      </c>
      <c r="S480" s="141">
        <v>0</v>
      </c>
      <c r="T480" s="142">
        <f>S480*H480</f>
        <v>0</v>
      </c>
      <c r="AR480" s="143" t="s">
        <v>139</v>
      </c>
      <c r="AT480" s="143" t="s">
        <v>134</v>
      </c>
      <c r="AU480" s="143" t="s">
        <v>91</v>
      </c>
      <c r="AY480" s="17" t="s">
        <v>132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7" t="s">
        <v>89</v>
      </c>
      <c r="BK480" s="144">
        <f>ROUND(I480*H480,2)</f>
        <v>0</v>
      </c>
      <c r="BL480" s="17" t="s">
        <v>139</v>
      </c>
      <c r="BM480" s="143" t="s">
        <v>633</v>
      </c>
    </row>
    <row r="481" spans="2:51" s="13" customFormat="1" ht="22.5">
      <c r="B481" s="155"/>
      <c r="D481" s="145" t="s">
        <v>143</v>
      </c>
      <c r="E481" s="156" t="s">
        <v>1</v>
      </c>
      <c r="F481" s="157" t="s">
        <v>807</v>
      </c>
      <c r="H481" s="158">
        <v>46.371</v>
      </c>
      <c r="I481" s="159"/>
      <c r="L481" s="155"/>
      <c r="M481" s="160"/>
      <c r="T481" s="161"/>
      <c r="AT481" s="156" t="s">
        <v>143</v>
      </c>
      <c r="AU481" s="156" t="s">
        <v>91</v>
      </c>
      <c r="AV481" s="13" t="s">
        <v>91</v>
      </c>
      <c r="AW481" s="13" t="s">
        <v>36</v>
      </c>
      <c r="AX481" s="13" t="s">
        <v>89</v>
      </c>
      <c r="AY481" s="156" t="s">
        <v>132</v>
      </c>
    </row>
    <row r="482" spans="2:63" s="11" customFormat="1" ht="22.9" customHeight="1">
      <c r="B482" s="120"/>
      <c r="D482" s="121" t="s">
        <v>80</v>
      </c>
      <c r="E482" s="130" t="s">
        <v>634</v>
      </c>
      <c r="F482" s="130" t="s">
        <v>635</v>
      </c>
      <c r="I482" s="123"/>
      <c r="J482" s="131">
        <f>BK482</f>
        <v>0</v>
      </c>
      <c r="L482" s="120"/>
      <c r="M482" s="125"/>
      <c r="P482" s="126">
        <f>P483</f>
        <v>0</v>
      </c>
      <c r="R482" s="126">
        <f>R483</f>
        <v>0</v>
      </c>
      <c r="T482" s="127">
        <f>T483</f>
        <v>0</v>
      </c>
      <c r="AR482" s="121" t="s">
        <v>89</v>
      </c>
      <c r="AT482" s="128" t="s">
        <v>80</v>
      </c>
      <c r="AU482" s="128" t="s">
        <v>89</v>
      </c>
      <c r="AY482" s="121" t="s">
        <v>132</v>
      </c>
      <c r="BK482" s="129">
        <f>BK483</f>
        <v>0</v>
      </c>
    </row>
    <row r="483" spans="2:65" s="1" customFormat="1" ht="49.15" customHeight="1">
      <c r="B483" s="32"/>
      <c r="C483" s="132" t="s">
        <v>642</v>
      </c>
      <c r="D483" s="237" t="s">
        <v>134</v>
      </c>
      <c r="E483" s="133" t="s">
        <v>637</v>
      </c>
      <c r="F483" s="134" t="s">
        <v>638</v>
      </c>
      <c r="G483" s="135" t="s">
        <v>264</v>
      </c>
      <c r="H483" s="136">
        <v>687.514</v>
      </c>
      <c r="I483" s="137"/>
      <c r="J483" s="138">
        <f>ROUND(I483*H483,2)</f>
        <v>0</v>
      </c>
      <c r="K483" s="236" t="s">
        <v>265</v>
      </c>
      <c r="L483" s="32"/>
      <c r="M483" s="139" t="s">
        <v>1</v>
      </c>
      <c r="N483" s="140" t="s">
        <v>46</v>
      </c>
      <c r="P483" s="141">
        <f>O483*H483</f>
        <v>0</v>
      </c>
      <c r="Q483" s="141">
        <v>0</v>
      </c>
      <c r="R483" s="141">
        <f>Q483*H483</f>
        <v>0</v>
      </c>
      <c r="S483" s="141">
        <v>0</v>
      </c>
      <c r="T483" s="142">
        <f>S483*H483</f>
        <v>0</v>
      </c>
      <c r="AR483" s="143" t="s">
        <v>139</v>
      </c>
      <c r="AT483" s="143" t="s">
        <v>134</v>
      </c>
      <c r="AU483" s="143" t="s">
        <v>91</v>
      </c>
      <c r="AY483" s="17" t="s">
        <v>132</v>
      </c>
      <c r="BE483" s="144">
        <f>IF(N483="základní",J483,0)</f>
        <v>0</v>
      </c>
      <c r="BF483" s="144">
        <f>IF(N483="snížená",J483,0)</f>
        <v>0</v>
      </c>
      <c r="BG483" s="144">
        <f>IF(N483="zákl. přenesená",J483,0)</f>
        <v>0</v>
      </c>
      <c r="BH483" s="144">
        <f>IF(N483="sníž. přenesená",J483,0)</f>
        <v>0</v>
      </c>
      <c r="BI483" s="144">
        <f>IF(N483="nulová",J483,0)</f>
        <v>0</v>
      </c>
      <c r="BJ483" s="17" t="s">
        <v>89</v>
      </c>
      <c r="BK483" s="144">
        <f>ROUND(I483*H483,2)</f>
        <v>0</v>
      </c>
      <c r="BL483" s="17" t="s">
        <v>139</v>
      </c>
      <c r="BM483" s="143" t="s">
        <v>639</v>
      </c>
    </row>
    <row r="484" spans="2:63" s="11" customFormat="1" ht="25.9" customHeight="1">
      <c r="B484" s="120"/>
      <c r="D484" s="121" t="s">
        <v>80</v>
      </c>
      <c r="E484" s="122" t="s">
        <v>640</v>
      </c>
      <c r="F484" s="122" t="s">
        <v>641</v>
      </c>
      <c r="I484" s="123"/>
      <c r="J484" s="124">
        <f>BK484</f>
        <v>0</v>
      </c>
      <c r="L484" s="120"/>
      <c r="M484" s="125"/>
      <c r="P484" s="126">
        <f>SUM(P485:P489)</f>
        <v>0</v>
      </c>
      <c r="R484" s="126">
        <f>SUM(R485:R489)</f>
        <v>0</v>
      </c>
      <c r="T484" s="127">
        <f>SUM(T485:T489)</f>
        <v>0</v>
      </c>
      <c r="AR484" s="121" t="s">
        <v>139</v>
      </c>
      <c r="AT484" s="128" t="s">
        <v>80</v>
      </c>
      <c r="AU484" s="128" t="s">
        <v>81</v>
      </c>
      <c r="AY484" s="121" t="s">
        <v>132</v>
      </c>
      <c r="BK484" s="129">
        <f>SUM(BK485:BK489)</f>
        <v>0</v>
      </c>
    </row>
    <row r="485" spans="2:65" s="1" customFormat="1" ht="16.5" customHeight="1">
      <c r="B485" s="32"/>
      <c r="C485" s="132" t="s">
        <v>817</v>
      </c>
      <c r="D485" s="132" t="s">
        <v>134</v>
      </c>
      <c r="E485" s="133" t="s">
        <v>643</v>
      </c>
      <c r="F485" s="134" t="s">
        <v>644</v>
      </c>
      <c r="G485" s="135" t="s">
        <v>645</v>
      </c>
      <c r="H485" s="136">
        <v>2</v>
      </c>
      <c r="I485" s="137"/>
      <c r="J485" s="138">
        <f>ROUND(I485*H485,2)</f>
        <v>0</v>
      </c>
      <c r="K485" s="134" t="s">
        <v>1</v>
      </c>
      <c r="L485" s="32"/>
      <c r="M485" s="139" t="s">
        <v>1</v>
      </c>
      <c r="N485" s="140" t="s">
        <v>46</v>
      </c>
      <c r="P485" s="141">
        <f>O485*H485</f>
        <v>0</v>
      </c>
      <c r="Q485" s="141">
        <v>0</v>
      </c>
      <c r="R485" s="141">
        <f>Q485*H485</f>
        <v>0</v>
      </c>
      <c r="S485" s="141">
        <v>0</v>
      </c>
      <c r="T485" s="142">
        <f>S485*H485</f>
        <v>0</v>
      </c>
      <c r="AR485" s="143" t="s">
        <v>236</v>
      </c>
      <c r="AT485" s="143" t="s">
        <v>134</v>
      </c>
      <c r="AU485" s="143" t="s">
        <v>89</v>
      </c>
      <c r="AY485" s="17" t="s">
        <v>132</v>
      </c>
      <c r="BE485" s="144">
        <f>IF(N485="základní",J485,0)</f>
        <v>0</v>
      </c>
      <c r="BF485" s="144">
        <f>IF(N485="snížená",J485,0)</f>
        <v>0</v>
      </c>
      <c r="BG485" s="144">
        <f>IF(N485="zákl. přenesená",J485,0)</f>
        <v>0</v>
      </c>
      <c r="BH485" s="144">
        <f>IF(N485="sníž. přenesená",J485,0)</f>
        <v>0</v>
      </c>
      <c r="BI485" s="144">
        <f>IF(N485="nulová",J485,0)</f>
        <v>0</v>
      </c>
      <c r="BJ485" s="17" t="s">
        <v>89</v>
      </c>
      <c r="BK485" s="144">
        <f>ROUND(I485*H485,2)</f>
        <v>0</v>
      </c>
      <c r="BL485" s="17" t="s">
        <v>236</v>
      </c>
      <c r="BM485" s="143" t="s">
        <v>646</v>
      </c>
    </row>
    <row r="486" spans="2:51" s="12" customFormat="1" ht="11.25">
      <c r="B486" s="149"/>
      <c r="D486" s="145" t="s">
        <v>143</v>
      </c>
      <c r="E486" s="150" t="s">
        <v>1</v>
      </c>
      <c r="F486" s="151" t="s">
        <v>647</v>
      </c>
      <c r="H486" s="150" t="s">
        <v>1</v>
      </c>
      <c r="I486" s="152"/>
      <c r="L486" s="149"/>
      <c r="M486" s="153"/>
      <c r="T486" s="154"/>
      <c r="AT486" s="150" t="s">
        <v>143</v>
      </c>
      <c r="AU486" s="150" t="s">
        <v>89</v>
      </c>
      <c r="AV486" s="12" t="s">
        <v>89</v>
      </c>
      <c r="AW486" s="12" t="s">
        <v>36</v>
      </c>
      <c r="AX486" s="12" t="s">
        <v>81</v>
      </c>
      <c r="AY486" s="150" t="s">
        <v>132</v>
      </c>
    </row>
    <row r="487" spans="2:51" s="13" customFormat="1" ht="11.25">
      <c r="B487" s="155"/>
      <c r="D487" s="145" t="s">
        <v>143</v>
      </c>
      <c r="E487" s="156" t="s">
        <v>1</v>
      </c>
      <c r="F487" s="157" t="s">
        <v>818</v>
      </c>
      <c r="H487" s="158">
        <v>1</v>
      </c>
      <c r="I487" s="159"/>
      <c r="L487" s="155"/>
      <c r="M487" s="160"/>
      <c r="T487" s="161"/>
      <c r="AT487" s="156" t="s">
        <v>143</v>
      </c>
      <c r="AU487" s="156" t="s">
        <v>89</v>
      </c>
      <c r="AV487" s="13" t="s">
        <v>91</v>
      </c>
      <c r="AW487" s="13" t="s">
        <v>36</v>
      </c>
      <c r="AX487" s="13" t="s">
        <v>81</v>
      </c>
      <c r="AY487" s="156" t="s">
        <v>132</v>
      </c>
    </row>
    <row r="488" spans="2:51" s="13" customFormat="1" ht="11.25">
      <c r="B488" s="155"/>
      <c r="D488" s="145" t="s">
        <v>143</v>
      </c>
      <c r="E488" s="156" t="s">
        <v>1</v>
      </c>
      <c r="F488" s="157" t="s">
        <v>648</v>
      </c>
      <c r="H488" s="158">
        <v>1</v>
      </c>
      <c r="I488" s="159"/>
      <c r="L488" s="155"/>
      <c r="M488" s="160"/>
      <c r="T488" s="161"/>
      <c r="AT488" s="156" t="s">
        <v>143</v>
      </c>
      <c r="AU488" s="156" t="s">
        <v>89</v>
      </c>
      <c r="AV488" s="13" t="s">
        <v>91</v>
      </c>
      <c r="AW488" s="13" t="s">
        <v>36</v>
      </c>
      <c r="AX488" s="13" t="s">
        <v>81</v>
      </c>
      <c r="AY488" s="156" t="s">
        <v>132</v>
      </c>
    </row>
    <row r="489" spans="2:51" s="14" customFormat="1" ht="11.25">
      <c r="B489" s="162"/>
      <c r="D489" s="145" t="s">
        <v>143</v>
      </c>
      <c r="E489" s="163" t="s">
        <v>1</v>
      </c>
      <c r="F489" s="164" t="s">
        <v>149</v>
      </c>
      <c r="H489" s="165">
        <v>2</v>
      </c>
      <c r="I489" s="166"/>
      <c r="L489" s="162"/>
      <c r="M489" s="186"/>
      <c r="N489" s="187"/>
      <c r="O489" s="187"/>
      <c r="P489" s="187"/>
      <c r="Q489" s="187"/>
      <c r="R489" s="187"/>
      <c r="S489" s="187"/>
      <c r="T489" s="188"/>
      <c r="AT489" s="163" t="s">
        <v>143</v>
      </c>
      <c r="AU489" s="163" t="s">
        <v>89</v>
      </c>
      <c r="AV489" s="14" t="s">
        <v>139</v>
      </c>
      <c r="AW489" s="14" t="s">
        <v>36</v>
      </c>
      <c r="AX489" s="14" t="s">
        <v>89</v>
      </c>
      <c r="AY489" s="163" t="s">
        <v>132</v>
      </c>
    </row>
    <row r="490" spans="2:12" s="1" customFormat="1" ht="6.95" customHeight="1">
      <c r="B490" s="44"/>
      <c r="C490" s="45"/>
      <c r="D490" s="45"/>
      <c r="E490" s="45"/>
      <c r="F490" s="45"/>
      <c r="G490" s="45"/>
      <c r="H490" s="45"/>
      <c r="I490" s="45"/>
      <c r="J490" s="45"/>
      <c r="K490" s="45"/>
      <c r="L490" s="32"/>
    </row>
  </sheetData>
  <sheetProtection algorithmName="SHA-512" hashValue="kO7xFpd7KTrpV4/WK5SZd+glGZ4lwqKO3tB90eeRUi6m0/uUzsr5hpqx6UzVJp2KUsvP1Vwca5Y8qbUny5HKXA==" saltValue="U+3TyxZzrPCejzBTchs5hA==" spinCount="100000" sheet="1" objects="1" scenarios="1" formatColumns="0" formatRows="0" autoFilter="0"/>
  <autoFilter ref="C126:K48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ht="24.95" customHeight="1">
      <c r="B4" s="20"/>
      <c r="D4" s="21" t="s">
        <v>98</v>
      </c>
      <c r="L4" s="20"/>
      <c r="M4" s="8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2" t="str">
        <f>'Rekapitulace stavby'!K6</f>
        <v>Srch, ul. Na Pašti a ul. Nová - kanalizace</v>
      </c>
      <c r="F7" s="233"/>
      <c r="G7" s="233"/>
      <c r="H7" s="233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13" t="s">
        <v>819</v>
      </c>
      <c r="F9" s="234"/>
      <c r="G9" s="234"/>
      <c r="H9" s="234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8. 3. 2023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29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30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5" t="str">
        <f>'Rekapitulace stavby'!E14</f>
        <v>Vyplň údaj</v>
      </c>
      <c r="F18" s="197"/>
      <c r="G18" s="197"/>
      <c r="H18" s="197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32</v>
      </c>
      <c r="I20" s="27" t="s">
        <v>25</v>
      </c>
      <c r="J20" s="25" t="s">
        <v>33</v>
      </c>
      <c r="L20" s="32"/>
    </row>
    <row r="21" spans="2:12" s="1" customFormat="1" ht="18" customHeight="1">
      <c r="B21" s="32"/>
      <c r="E21" s="25" t="s">
        <v>34</v>
      </c>
      <c r="I21" s="27" t="s">
        <v>28</v>
      </c>
      <c r="J21" s="25" t="s">
        <v>35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37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39</v>
      </c>
      <c r="L26" s="32"/>
    </row>
    <row r="27" spans="2:12" s="7" customFormat="1" ht="71.25" customHeight="1">
      <c r="B27" s="89"/>
      <c r="E27" s="202" t="s">
        <v>40</v>
      </c>
      <c r="F27" s="202"/>
      <c r="G27" s="202"/>
      <c r="H27" s="202"/>
      <c r="L27" s="89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0" t="s">
        <v>41</v>
      </c>
      <c r="J30" s="66">
        <f>ROUND(J124,2)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43</v>
      </c>
      <c r="I32" s="35" t="s">
        <v>42</v>
      </c>
      <c r="J32" s="35" t="s">
        <v>44</v>
      </c>
      <c r="L32" s="32"/>
    </row>
    <row r="33" spans="2:12" s="1" customFormat="1" ht="14.45" customHeight="1">
      <c r="B33" s="32"/>
      <c r="D33" s="55" t="s">
        <v>45</v>
      </c>
      <c r="E33" s="27" t="s">
        <v>46</v>
      </c>
      <c r="F33" s="91">
        <f>ROUND((SUM(BE124:BE160)),2)</f>
        <v>0</v>
      </c>
      <c r="I33" s="92">
        <v>0.21</v>
      </c>
      <c r="J33" s="91">
        <f>ROUND(((SUM(BE124:BE160))*I33),2)</f>
        <v>0</v>
      </c>
      <c r="L33" s="32"/>
    </row>
    <row r="34" spans="2:12" s="1" customFormat="1" ht="14.45" customHeight="1">
      <c r="B34" s="32"/>
      <c r="E34" s="27" t="s">
        <v>47</v>
      </c>
      <c r="F34" s="91">
        <f>ROUND((SUM(BF124:BF160)),2)</f>
        <v>0</v>
      </c>
      <c r="I34" s="92">
        <v>0.15</v>
      </c>
      <c r="J34" s="91">
        <f>ROUND(((SUM(BF124:BF160))*I34),2)</f>
        <v>0</v>
      </c>
      <c r="L34" s="32"/>
    </row>
    <row r="35" spans="2:12" s="1" customFormat="1" ht="14.45" customHeight="1" hidden="1">
      <c r="B35" s="32"/>
      <c r="E35" s="27" t="s">
        <v>48</v>
      </c>
      <c r="F35" s="91">
        <f>ROUND((SUM(BG124:BG160)),2)</f>
        <v>0</v>
      </c>
      <c r="I35" s="92">
        <v>0.21</v>
      </c>
      <c r="J35" s="91">
        <f>0</f>
        <v>0</v>
      </c>
      <c r="L35" s="32"/>
    </row>
    <row r="36" spans="2:12" s="1" customFormat="1" ht="14.45" customHeight="1" hidden="1">
      <c r="B36" s="32"/>
      <c r="E36" s="27" t="s">
        <v>49</v>
      </c>
      <c r="F36" s="91">
        <f>ROUND((SUM(BH124:BH160)),2)</f>
        <v>0</v>
      </c>
      <c r="I36" s="92">
        <v>0.15</v>
      </c>
      <c r="J36" s="91">
        <f>0</f>
        <v>0</v>
      </c>
      <c r="L36" s="32"/>
    </row>
    <row r="37" spans="2:12" s="1" customFormat="1" ht="14.45" customHeight="1" hidden="1">
      <c r="B37" s="32"/>
      <c r="E37" s="27" t="s">
        <v>50</v>
      </c>
      <c r="F37" s="91">
        <f>ROUND((SUM(BI124:BI160)),2)</f>
        <v>0</v>
      </c>
      <c r="I37" s="92">
        <v>0</v>
      </c>
      <c r="J37" s="91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3"/>
      <c r="D39" s="94" t="s">
        <v>51</v>
      </c>
      <c r="E39" s="57"/>
      <c r="F39" s="57"/>
      <c r="G39" s="95" t="s">
        <v>52</v>
      </c>
      <c r="H39" s="96" t="s">
        <v>53</v>
      </c>
      <c r="I39" s="57"/>
      <c r="J39" s="97">
        <f>SUM(J30:J37)</f>
        <v>0</v>
      </c>
      <c r="K39" s="9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54</v>
      </c>
      <c r="E50" s="42"/>
      <c r="F50" s="42"/>
      <c r="G50" s="41" t="s">
        <v>55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56</v>
      </c>
      <c r="E61" s="34"/>
      <c r="F61" s="99" t="s">
        <v>57</v>
      </c>
      <c r="G61" s="43" t="s">
        <v>56</v>
      </c>
      <c r="H61" s="34"/>
      <c r="I61" s="34"/>
      <c r="J61" s="100" t="s">
        <v>57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58</v>
      </c>
      <c r="E65" s="42"/>
      <c r="F65" s="42"/>
      <c r="G65" s="41" t="s">
        <v>59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56</v>
      </c>
      <c r="E76" s="34"/>
      <c r="F76" s="99" t="s">
        <v>57</v>
      </c>
      <c r="G76" s="43" t="s">
        <v>56</v>
      </c>
      <c r="H76" s="34"/>
      <c r="I76" s="34"/>
      <c r="J76" s="100" t="s">
        <v>57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101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2" t="str">
        <f>E7</f>
        <v>Srch, ul. Na Pašti a ul. Nová - kanalizace</v>
      </c>
      <c r="F85" s="233"/>
      <c r="G85" s="233"/>
      <c r="H85" s="233"/>
      <c r="L85" s="32"/>
    </row>
    <row r="86" spans="2:12" s="1" customFormat="1" ht="12" customHeight="1">
      <c r="B86" s="32"/>
      <c r="C86" s="27" t="s">
        <v>99</v>
      </c>
      <c r="L86" s="32"/>
    </row>
    <row r="87" spans="2:12" s="1" customFormat="1" ht="16.5" customHeight="1">
      <c r="B87" s="32"/>
      <c r="E87" s="213" t="str">
        <f>E9</f>
        <v>03 - Vedlejší a ostatní náklady</v>
      </c>
      <c r="F87" s="234"/>
      <c r="G87" s="234"/>
      <c r="H87" s="234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Srch</v>
      </c>
      <c r="I89" s="27" t="s">
        <v>22</v>
      </c>
      <c r="J89" s="52" t="str">
        <f>IF(J12="","",J12)</f>
        <v>8. 3. 2023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>Vodovody a kanalizace Pardubice, a.s.</v>
      </c>
      <c r="I91" s="27" t="s">
        <v>32</v>
      </c>
      <c r="J91" s="30" t="str">
        <f>E21</f>
        <v>Multiaqua s.r.o.</v>
      </c>
      <c r="L91" s="32"/>
    </row>
    <row r="92" spans="2:12" s="1" customFormat="1" ht="15.2" customHeight="1">
      <c r="B92" s="32"/>
      <c r="C92" s="27" t="s">
        <v>30</v>
      </c>
      <c r="F92" s="25" t="str">
        <f>IF(E18="","",E18)</f>
        <v>Vyplň údaj</v>
      </c>
      <c r="I92" s="27" t="s">
        <v>37</v>
      </c>
      <c r="J92" s="30" t="str">
        <f>E24</f>
        <v>Leona Šaldová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1" t="s">
        <v>102</v>
      </c>
      <c r="D94" s="93"/>
      <c r="E94" s="93"/>
      <c r="F94" s="93"/>
      <c r="G94" s="93"/>
      <c r="H94" s="93"/>
      <c r="I94" s="93"/>
      <c r="J94" s="102" t="s">
        <v>103</v>
      </c>
      <c r="K94" s="93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3" t="s">
        <v>104</v>
      </c>
      <c r="J96" s="66">
        <f>J124</f>
        <v>0</v>
      </c>
      <c r="L96" s="32"/>
      <c r="AU96" s="17" t="s">
        <v>105</v>
      </c>
    </row>
    <row r="97" spans="2:12" s="8" customFormat="1" ht="24.95" customHeight="1">
      <c r="B97" s="104"/>
      <c r="D97" s="105" t="s">
        <v>820</v>
      </c>
      <c r="E97" s="106"/>
      <c r="F97" s="106"/>
      <c r="G97" s="106"/>
      <c r="H97" s="106"/>
      <c r="I97" s="106"/>
      <c r="J97" s="107">
        <f>J125</f>
        <v>0</v>
      </c>
      <c r="L97" s="104"/>
    </row>
    <row r="98" spans="2:12" s="9" customFormat="1" ht="19.9" customHeight="1">
      <c r="B98" s="108"/>
      <c r="D98" s="109" t="s">
        <v>821</v>
      </c>
      <c r="E98" s="110"/>
      <c r="F98" s="110"/>
      <c r="G98" s="110"/>
      <c r="H98" s="110"/>
      <c r="I98" s="110"/>
      <c r="J98" s="111">
        <f>J126</f>
        <v>0</v>
      </c>
      <c r="L98" s="108"/>
    </row>
    <row r="99" spans="2:12" s="8" customFormat="1" ht="24.95" customHeight="1">
      <c r="B99" s="104"/>
      <c r="D99" s="105" t="s">
        <v>822</v>
      </c>
      <c r="E99" s="106"/>
      <c r="F99" s="106"/>
      <c r="G99" s="106"/>
      <c r="H99" s="106"/>
      <c r="I99" s="106"/>
      <c r="J99" s="107">
        <f>J130</f>
        <v>0</v>
      </c>
      <c r="L99" s="104"/>
    </row>
    <row r="100" spans="2:12" s="9" customFormat="1" ht="19.9" customHeight="1">
      <c r="B100" s="108"/>
      <c r="D100" s="109" t="s">
        <v>821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12" s="8" customFormat="1" ht="24.95" customHeight="1">
      <c r="B101" s="104"/>
      <c r="D101" s="105" t="s">
        <v>823</v>
      </c>
      <c r="E101" s="106"/>
      <c r="F101" s="106"/>
      <c r="G101" s="106"/>
      <c r="H101" s="106"/>
      <c r="I101" s="106"/>
      <c r="J101" s="107">
        <f>J136</f>
        <v>0</v>
      </c>
      <c r="L101" s="104"/>
    </row>
    <row r="102" spans="2:12" s="9" customFormat="1" ht="19.9" customHeight="1">
      <c r="B102" s="108"/>
      <c r="D102" s="109" t="s">
        <v>821</v>
      </c>
      <c r="E102" s="110"/>
      <c r="F102" s="110"/>
      <c r="G102" s="110"/>
      <c r="H102" s="110"/>
      <c r="I102" s="110"/>
      <c r="J102" s="111">
        <f>J137</f>
        <v>0</v>
      </c>
      <c r="L102" s="108"/>
    </row>
    <row r="103" spans="2:12" s="8" customFormat="1" ht="24.95" customHeight="1">
      <c r="B103" s="104"/>
      <c r="D103" s="105" t="s">
        <v>824</v>
      </c>
      <c r="E103" s="106"/>
      <c r="F103" s="106"/>
      <c r="G103" s="106"/>
      <c r="H103" s="106"/>
      <c r="I103" s="106"/>
      <c r="J103" s="107">
        <f>J149</f>
        <v>0</v>
      </c>
      <c r="L103" s="104"/>
    </row>
    <row r="104" spans="2:12" s="9" customFormat="1" ht="19.9" customHeight="1">
      <c r="B104" s="108"/>
      <c r="D104" s="109" t="s">
        <v>821</v>
      </c>
      <c r="E104" s="110"/>
      <c r="F104" s="110"/>
      <c r="G104" s="110"/>
      <c r="H104" s="110"/>
      <c r="I104" s="110"/>
      <c r="J104" s="111">
        <f>J150</f>
        <v>0</v>
      </c>
      <c r="L104" s="108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117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32" t="str">
        <f>E7</f>
        <v>Srch, ul. Na Pašti a ul. Nová - kanalizace</v>
      </c>
      <c r="F114" s="233"/>
      <c r="G114" s="233"/>
      <c r="H114" s="233"/>
      <c r="L114" s="32"/>
    </row>
    <row r="115" spans="2:12" s="1" customFormat="1" ht="12" customHeight="1">
      <c r="B115" s="32"/>
      <c r="C115" s="27" t="s">
        <v>99</v>
      </c>
      <c r="L115" s="32"/>
    </row>
    <row r="116" spans="2:12" s="1" customFormat="1" ht="16.5" customHeight="1">
      <c r="B116" s="32"/>
      <c r="E116" s="213" t="str">
        <f>E9</f>
        <v>03 - Vedlejší a ostatní náklady</v>
      </c>
      <c r="F116" s="234"/>
      <c r="G116" s="234"/>
      <c r="H116" s="234"/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20</v>
      </c>
      <c r="F118" s="25" t="str">
        <f>F12</f>
        <v>Srch</v>
      </c>
      <c r="I118" s="27" t="s">
        <v>22</v>
      </c>
      <c r="J118" s="52" t="str">
        <f>IF(J12="","",J12)</f>
        <v>8. 3. 2023</v>
      </c>
      <c r="L118" s="32"/>
    </row>
    <row r="119" spans="2:12" s="1" customFormat="1" ht="6.95" customHeight="1">
      <c r="B119" s="32"/>
      <c r="L119" s="32"/>
    </row>
    <row r="120" spans="2:12" s="1" customFormat="1" ht="15.2" customHeight="1">
      <c r="B120" s="32"/>
      <c r="C120" s="27" t="s">
        <v>24</v>
      </c>
      <c r="F120" s="25" t="str">
        <f>E15</f>
        <v>Vodovody a kanalizace Pardubice, a.s.</v>
      </c>
      <c r="I120" s="27" t="s">
        <v>32</v>
      </c>
      <c r="J120" s="30" t="str">
        <f>E21</f>
        <v>Multiaqua s.r.o.</v>
      </c>
      <c r="L120" s="32"/>
    </row>
    <row r="121" spans="2:12" s="1" customFormat="1" ht="15.2" customHeight="1">
      <c r="B121" s="32"/>
      <c r="C121" s="27" t="s">
        <v>30</v>
      </c>
      <c r="F121" s="25" t="str">
        <f>IF(E18="","",E18)</f>
        <v>Vyplň údaj</v>
      </c>
      <c r="I121" s="27" t="s">
        <v>37</v>
      </c>
      <c r="J121" s="30" t="str">
        <f>E24</f>
        <v>Leona Šaldová</v>
      </c>
      <c r="L121" s="32"/>
    </row>
    <row r="122" spans="2:12" s="1" customFormat="1" ht="10.35" customHeight="1">
      <c r="B122" s="32"/>
      <c r="L122" s="32"/>
    </row>
    <row r="123" spans="2:20" s="10" customFormat="1" ht="29.25" customHeight="1">
      <c r="B123" s="112"/>
      <c r="C123" s="113" t="s">
        <v>118</v>
      </c>
      <c r="D123" s="114" t="s">
        <v>66</v>
      </c>
      <c r="E123" s="114" t="s">
        <v>62</v>
      </c>
      <c r="F123" s="114" t="s">
        <v>63</v>
      </c>
      <c r="G123" s="114" t="s">
        <v>119</v>
      </c>
      <c r="H123" s="114" t="s">
        <v>120</v>
      </c>
      <c r="I123" s="114" t="s">
        <v>121</v>
      </c>
      <c r="J123" s="114" t="s">
        <v>103</v>
      </c>
      <c r="K123" s="115" t="s">
        <v>122</v>
      </c>
      <c r="L123" s="112"/>
      <c r="M123" s="59" t="s">
        <v>1</v>
      </c>
      <c r="N123" s="60" t="s">
        <v>45</v>
      </c>
      <c r="O123" s="60" t="s">
        <v>123</v>
      </c>
      <c r="P123" s="60" t="s">
        <v>124</v>
      </c>
      <c r="Q123" s="60" t="s">
        <v>125</v>
      </c>
      <c r="R123" s="60" t="s">
        <v>126</v>
      </c>
      <c r="S123" s="60" t="s">
        <v>127</v>
      </c>
      <c r="T123" s="61" t="s">
        <v>128</v>
      </c>
    </row>
    <row r="124" spans="2:63" s="1" customFormat="1" ht="22.9" customHeight="1">
      <c r="B124" s="32"/>
      <c r="C124" s="64" t="s">
        <v>129</v>
      </c>
      <c r="J124" s="116">
        <f>BK124</f>
        <v>0</v>
      </c>
      <c r="L124" s="32"/>
      <c r="M124" s="62"/>
      <c r="N124" s="53"/>
      <c r="O124" s="53"/>
      <c r="P124" s="117">
        <f>P125+P130+P136+P149</f>
        <v>0</v>
      </c>
      <c r="Q124" s="53"/>
      <c r="R124" s="117">
        <f>R125+R130+R136+R149</f>
        <v>0</v>
      </c>
      <c r="S124" s="53"/>
      <c r="T124" s="118">
        <f>T125+T130+T136+T149</f>
        <v>0</v>
      </c>
      <c r="AT124" s="17" t="s">
        <v>80</v>
      </c>
      <c r="AU124" s="17" t="s">
        <v>105</v>
      </c>
      <c r="BK124" s="119">
        <f>BK125+BK130+BK136+BK149</f>
        <v>0</v>
      </c>
    </row>
    <row r="125" spans="2:63" s="11" customFormat="1" ht="25.9" customHeight="1">
      <c r="B125" s="120"/>
      <c r="D125" s="121" t="s">
        <v>80</v>
      </c>
      <c r="E125" s="122" t="s">
        <v>825</v>
      </c>
      <c r="F125" s="122" t="s">
        <v>826</v>
      </c>
      <c r="I125" s="123"/>
      <c r="J125" s="124">
        <f>BK125</f>
        <v>0</v>
      </c>
      <c r="L125" s="120"/>
      <c r="M125" s="125"/>
      <c r="P125" s="126">
        <f>P126</f>
        <v>0</v>
      </c>
      <c r="R125" s="126">
        <f>R126</f>
        <v>0</v>
      </c>
      <c r="T125" s="127">
        <f>T126</f>
        <v>0</v>
      </c>
      <c r="AR125" s="121" t="s">
        <v>89</v>
      </c>
      <c r="AT125" s="128" t="s">
        <v>80</v>
      </c>
      <c r="AU125" s="128" t="s">
        <v>81</v>
      </c>
      <c r="AY125" s="121" t="s">
        <v>132</v>
      </c>
      <c r="BK125" s="129">
        <f>BK126</f>
        <v>0</v>
      </c>
    </row>
    <row r="126" spans="2:63" s="11" customFormat="1" ht="22.9" customHeight="1">
      <c r="B126" s="120"/>
      <c r="D126" s="121" t="s">
        <v>80</v>
      </c>
      <c r="E126" s="130" t="s">
        <v>827</v>
      </c>
      <c r="F126" s="130" t="s">
        <v>828</v>
      </c>
      <c r="I126" s="123"/>
      <c r="J126" s="131">
        <f>BK126</f>
        <v>0</v>
      </c>
      <c r="L126" s="120"/>
      <c r="M126" s="125"/>
      <c r="P126" s="126">
        <f>SUM(P127:P129)</f>
        <v>0</v>
      </c>
      <c r="R126" s="126">
        <f>SUM(R127:R129)</f>
        <v>0</v>
      </c>
      <c r="T126" s="127">
        <f>SUM(T127:T129)</f>
        <v>0</v>
      </c>
      <c r="AR126" s="121" t="s">
        <v>89</v>
      </c>
      <c r="AT126" s="128" t="s">
        <v>80</v>
      </c>
      <c r="AU126" s="128" t="s">
        <v>89</v>
      </c>
      <c r="AY126" s="121" t="s">
        <v>132</v>
      </c>
      <c r="BK126" s="129">
        <f>SUM(BK127:BK129)</f>
        <v>0</v>
      </c>
    </row>
    <row r="127" spans="2:65" s="1" customFormat="1" ht="24.2" customHeight="1">
      <c r="B127" s="32"/>
      <c r="C127" s="132" t="s">
        <v>89</v>
      </c>
      <c r="D127" s="132" t="s">
        <v>134</v>
      </c>
      <c r="E127" s="133" t="s">
        <v>829</v>
      </c>
      <c r="F127" s="134" t="s">
        <v>830</v>
      </c>
      <c r="G127" s="135" t="s">
        <v>645</v>
      </c>
      <c r="H127" s="136">
        <v>1</v>
      </c>
      <c r="I127" s="137"/>
      <c r="J127" s="138">
        <f>ROUND(I127*H127,2)</f>
        <v>0</v>
      </c>
      <c r="K127" s="134" t="s">
        <v>1</v>
      </c>
      <c r="L127" s="32"/>
      <c r="M127" s="139" t="s">
        <v>1</v>
      </c>
      <c r="N127" s="140" t="s">
        <v>46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139</v>
      </c>
      <c r="AT127" s="143" t="s">
        <v>134</v>
      </c>
      <c r="AU127" s="143" t="s">
        <v>91</v>
      </c>
      <c r="AY127" s="17" t="s">
        <v>132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89</v>
      </c>
      <c r="BK127" s="144">
        <f>ROUND(I127*H127,2)</f>
        <v>0</v>
      </c>
      <c r="BL127" s="17" t="s">
        <v>139</v>
      </c>
      <c r="BM127" s="143" t="s">
        <v>91</v>
      </c>
    </row>
    <row r="128" spans="2:65" s="1" customFormat="1" ht="16.5" customHeight="1">
      <c r="B128" s="32"/>
      <c r="C128" s="132" t="s">
        <v>91</v>
      </c>
      <c r="D128" s="132" t="s">
        <v>134</v>
      </c>
      <c r="E128" s="133" t="s">
        <v>831</v>
      </c>
      <c r="F128" s="134" t="s">
        <v>832</v>
      </c>
      <c r="G128" s="135" t="s">
        <v>645</v>
      </c>
      <c r="H128" s="136">
        <v>1</v>
      </c>
      <c r="I128" s="137"/>
      <c r="J128" s="138">
        <f>ROUND(I128*H128,2)</f>
        <v>0</v>
      </c>
      <c r="K128" s="134" t="s">
        <v>1</v>
      </c>
      <c r="L128" s="32"/>
      <c r="M128" s="139" t="s">
        <v>1</v>
      </c>
      <c r="N128" s="140" t="s">
        <v>46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139</v>
      </c>
      <c r="AT128" s="143" t="s">
        <v>134</v>
      </c>
      <c r="AU128" s="143" t="s">
        <v>91</v>
      </c>
      <c r="AY128" s="17" t="s">
        <v>132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89</v>
      </c>
      <c r="BK128" s="144">
        <f>ROUND(I128*H128,2)</f>
        <v>0</v>
      </c>
      <c r="BL128" s="17" t="s">
        <v>139</v>
      </c>
      <c r="BM128" s="143" t="s">
        <v>139</v>
      </c>
    </row>
    <row r="129" spans="2:65" s="1" customFormat="1" ht="16.5" customHeight="1">
      <c r="B129" s="32"/>
      <c r="C129" s="132" t="s">
        <v>154</v>
      </c>
      <c r="D129" s="132" t="s">
        <v>134</v>
      </c>
      <c r="E129" s="133" t="s">
        <v>833</v>
      </c>
      <c r="F129" s="134" t="s">
        <v>834</v>
      </c>
      <c r="G129" s="135" t="s">
        <v>645</v>
      </c>
      <c r="H129" s="136">
        <v>1</v>
      </c>
      <c r="I129" s="137"/>
      <c r="J129" s="138">
        <f>ROUND(I129*H129,2)</f>
        <v>0</v>
      </c>
      <c r="K129" s="134" t="s">
        <v>1</v>
      </c>
      <c r="L129" s="32"/>
      <c r="M129" s="139" t="s">
        <v>1</v>
      </c>
      <c r="N129" s="140" t="s">
        <v>46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139</v>
      </c>
      <c r="AT129" s="143" t="s">
        <v>134</v>
      </c>
      <c r="AU129" s="143" t="s">
        <v>91</v>
      </c>
      <c r="AY129" s="17" t="s">
        <v>132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89</v>
      </c>
      <c r="BK129" s="144">
        <f>ROUND(I129*H129,2)</f>
        <v>0</v>
      </c>
      <c r="BL129" s="17" t="s">
        <v>139</v>
      </c>
      <c r="BM129" s="143" t="s">
        <v>171</v>
      </c>
    </row>
    <row r="130" spans="2:63" s="11" customFormat="1" ht="25.9" customHeight="1">
      <c r="B130" s="120"/>
      <c r="D130" s="121" t="s">
        <v>80</v>
      </c>
      <c r="E130" s="122" t="s">
        <v>835</v>
      </c>
      <c r="F130" s="122" t="s">
        <v>836</v>
      </c>
      <c r="I130" s="123"/>
      <c r="J130" s="124">
        <f>BK130</f>
        <v>0</v>
      </c>
      <c r="L130" s="120"/>
      <c r="M130" s="125"/>
      <c r="P130" s="126">
        <f>P131</f>
        <v>0</v>
      </c>
      <c r="R130" s="126">
        <f>R131</f>
        <v>0</v>
      </c>
      <c r="T130" s="127">
        <f>T131</f>
        <v>0</v>
      </c>
      <c r="AR130" s="121" t="s">
        <v>89</v>
      </c>
      <c r="AT130" s="128" t="s">
        <v>80</v>
      </c>
      <c r="AU130" s="128" t="s">
        <v>81</v>
      </c>
      <c r="AY130" s="121" t="s">
        <v>132</v>
      </c>
      <c r="BK130" s="129">
        <f>BK131</f>
        <v>0</v>
      </c>
    </row>
    <row r="131" spans="2:63" s="11" customFormat="1" ht="22.9" customHeight="1">
      <c r="B131" s="120"/>
      <c r="D131" s="121" t="s">
        <v>80</v>
      </c>
      <c r="E131" s="130" t="s">
        <v>827</v>
      </c>
      <c r="F131" s="130" t="s">
        <v>828</v>
      </c>
      <c r="I131" s="123"/>
      <c r="J131" s="131">
        <f>BK131</f>
        <v>0</v>
      </c>
      <c r="L131" s="120"/>
      <c r="M131" s="125"/>
      <c r="P131" s="126">
        <f>SUM(P132:P135)</f>
        <v>0</v>
      </c>
      <c r="R131" s="126">
        <f>SUM(R132:R135)</f>
        <v>0</v>
      </c>
      <c r="T131" s="127">
        <f>SUM(T132:T135)</f>
        <v>0</v>
      </c>
      <c r="AR131" s="121" t="s">
        <v>89</v>
      </c>
      <c r="AT131" s="128" t="s">
        <v>80</v>
      </c>
      <c r="AU131" s="128" t="s">
        <v>89</v>
      </c>
      <c r="AY131" s="121" t="s">
        <v>132</v>
      </c>
      <c r="BK131" s="129">
        <f>SUM(BK132:BK135)</f>
        <v>0</v>
      </c>
    </row>
    <row r="132" spans="2:65" s="1" customFormat="1" ht="16.5" customHeight="1">
      <c r="B132" s="32"/>
      <c r="C132" s="132" t="s">
        <v>139</v>
      </c>
      <c r="D132" s="132" t="s">
        <v>134</v>
      </c>
      <c r="E132" s="133" t="s">
        <v>837</v>
      </c>
      <c r="F132" s="134" t="s">
        <v>838</v>
      </c>
      <c r="G132" s="135" t="s">
        <v>645</v>
      </c>
      <c r="H132" s="136">
        <v>1</v>
      </c>
      <c r="I132" s="137"/>
      <c r="J132" s="138">
        <f>ROUND(I132*H132,2)</f>
        <v>0</v>
      </c>
      <c r="K132" s="134" t="s">
        <v>1</v>
      </c>
      <c r="L132" s="32"/>
      <c r="M132" s="139" t="s">
        <v>1</v>
      </c>
      <c r="N132" s="140" t="s">
        <v>46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139</v>
      </c>
      <c r="AT132" s="143" t="s">
        <v>134</v>
      </c>
      <c r="AU132" s="143" t="s">
        <v>91</v>
      </c>
      <c r="AY132" s="17" t="s">
        <v>132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89</v>
      </c>
      <c r="BK132" s="144">
        <f>ROUND(I132*H132,2)</f>
        <v>0</v>
      </c>
      <c r="BL132" s="17" t="s">
        <v>139</v>
      </c>
      <c r="BM132" s="143" t="s">
        <v>186</v>
      </c>
    </row>
    <row r="133" spans="2:47" s="1" customFormat="1" ht="48.75">
      <c r="B133" s="32"/>
      <c r="D133" s="145" t="s">
        <v>141</v>
      </c>
      <c r="F133" s="146" t="s">
        <v>839</v>
      </c>
      <c r="I133" s="147"/>
      <c r="L133" s="32"/>
      <c r="M133" s="148"/>
      <c r="T133" s="56"/>
      <c r="AT133" s="17" t="s">
        <v>141</v>
      </c>
      <c r="AU133" s="17" t="s">
        <v>91</v>
      </c>
    </row>
    <row r="134" spans="2:65" s="1" customFormat="1" ht="33" customHeight="1">
      <c r="B134" s="32"/>
      <c r="C134" s="132" t="s">
        <v>166</v>
      </c>
      <c r="D134" s="132" t="s">
        <v>134</v>
      </c>
      <c r="E134" s="133" t="s">
        <v>840</v>
      </c>
      <c r="F134" s="134" t="s">
        <v>841</v>
      </c>
      <c r="G134" s="135" t="s">
        <v>645</v>
      </c>
      <c r="H134" s="136">
        <v>1</v>
      </c>
      <c r="I134" s="137"/>
      <c r="J134" s="138">
        <f>ROUND(I134*H134,2)</f>
        <v>0</v>
      </c>
      <c r="K134" s="134" t="s">
        <v>1</v>
      </c>
      <c r="L134" s="32"/>
      <c r="M134" s="139" t="s">
        <v>1</v>
      </c>
      <c r="N134" s="140" t="s">
        <v>46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139</v>
      </c>
      <c r="AT134" s="143" t="s">
        <v>134</v>
      </c>
      <c r="AU134" s="143" t="s">
        <v>91</v>
      </c>
      <c r="AY134" s="17" t="s">
        <v>132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7" t="s">
        <v>89</v>
      </c>
      <c r="BK134" s="144">
        <f>ROUND(I134*H134,2)</f>
        <v>0</v>
      </c>
      <c r="BL134" s="17" t="s">
        <v>139</v>
      </c>
      <c r="BM134" s="143" t="s">
        <v>195</v>
      </c>
    </row>
    <row r="135" spans="2:47" s="1" customFormat="1" ht="97.5">
      <c r="B135" s="32"/>
      <c r="D135" s="145" t="s">
        <v>141</v>
      </c>
      <c r="F135" s="146" t="s">
        <v>842</v>
      </c>
      <c r="I135" s="147"/>
      <c r="L135" s="32"/>
      <c r="M135" s="148"/>
      <c r="T135" s="56"/>
      <c r="AT135" s="17" t="s">
        <v>141</v>
      </c>
      <c r="AU135" s="17" t="s">
        <v>91</v>
      </c>
    </row>
    <row r="136" spans="2:63" s="11" customFormat="1" ht="25.9" customHeight="1">
      <c r="B136" s="120"/>
      <c r="D136" s="121" t="s">
        <v>80</v>
      </c>
      <c r="E136" s="122" t="s">
        <v>843</v>
      </c>
      <c r="F136" s="122" t="s">
        <v>844</v>
      </c>
      <c r="I136" s="123"/>
      <c r="J136" s="124">
        <f>BK136</f>
        <v>0</v>
      </c>
      <c r="L136" s="120"/>
      <c r="M136" s="125"/>
      <c r="P136" s="126">
        <f>P137</f>
        <v>0</v>
      </c>
      <c r="R136" s="126">
        <f>R137</f>
        <v>0</v>
      </c>
      <c r="T136" s="127">
        <f>T137</f>
        <v>0</v>
      </c>
      <c r="AR136" s="121" t="s">
        <v>89</v>
      </c>
      <c r="AT136" s="128" t="s">
        <v>80</v>
      </c>
      <c r="AU136" s="128" t="s">
        <v>81</v>
      </c>
      <c r="AY136" s="121" t="s">
        <v>132</v>
      </c>
      <c r="BK136" s="129">
        <f>BK137</f>
        <v>0</v>
      </c>
    </row>
    <row r="137" spans="2:63" s="11" customFormat="1" ht="22.9" customHeight="1">
      <c r="B137" s="120"/>
      <c r="D137" s="121" t="s">
        <v>80</v>
      </c>
      <c r="E137" s="130" t="s">
        <v>827</v>
      </c>
      <c r="F137" s="130" t="s">
        <v>828</v>
      </c>
      <c r="I137" s="123"/>
      <c r="J137" s="131">
        <f>BK137</f>
        <v>0</v>
      </c>
      <c r="L137" s="120"/>
      <c r="M137" s="125"/>
      <c r="P137" s="126">
        <f>SUM(P138:P148)</f>
        <v>0</v>
      </c>
      <c r="R137" s="126">
        <f>SUM(R138:R148)</f>
        <v>0</v>
      </c>
      <c r="T137" s="127">
        <f>SUM(T138:T148)</f>
        <v>0</v>
      </c>
      <c r="AR137" s="121" t="s">
        <v>89</v>
      </c>
      <c r="AT137" s="128" t="s">
        <v>80</v>
      </c>
      <c r="AU137" s="128" t="s">
        <v>89</v>
      </c>
      <c r="AY137" s="121" t="s">
        <v>132</v>
      </c>
      <c r="BK137" s="129">
        <f>SUM(BK138:BK148)</f>
        <v>0</v>
      </c>
    </row>
    <row r="138" spans="2:65" s="1" customFormat="1" ht="33" customHeight="1">
      <c r="B138" s="32"/>
      <c r="C138" s="132" t="s">
        <v>171</v>
      </c>
      <c r="D138" s="132" t="s">
        <v>134</v>
      </c>
      <c r="E138" s="133" t="s">
        <v>845</v>
      </c>
      <c r="F138" s="134" t="s">
        <v>846</v>
      </c>
      <c r="G138" s="135" t="s">
        <v>645</v>
      </c>
      <c r="H138" s="136">
        <v>1</v>
      </c>
      <c r="I138" s="137"/>
      <c r="J138" s="138">
        <f>ROUND(I138*H138,2)</f>
        <v>0</v>
      </c>
      <c r="K138" s="134" t="s">
        <v>1</v>
      </c>
      <c r="L138" s="32"/>
      <c r="M138" s="139" t="s">
        <v>1</v>
      </c>
      <c r="N138" s="140" t="s">
        <v>46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139</v>
      </c>
      <c r="AT138" s="143" t="s">
        <v>134</v>
      </c>
      <c r="AU138" s="143" t="s">
        <v>91</v>
      </c>
      <c r="AY138" s="17" t="s">
        <v>132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89</v>
      </c>
      <c r="BK138" s="144">
        <f>ROUND(I138*H138,2)</f>
        <v>0</v>
      </c>
      <c r="BL138" s="17" t="s">
        <v>139</v>
      </c>
      <c r="BM138" s="143" t="s">
        <v>207</v>
      </c>
    </row>
    <row r="139" spans="2:65" s="1" customFormat="1" ht="44.25" customHeight="1">
      <c r="B139" s="32"/>
      <c r="C139" s="132" t="s">
        <v>179</v>
      </c>
      <c r="D139" s="132" t="s">
        <v>134</v>
      </c>
      <c r="E139" s="133" t="s">
        <v>847</v>
      </c>
      <c r="F139" s="134" t="s">
        <v>848</v>
      </c>
      <c r="G139" s="135" t="s">
        <v>645</v>
      </c>
      <c r="H139" s="136">
        <v>1</v>
      </c>
      <c r="I139" s="137"/>
      <c r="J139" s="138">
        <f>ROUND(I139*H139,2)</f>
        <v>0</v>
      </c>
      <c r="K139" s="134" t="s">
        <v>1</v>
      </c>
      <c r="L139" s="32"/>
      <c r="M139" s="139" t="s">
        <v>1</v>
      </c>
      <c r="N139" s="140" t="s">
        <v>46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139</v>
      </c>
      <c r="AT139" s="143" t="s">
        <v>134</v>
      </c>
      <c r="AU139" s="143" t="s">
        <v>91</v>
      </c>
      <c r="AY139" s="17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89</v>
      </c>
      <c r="BK139" s="144">
        <f>ROUND(I139*H139,2)</f>
        <v>0</v>
      </c>
      <c r="BL139" s="17" t="s">
        <v>139</v>
      </c>
      <c r="BM139" s="143" t="s">
        <v>226</v>
      </c>
    </row>
    <row r="140" spans="2:65" s="1" customFormat="1" ht="16.5" customHeight="1">
      <c r="B140" s="32"/>
      <c r="C140" s="132" t="s">
        <v>186</v>
      </c>
      <c r="D140" s="132" t="s">
        <v>134</v>
      </c>
      <c r="E140" s="133" t="s">
        <v>849</v>
      </c>
      <c r="F140" s="134" t="s">
        <v>850</v>
      </c>
      <c r="G140" s="135" t="s">
        <v>645</v>
      </c>
      <c r="H140" s="136">
        <v>1</v>
      </c>
      <c r="I140" s="137"/>
      <c r="J140" s="138">
        <f>ROUND(I140*H140,2)</f>
        <v>0</v>
      </c>
      <c r="K140" s="134" t="s">
        <v>1</v>
      </c>
      <c r="L140" s="32"/>
      <c r="M140" s="139" t="s">
        <v>1</v>
      </c>
      <c r="N140" s="140" t="s">
        <v>46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139</v>
      </c>
      <c r="AT140" s="143" t="s">
        <v>134</v>
      </c>
      <c r="AU140" s="143" t="s">
        <v>91</v>
      </c>
      <c r="AY140" s="17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89</v>
      </c>
      <c r="BK140" s="144">
        <f>ROUND(I140*H140,2)</f>
        <v>0</v>
      </c>
      <c r="BL140" s="17" t="s">
        <v>139</v>
      </c>
      <c r="BM140" s="143" t="s">
        <v>236</v>
      </c>
    </row>
    <row r="141" spans="2:47" s="1" customFormat="1" ht="39">
      <c r="B141" s="32"/>
      <c r="D141" s="145" t="s">
        <v>141</v>
      </c>
      <c r="F141" s="146" t="s">
        <v>851</v>
      </c>
      <c r="I141" s="147"/>
      <c r="L141" s="32"/>
      <c r="M141" s="148"/>
      <c r="T141" s="56"/>
      <c r="AT141" s="17" t="s">
        <v>141</v>
      </c>
      <c r="AU141" s="17" t="s">
        <v>91</v>
      </c>
    </row>
    <row r="142" spans="2:65" s="1" customFormat="1" ht="44.25" customHeight="1">
      <c r="B142" s="32"/>
      <c r="C142" s="132" t="s">
        <v>191</v>
      </c>
      <c r="D142" s="132" t="s">
        <v>134</v>
      </c>
      <c r="E142" s="133" t="s">
        <v>852</v>
      </c>
      <c r="F142" s="134" t="s">
        <v>853</v>
      </c>
      <c r="G142" s="135" t="s">
        <v>645</v>
      </c>
      <c r="H142" s="136">
        <v>1</v>
      </c>
      <c r="I142" s="137"/>
      <c r="J142" s="138">
        <f>ROUND(I142*H142,2)</f>
        <v>0</v>
      </c>
      <c r="K142" s="134" t="s">
        <v>1</v>
      </c>
      <c r="L142" s="32"/>
      <c r="M142" s="139" t="s">
        <v>1</v>
      </c>
      <c r="N142" s="140" t="s">
        <v>46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139</v>
      </c>
      <c r="AT142" s="143" t="s">
        <v>134</v>
      </c>
      <c r="AU142" s="143" t="s">
        <v>91</v>
      </c>
      <c r="AY142" s="17" t="s">
        <v>132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7" t="s">
        <v>89</v>
      </c>
      <c r="BK142" s="144">
        <f>ROUND(I142*H142,2)</f>
        <v>0</v>
      </c>
      <c r="BL142" s="17" t="s">
        <v>139</v>
      </c>
      <c r="BM142" s="143" t="s">
        <v>244</v>
      </c>
    </row>
    <row r="143" spans="2:65" s="1" customFormat="1" ht="33" customHeight="1">
      <c r="B143" s="32"/>
      <c r="C143" s="132" t="s">
        <v>195</v>
      </c>
      <c r="D143" s="132" t="s">
        <v>134</v>
      </c>
      <c r="E143" s="133" t="s">
        <v>854</v>
      </c>
      <c r="F143" s="134" t="s">
        <v>855</v>
      </c>
      <c r="G143" s="135" t="s">
        <v>645</v>
      </c>
      <c r="H143" s="136">
        <v>1</v>
      </c>
      <c r="I143" s="137"/>
      <c r="J143" s="138">
        <f>ROUND(I143*H143,2)</f>
        <v>0</v>
      </c>
      <c r="K143" s="134" t="s">
        <v>1</v>
      </c>
      <c r="L143" s="32"/>
      <c r="M143" s="139" t="s">
        <v>1</v>
      </c>
      <c r="N143" s="140" t="s">
        <v>46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139</v>
      </c>
      <c r="AT143" s="143" t="s">
        <v>134</v>
      </c>
      <c r="AU143" s="143" t="s">
        <v>91</v>
      </c>
      <c r="AY143" s="17" t="s">
        <v>132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89</v>
      </c>
      <c r="BK143" s="144">
        <f>ROUND(I143*H143,2)</f>
        <v>0</v>
      </c>
      <c r="BL143" s="17" t="s">
        <v>139</v>
      </c>
      <c r="BM143" s="143" t="s">
        <v>261</v>
      </c>
    </row>
    <row r="144" spans="2:47" s="1" customFormat="1" ht="68.25">
      <c r="B144" s="32"/>
      <c r="D144" s="145" t="s">
        <v>141</v>
      </c>
      <c r="F144" s="146" t="s">
        <v>856</v>
      </c>
      <c r="I144" s="147"/>
      <c r="L144" s="32"/>
      <c r="M144" s="148"/>
      <c r="T144" s="56"/>
      <c r="AT144" s="17" t="s">
        <v>141</v>
      </c>
      <c r="AU144" s="17" t="s">
        <v>91</v>
      </c>
    </row>
    <row r="145" spans="2:65" s="1" customFormat="1" ht="24.2" customHeight="1">
      <c r="B145" s="32"/>
      <c r="C145" s="132" t="s">
        <v>201</v>
      </c>
      <c r="D145" s="132" t="s">
        <v>134</v>
      </c>
      <c r="E145" s="133" t="s">
        <v>857</v>
      </c>
      <c r="F145" s="134" t="s">
        <v>858</v>
      </c>
      <c r="G145" s="135" t="s">
        <v>645</v>
      </c>
      <c r="H145" s="136">
        <v>1</v>
      </c>
      <c r="I145" s="137"/>
      <c r="J145" s="138">
        <f>ROUND(I145*H145,2)</f>
        <v>0</v>
      </c>
      <c r="K145" s="134" t="s">
        <v>1</v>
      </c>
      <c r="L145" s="32"/>
      <c r="M145" s="139" t="s">
        <v>1</v>
      </c>
      <c r="N145" s="140" t="s">
        <v>46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139</v>
      </c>
      <c r="AT145" s="143" t="s">
        <v>134</v>
      </c>
      <c r="AU145" s="143" t="s">
        <v>91</v>
      </c>
      <c r="AY145" s="17" t="s">
        <v>132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89</v>
      </c>
      <c r="BK145" s="144">
        <f>ROUND(I145*H145,2)</f>
        <v>0</v>
      </c>
      <c r="BL145" s="17" t="s">
        <v>139</v>
      </c>
      <c r="BM145" s="143" t="s">
        <v>278</v>
      </c>
    </row>
    <row r="146" spans="2:47" s="1" customFormat="1" ht="29.25">
      <c r="B146" s="32"/>
      <c r="D146" s="145" t="s">
        <v>141</v>
      </c>
      <c r="F146" s="146" t="s">
        <v>859</v>
      </c>
      <c r="I146" s="147"/>
      <c r="L146" s="32"/>
      <c r="M146" s="148"/>
      <c r="T146" s="56"/>
      <c r="AT146" s="17" t="s">
        <v>141</v>
      </c>
      <c r="AU146" s="17" t="s">
        <v>91</v>
      </c>
    </row>
    <row r="147" spans="2:65" s="1" customFormat="1" ht="24.2" customHeight="1">
      <c r="B147" s="32"/>
      <c r="C147" s="132" t="s">
        <v>207</v>
      </c>
      <c r="D147" s="132" t="s">
        <v>134</v>
      </c>
      <c r="E147" s="133" t="s">
        <v>860</v>
      </c>
      <c r="F147" s="134" t="s">
        <v>861</v>
      </c>
      <c r="G147" s="135" t="s">
        <v>645</v>
      </c>
      <c r="H147" s="136">
        <v>1</v>
      </c>
      <c r="I147" s="137"/>
      <c r="J147" s="138">
        <f>ROUND(I147*H147,2)</f>
        <v>0</v>
      </c>
      <c r="K147" s="134" t="s">
        <v>1</v>
      </c>
      <c r="L147" s="32"/>
      <c r="M147" s="139" t="s">
        <v>1</v>
      </c>
      <c r="N147" s="140" t="s">
        <v>46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139</v>
      </c>
      <c r="AT147" s="143" t="s">
        <v>134</v>
      </c>
      <c r="AU147" s="143" t="s">
        <v>91</v>
      </c>
      <c r="AY147" s="17" t="s">
        <v>132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7" t="s">
        <v>89</v>
      </c>
      <c r="BK147" s="144">
        <f>ROUND(I147*H147,2)</f>
        <v>0</v>
      </c>
      <c r="BL147" s="17" t="s">
        <v>139</v>
      </c>
      <c r="BM147" s="143" t="s">
        <v>292</v>
      </c>
    </row>
    <row r="148" spans="2:65" s="1" customFormat="1" ht="298.15" customHeight="1">
      <c r="B148" s="32"/>
      <c r="C148" s="132" t="s">
        <v>222</v>
      </c>
      <c r="D148" s="132" t="s">
        <v>134</v>
      </c>
      <c r="E148" s="133" t="s">
        <v>862</v>
      </c>
      <c r="F148" s="134" t="s">
        <v>863</v>
      </c>
      <c r="G148" s="135" t="s">
        <v>645</v>
      </c>
      <c r="H148" s="136">
        <v>1</v>
      </c>
      <c r="I148" s="137"/>
      <c r="J148" s="138">
        <f>ROUND(I148*H148,2)</f>
        <v>0</v>
      </c>
      <c r="K148" s="134" t="s">
        <v>1</v>
      </c>
      <c r="L148" s="32"/>
      <c r="M148" s="139" t="s">
        <v>1</v>
      </c>
      <c r="N148" s="140" t="s">
        <v>46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139</v>
      </c>
      <c r="AT148" s="143" t="s">
        <v>134</v>
      </c>
      <c r="AU148" s="143" t="s">
        <v>91</v>
      </c>
      <c r="AY148" s="17" t="s">
        <v>132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89</v>
      </c>
      <c r="BK148" s="144">
        <f>ROUND(I148*H148,2)</f>
        <v>0</v>
      </c>
      <c r="BL148" s="17" t="s">
        <v>139</v>
      </c>
      <c r="BM148" s="143" t="s">
        <v>304</v>
      </c>
    </row>
    <row r="149" spans="2:63" s="11" customFormat="1" ht="25.9" customHeight="1">
      <c r="B149" s="120"/>
      <c r="D149" s="121" t="s">
        <v>80</v>
      </c>
      <c r="E149" s="122" t="s">
        <v>864</v>
      </c>
      <c r="F149" s="122" t="s">
        <v>865</v>
      </c>
      <c r="I149" s="123"/>
      <c r="J149" s="124">
        <f>BK149</f>
        <v>0</v>
      </c>
      <c r="L149" s="120"/>
      <c r="M149" s="125"/>
      <c r="P149" s="126">
        <f>P150</f>
        <v>0</v>
      </c>
      <c r="R149" s="126">
        <f>R150</f>
        <v>0</v>
      </c>
      <c r="T149" s="127">
        <f>T150</f>
        <v>0</v>
      </c>
      <c r="AR149" s="121" t="s">
        <v>89</v>
      </c>
      <c r="AT149" s="128" t="s">
        <v>80</v>
      </c>
      <c r="AU149" s="128" t="s">
        <v>81</v>
      </c>
      <c r="AY149" s="121" t="s">
        <v>132</v>
      </c>
      <c r="BK149" s="129">
        <f>BK150</f>
        <v>0</v>
      </c>
    </row>
    <row r="150" spans="2:63" s="11" customFormat="1" ht="22.9" customHeight="1">
      <c r="B150" s="120"/>
      <c r="D150" s="121" t="s">
        <v>80</v>
      </c>
      <c r="E150" s="130" t="s">
        <v>827</v>
      </c>
      <c r="F150" s="130" t="s">
        <v>828</v>
      </c>
      <c r="I150" s="123"/>
      <c r="J150" s="131">
        <f>BK150</f>
        <v>0</v>
      </c>
      <c r="L150" s="120"/>
      <c r="M150" s="125"/>
      <c r="P150" s="126">
        <f>SUM(P151:P160)</f>
        <v>0</v>
      </c>
      <c r="R150" s="126">
        <f>SUM(R151:R160)</f>
        <v>0</v>
      </c>
      <c r="T150" s="127">
        <f>SUM(T151:T160)</f>
        <v>0</v>
      </c>
      <c r="AR150" s="121" t="s">
        <v>89</v>
      </c>
      <c r="AT150" s="128" t="s">
        <v>80</v>
      </c>
      <c r="AU150" s="128" t="s">
        <v>89</v>
      </c>
      <c r="AY150" s="121" t="s">
        <v>132</v>
      </c>
      <c r="BK150" s="129">
        <f>SUM(BK151:BK160)</f>
        <v>0</v>
      </c>
    </row>
    <row r="151" spans="2:65" s="1" customFormat="1" ht="37.9" customHeight="1">
      <c r="B151" s="32"/>
      <c r="C151" s="132" t="s">
        <v>226</v>
      </c>
      <c r="D151" s="132" t="s">
        <v>134</v>
      </c>
      <c r="E151" s="133" t="s">
        <v>866</v>
      </c>
      <c r="F151" s="134" t="s">
        <v>867</v>
      </c>
      <c r="G151" s="135" t="s">
        <v>645</v>
      </c>
      <c r="H151" s="136">
        <v>1</v>
      </c>
      <c r="I151" s="137"/>
      <c r="J151" s="138">
        <f>ROUND(I151*H151,2)</f>
        <v>0</v>
      </c>
      <c r="K151" s="134" t="s">
        <v>1</v>
      </c>
      <c r="L151" s="32"/>
      <c r="M151" s="139" t="s">
        <v>1</v>
      </c>
      <c r="N151" s="140" t="s">
        <v>46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139</v>
      </c>
      <c r="AT151" s="143" t="s">
        <v>134</v>
      </c>
      <c r="AU151" s="143" t="s">
        <v>91</v>
      </c>
      <c r="AY151" s="17" t="s">
        <v>132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89</v>
      </c>
      <c r="BK151" s="144">
        <f>ROUND(I151*H151,2)</f>
        <v>0</v>
      </c>
      <c r="BL151" s="17" t="s">
        <v>139</v>
      </c>
      <c r="BM151" s="143" t="s">
        <v>314</v>
      </c>
    </row>
    <row r="152" spans="2:47" s="1" customFormat="1" ht="39">
      <c r="B152" s="32"/>
      <c r="D152" s="145" t="s">
        <v>141</v>
      </c>
      <c r="F152" s="146" t="s">
        <v>868</v>
      </c>
      <c r="I152" s="147"/>
      <c r="L152" s="32"/>
      <c r="M152" s="148"/>
      <c r="T152" s="56"/>
      <c r="AT152" s="17" t="s">
        <v>141</v>
      </c>
      <c r="AU152" s="17" t="s">
        <v>91</v>
      </c>
    </row>
    <row r="153" spans="2:65" s="1" customFormat="1" ht="24.2" customHeight="1">
      <c r="B153" s="32"/>
      <c r="C153" s="132" t="s">
        <v>8</v>
      </c>
      <c r="D153" s="132" t="s">
        <v>134</v>
      </c>
      <c r="E153" s="133" t="s">
        <v>869</v>
      </c>
      <c r="F153" s="134" t="s">
        <v>870</v>
      </c>
      <c r="G153" s="135" t="s">
        <v>645</v>
      </c>
      <c r="H153" s="136">
        <v>1</v>
      </c>
      <c r="I153" s="137"/>
      <c r="J153" s="138">
        <f>ROUND(I153*H153,2)</f>
        <v>0</v>
      </c>
      <c r="K153" s="134" t="s">
        <v>1</v>
      </c>
      <c r="L153" s="32"/>
      <c r="M153" s="139" t="s">
        <v>1</v>
      </c>
      <c r="N153" s="140" t="s">
        <v>46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139</v>
      </c>
      <c r="AT153" s="143" t="s">
        <v>134</v>
      </c>
      <c r="AU153" s="143" t="s">
        <v>91</v>
      </c>
      <c r="AY153" s="17" t="s">
        <v>132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89</v>
      </c>
      <c r="BK153" s="144">
        <f>ROUND(I153*H153,2)</f>
        <v>0</v>
      </c>
      <c r="BL153" s="17" t="s">
        <v>139</v>
      </c>
      <c r="BM153" s="143" t="s">
        <v>328</v>
      </c>
    </row>
    <row r="154" spans="2:47" s="1" customFormat="1" ht="39">
      <c r="B154" s="32"/>
      <c r="D154" s="145" t="s">
        <v>141</v>
      </c>
      <c r="F154" s="146" t="s">
        <v>871</v>
      </c>
      <c r="I154" s="147"/>
      <c r="L154" s="32"/>
      <c r="M154" s="148"/>
      <c r="T154" s="56"/>
      <c r="AT154" s="17" t="s">
        <v>141</v>
      </c>
      <c r="AU154" s="17" t="s">
        <v>91</v>
      </c>
    </row>
    <row r="155" spans="2:65" s="1" customFormat="1" ht="62.65" customHeight="1">
      <c r="B155" s="32"/>
      <c r="C155" s="132" t="s">
        <v>236</v>
      </c>
      <c r="D155" s="132" t="s">
        <v>134</v>
      </c>
      <c r="E155" s="133" t="s">
        <v>872</v>
      </c>
      <c r="F155" s="134" t="s">
        <v>873</v>
      </c>
      <c r="G155" s="135" t="s">
        <v>645</v>
      </c>
      <c r="H155" s="136">
        <v>1</v>
      </c>
      <c r="I155" s="137"/>
      <c r="J155" s="138">
        <f>ROUND(I155*H155,2)</f>
        <v>0</v>
      </c>
      <c r="K155" s="134" t="s">
        <v>1</v>
      </c>
      <c r="L155" s="32"/>
      <c r="M155" s="139" t="s">
        <v>1</v>
      </c>
      <c r="N155" s="140" t="s">
        <v>46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139</v>
      </c>
      <c r="AT155" s="143" t="s">
        <v>134</v>
      </c>
      <c r="AU155" s="143" t="s">
        <v>91</v>
      </c>
      <c r="AY155" s="17" t="s">
        <v>132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89</v>
      </c>
      <c r="BK155" s="144">
        <f>ROUND(I155*H155,2)</f>
        <v>0</v>
      </c>
      <c r="BL155" s="17" t="s">
        <v>139</v>
      </c>
      <c r="BM155" s="143" t="s">
        <v>339</v>
      </c>
    </row>
    <row r="156" spans="2:65" s="1" customFormat="1" ht="24.2" customHeight="1">
      <c r="B156" s="32"/>
      <c r="C156" s="132" t="s">
        <v>240</v>
      </c>
      <c r="D156" s="132" t="s">
        <v>134</v>
      </c>
      <c r="E156" s="133" t="s">
        <v>874</v>
      </c>
      <c r="F156" s="134" t="s">
        <v>875</v>
      </c>
      <c r="G156" s="135" t="s">
        <v>645</v>
      </c>
      <c r="H156" s="136">
        <v>1</v>
      </c>
      <c r="I156" s="137"/>
      <c r="J156" s="138">
        <f>ROUND(I156*H156,2)</f>
        <v>0</v>
      </c>
      <c r="K156" s="134" t="s">
        <v>1</v>
      </c>
      <c r="L156" s="32"/>
      <c r="M156" s="139" t="s">
        <v>1</v>
      </c>
      <c r="N156" s="140" t="s">
        <v>46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139</v>
      </c>
      <c r="AT156" s="143" t="s">
        <v>134</v>
      </c>
      <c r="AU156" s="143" t="s">
        <v>91</v>
      </c>
      <c r="AY156" s="17" t="s">
        <v>132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89</v>
      </c>
      <c r="BK156" s="144">
        <f>ROUND(I156*H156,2)</f>
        <v>0</v>
      </c>
      <c r="BL156" s="17" t="s">
        <v>139</v>
      </c>
      <c r="BM156" s="143" t="s">
        <v>350</v>
      </c>
    </row>
    <row r="157" spans="2:47" s="1" customFormat="1" ht="29.25">
      <c r="B157" s="32"/>
      <c r="D157" s="145" t="s">
        <v>141</v>
      </c>
      <c r="F157" s="146" t="s">
        <v>876</v>
      </c>
      <c r="I157" s="147"/>
      <c r="L157" s="32"/>
      <c r="M157" s="148"/>
      <c r="T157" s="56"/>
      <c r="AT157" s="17" t="s">
        <v>141</v>
      </c>
      <c r="AU157" s="17" t="s">
        <v>91</v>
      </c>
    </row>
    <row r="158" spans="2:65" s="1" customFormat="1" ht="24.2" customHeight="1">
      <c r="B158" s="32"/>
      <c r="C158" s="132" t="s">
        <v>244</v>
      </c>
      <c r="D158" s="132" t="s">
        <v>134</v>
      </c>
      <c r="E158" s="133" t="s">
        <v>877</v>
      </c>
      <c r="F158" s="134" t="s">
        <v>878</v>
      </c>
      <c r="G158" s="135" t="s">
        <v>645</v>
      </c>
      <c r="H158" s="136">
        <v>1</v>
      </c>
      <c r="I158" s="137"/>
      <c r="J158" s="138">
        <f>ROUND(I158*H158,2)</f>
        <v>0</v>
      </c>
      <c r="K158" s="134" t="s">
        <v>1</v>
      </c>
      <c r="L158" s="32"/>
      <c r="M158" s="139" t="s">
        <v>1</v>
      </c>
      <c r="N158" s="140" t="s">
        <v>46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139</v>
      </c>
      <c r="AT158" s="143" t="s">
        <v>134</v>
      </c>
      <c r="AU158" s="143" t="s">
        <v>91</v>
      </c>
      <c r="AY158" s="17" t="s">
        <v>132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89</v>
      </c>
      <c r="BK158" s="144">
        <f>ROUND(I158*H158,2)</f>
        <v>0</v>
      </c>
      <c r="BL158" s="17" t="s">
        <v>139</v>
      </c>
      <c r="BM158" s="143" t="s">
        <v>360</v>
      </c>
    </row>
    <row r="159" spans="2:47" s="1" customFormat="1" ht="29.25">
      <c r="B159" s="32"/>
      <c r="D159" s="145" t="s">
        <v>141</v>
      </c>
      <c r="F159" s="146" t="s">
        <v>879</v>
      </c>
      <c r="I159" s="147"/>
      <c r="L159" s="32"/>
      <c r="M159" s="148"/>
      <c r="T159" s="56"/>
      <c r="AT159" s="17" t="s">
        <v>141</v>
      </c>
      <c r="AU159" s="17" t="s">
        <v>91</v>
      </c>
    </row>
    <row r="160" spans="2:65" s="1" customFormat="1" ht="44.25" customHeight="1">
      <c r="B160" s="32"/>
      <c r="C160" s="132" t="s">
        <v>255</v>
      </c>
      <c r="D160" s="132" t="s">
        <v>134</v>
      </c>
      <c r="E160" s="133" t="s">
        <v>880</v>
      </c>
      <c r="F160" s="134" t="s">
        <v>881</v>
      </c>
      <c r="G160" s="135" t="s">
        <v>645</v>
      </c>
      <c r="H160" s="136">
        <v>1</v>
      </c>
      <c r="I160" s="137"/>
      <c r="J160" s="138">
        <f>ROUND(I160*H160,2)</f>
        <v>0</v>
      </c>
      <c r="K160" s="134" t="s">
        <v>1</v>
      </c>
      <c r="L160" s="32"/>
      <c r="M160" s="189" t="s">
        <v>1</v>
      </c>
      <c r="N160" s="190" t="s">
        <v>46</v>
      </c>
      <c r="O160" s="191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143" t="s">
        <v>139</v>
      </c>
      <c r="AT160" s="143" t="s">
        <v>134</v>
      </c>
      <c r="AU160" s="143" t="s">
        <v>91</v>
      </c>
      <c r="AY160" s="17" t="s">
        <v>132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89</v>
      </c>
      <c r="BK160" s="144">
        <f>ROUND(I160*H160,2)</f>
        <v>0</v>
      </c>
      <c r="BL160" s="17" t="s">
        <v>139</v>
      </c>
      <c r="BM160" s="143" t="s">
        <v>368</v>
      </c>
    </row>
    <row r="161" spans="2:12" s="1" customFormat="1" ht="6.95" customHeight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2"/>
    </row>
  </sheetData>
  <sheetProtection algorithmName="SHA-512" hashValue="VoeRslHtrV8Q64E93X08Py0d7tXzOgeDjgfvm/kT2W1om+qFuJlGmqjSP7OfF5lWtV2JxJz84SZLsl+iiaseEw==" saltValue="Oa7Eub3YLmv1qXQlZKrXalEE0zceJGorWjYrC7DTkVCRandFFn4J+9kQtU+T1G89YIyL2L872ygj7s8H3lcSiw==" spinCount="100000" sheet="1" objects="1" scenarios="1" formatColumns="0" formatRows="0" autoFilter="0"/>
  <autoFilter ref="C123:K16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Ladislav</dc:creator>
  <cp:keywords/>
  <dc:description/>
  <cp:lastModifiedBy>Ladislav Malý</cp:lastModifiedBy>
  <dcterms:created xsi:type="dcterms:W3CDTF">2023-05-31T09:30:56Z</dcterms:created>
  <dcterms:modified xsi:type="dcterms:W3CDTF">2023-05-31T09:33:08Z</dcterms:modified>
  <cp:category/>
  <cp:version/>
  <cp:contentType/>
  <cp:contentStatus/>
</cp:coreProperties>
</file>