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Prodloužení řadu" sheetId="2" r:id="rId2"/>
    <sheet name="SO 02 - VRN" sheetId="3" r:id="rId3"/>
  </sheets>
  <definedNames>
    <definedName name="_xlnm.Print_Area" localSheetId="0">'Rekapitulace stavby'!$D$4:$AO$76,'Rekapitulace stavby'!$C$82:$AQ$97</definedName>
    <definedName name="_xlnm._FilterDatabase" localSheetId="1" hidden="1">'SO 01 - Prodloužení řadu'!$C$122:$K$222</definedName>
    <definedName name="_xlnm.Print_Area" localSheetId="1">'SO 01 - Prodloužení řadu'!$C$4:$J$76,'SO 01 - Prodloužení řadu'!$C$82:$J$104,'SO 01 - Prodloužení řadu'!$C$110:$J$222</definedName>
    <definedName name="_xlnm._FilterDatabase" localSheetId="2" hidden="1">'SO 02 - VRN'!$C$120:$K$137</definedName>
    <definedName name="_xlnm.Print_Area" localSheetId="2">'SO 02 - VRN'!$C$4:$J$76,'SO 02 - VRN'!$C$82:$J$102,'SO 02 - VRN'!$C$108:$J$137</definedName>
    <definedName name="_xlnm.Print_Titles" localSheetId="0">'Rekapitulace stavby'!$92:$92</definedName>
    <definedName name="_xlnm.Print_Titles" localSheetId="1">'SO 01 - Prodloužení řadu'!$122:$122</definedName>
    <definedName name="_xlnm.Print_Titles" localSheetId="2">'SO 02 - VRN'!$120:$120</definedName>
  </definedNames>
  <calcPr fullCalcOnLoad="1"/>
</workbook>
</file>

<file path=xl/sharedStrings.xml><?xml version="1.0" encoding="utf-8"?>
<sst xmlns="http://schemas.openxmlformats.org/spreadsheetml/2006/main" count="1776" uniqueCount="486">
  <si>
    <t>Export Komplet</t>
  </si>
  <si>
    <t/>
  </si>
  <si>
    <t>2.0</t>
  </si>
  <si>
    <t>ZAMOK</t>
  </si>
  <si>
    <t>False</t>
  </si>
  <si>
    <t>{19f3c954-2982-4891-8ecd-1ce0abbcb3a1}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</si>
  <si>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</si>
  <si>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</si>
  <si>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</si>
  <si>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</si>
  <si>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</si>
  <si>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</si>
  <si>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</si>
  <si>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</si>
  <si>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512022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</si>
  <si>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</si>
  <si>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</si>
  <si>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Prodloužení vodovodního řadu v Bělečku</t>
  </si>
  <si>
    <t>KSO:</t>
  </si>
  <si>
    <t>CC-CZ:</t>
  </si>
  <si>
    <t>Místo:</t>
  </si>
  <si>
    <t xml:space="preserve"> </t>
  </si>
  <si>
    <t>Datum:</t>
  </si>
  <si>
    <t>24. 8. 2022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</si>
  <si>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</si>
  <si>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</si>
  <si>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</si>
  <si>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</si>
  <si>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</si>
  <si>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</si>
  <si>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</si>
  <si>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</si>
  <si>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</si>
  <si>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</si>
  <si>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</si>
  <si>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</si>
  <si>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</si>
  <si>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</si>
  <si>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</si>
  <si>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</si>
  <si>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</si>
  <si>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</si>
  <si>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</si>
  <si>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</si>
  <si>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</si>
  <si>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</si>
  <si>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</si>
  <si>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</si>
  <si>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</si>
  <si>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</si>
  <si>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</si>
  <si>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</si>
  <si>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</si>
  <si>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</si>
  <si>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</si>
  <si>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</si>
  <si>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</si>
  <si>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</si>
  <si>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</si>
  <si>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</si>
  <si>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</si>
  <si>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</si>
  <si>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</si>
  <si>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</si>
  <si>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</si>
  <si>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</si>
  <si>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</si>
  <si>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</si>
  <si>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</si>
  <si>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</si>
  <si>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</si>
  <si>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</si>
  <si>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</si>
  <si>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</si>
  <si>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</si>
  <si>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</si>
  <si>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</si>
  <si>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</si>
  <si>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</si>
  <si>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Prodloužení řadu</t>
  </si>
  <si>
    <t>STA</t>
  </si>
  <si>
    <t>1</t>
  </si>
  <si>
    <t>{75bd4563-b28d-42f6-b3ba-f592d54d4af8}</t>
  </si>
  <si>
    <t>2</t>
  </si>
  <si>
    <t>SO 02</t>
  </si>
  <si>
    <t>VRN</t>
  </si>
  <si>
    <t>{b613ba90-9418-4272-bdda-3c5523f72b10}</t>
  </si>
  <si>
    <t>KRYCÍ LIST SOUPISU PRACÍ</t>
  </si>
  <si>
    <t>Objekt:</t>
  </si>
  <si>
    <t>SO 01 - Prodloužení řadu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</si>
  <si>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</si>
  <si>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</si>
  <si>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</si>
  <si>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</si>
  <si>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</si>
  <si>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</si>
  <si>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</si>
  <si>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4 - Vodorovné konstrukce</t>
  </si>
  <si>
    <t xml:space="preserve">    5 - Komunikace pozemní</t>
  </si>
  <si>
    <t xml:space="preserve">    8 - Trubní vedení</t>
  </si>
  <si>
    <t xml:space="preserve">    997 - Přesun sutě</t>
  </si>
  <si>
    <t xml:space="preserve">    998 - Přesun hmot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</si>
  <si>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</si>
  <si>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</si>
  <si>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</si>
  <si>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</si>
  <si>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</si>
  <si>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</si>
  <si>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</si>
  <si>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</si>
  <si>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</si>
  <si>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</si>
  <si>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</si>
  <si>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</si>
  <si>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</si>
  <si>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</si>
  <si>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</si>
  <si>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</si>
  <si>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</si>
  <si>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K</t>
  </si>
  <si>
    <t>113107321</t>
  </si>
  <si>
    <t>Odstranění podkladu z kameniva drceného tl do 100 mm strojně pl do 50 m2</t>
  </si>
  <si>
    <t>m2</t>
  </si>
  <si>
    <t>4</t>
  </si>
  <si>
    <t>480145329</t>
  </si>
  <si>
    <t>VV</t>
  </si>
  <si>
    <t>"řad"127*1,1</t>
  </si>
  <si>
    <t>"přípojky" 9*1</t>
  </si>
  <si>
    <t>Součet</t>
  </si>
  <si>
    <t>115001101</t>
  </si>
  <si>
    <t>Převedení vody potrubím DN do 100</t>
  </si>
  <si>
    <t>m</t>
  </si>
  <si>
    <t>322920534</t>
  </si>
  <si>
    <t>3</t>
  </si>
  <si>
    <t>115101201</t>
  </si>
  <si>
    <t>Čerpání vody na dopravní výšku do 10 m průměrný přítok do 500 l/min</t>
  </si>
  <si>
    <t>hod</t>
  </si>
  <si>
    <t>1315845817</t>
  </si>
  <si>
    <t>10*4</t>
  </si>
  <si>
    <t>115101301</t>
  </si>
  <si>
    <t>Pohotovost čerpací soupravy pro dopravní výšku do 10 m přítok do 500 l/min</t>
  </si>
  <si>
    <t>den</t>
  </si>
  <si>
    <t>211808900</t>
  </si>
  <si>
    <t>5</t>
  </si>
  <si>
    <t>132354204</t>
  </si>
  <si>
    <t>Hloubení zapažených rýh š do 2000 mm v hornině třídy těžitelnosti II skupiny 4 objem do 500 m3</t>
  </si>
  <si>
    <t>m3</t>
  </si>
  <si>
    <t>1676158974</t>
  </si>
  <si>
    <t>127*1,1*1,5+9*1*1,2</t>
  </si>
  <si>
    <t>6</t>
  </si>
  <si>
    <t>151811131</t>
  </si>
  <si>
    <t>Osazení pažicího boxu hl výkopu do 4 m š do 1,2 m</t>
  </si>
  <si>
    <t>1523726730</t>
  </si>
  <si>
    <t>127*1,5*2+9*1,2*2</t>
  </si>
  <si>
    <t>7</t>
  </si>
  <si>
    <t>151811231</t>
  </si>
  <si>
    <t>Odstranění pažicího boxu hl výkopu do 4 m š do 1,2 m</t>
  </si>
  <si>
    <t>-1531341535</t>
  </si>
  <si>
    <t>8</t>
  </si>
  <si>
    <t>162251122</t>
  </si>
  <si>
    <t>Vodorovné přemístění přes 20 do 50 m výkopku/sypaniny z horniny třídy těžitelnosti II skupiny 4 a 5</t>
  </si>
  <si>
    <t>-2069028381</t>
  </si>
  <si>
    <t>"70% " 0,7*220,350</t>
  </si>
  <si>
    <t>9</t>
  </si>
  <si>
    <t>162751137</t>
  </si>
  <si>
    <t>Vodorovné přemístění přes 9 000 do 10000 m výkopku/sypaniny z horniny třídy těžitelnosti II skupiny 4 a 5</t>
  </si>
  <si>
    <t>-1915061676</t>
  </si>
  <si>
    <t>220,350-154,245</t>
  </si>
  <si>
    <t>10</t>
  </si>
  <si>
    <t>167151112</t>
  </si>
  <si>
    <t>Nakládání výkopku z hornin třídy těžitelnosti II skupiny 4 a 5 přes 100 m3</t>
  </si>
  <si>
    <t>-1287831450</t>
  </si>
  <si>
    <t>11</t>
  </si>
  <si>
    <t>171201221</t>
  </si>
  <si>
    <t>Poplatek za uložení na skládce (skládkovné) zeminy a kamení kód odpadu 17 05 04</t>
  </si>
  <si>
    <t>t</t>
  </si>
  <si>
    <t>-820085088</t>
  </si>
  <si>
    <t>66,105*1,8</t>
  </si>
  <si>
    <t>12</t>
  </si>
  <si>
    <t>171251201</t>
  </si>
  <si>
    <t>Uložení sypaniny na skládky nebo meziskládky</t>
  </si>
  <si>
    <t>399738057</t>
  </si>
  <si>
    <t>13</t>
  </si>
  <si>
    <t>174101101</t>
  </si>
  <si>
    <t>Zásyp jam, šachet rýh nebo kolem objektů sypaninou se zhutněním</t>
  </si>
  <si>
    <t>1818832058</t>
  </si>
  <si>
    <t>220,350-7,885</t>
  </si>
  <si>
    <t>14</t>
  </si>
  <si>
    <t>M</t>
  </si>
  <si>
    <t>58337344</t>
  </si>
  <si>
    <t>štěrkopísek frakce 0/32</t>
  </si>
  <si>
    <t>-1392101037</t>
  </si>
  <si>
    <t>"30%"0,3*212,465*1,8</t>
  </si>
  <si>
    <t>Vodorovné konstrukce</t>
  </si>
  <si>
    <t>451573111</t>
  </si>
  <si>
    <t>Lože pod potrubí otevřený výkop ze štěrkopísku</t>
  </si>
  <si>
    <t>-1824274586</t>
  </si>
  <si>
    <t>127*1,1*0,05+9*1*0,1</t>
  </si>
  <si>
    <t>16</t>
  </si>
  <si>
    <t>452313131</t>
  </si>
  <si>
    <t>Podkladní bloky z betonu prostého tř. C 12/15 otevřený výkop</t>
  </si>
  <si>
    <t>1947506464</t>
  </si>
  <si>
    <t>12*0,5*0,5*0,5</t>
  </si>
  <si>
    <t>Komunikace pozemní</t>
  </si>
  <si>
    <t>17</t>
  </si>
  <si>
    <t>564931412</t>
  </si>
  <si>
    <t>Podklad z asfaltového recyklátu plochy přes 100 m2 tl 100 mm</t>
  </si>
  <si>
    <t>1720547852</t>
  </si>
  <si>
    <t>127*3+9*1</t>
  </si>
  <si>
    <t>Trubní vedení</t>
  </si>
  <si>
    <t>18</t>
  </si>
  <si>
    <t>850265121</t>
  </si>
  <si>
    <t>Výřez nebo výsek na potrubí z trub litinových tlakových nebo plastických hmot DN 100</t>
  </si>
  <si>
    <t>kus</t>
  </si>
  <si>
    <t>-1619742226</t>
  </si>
  <si>
    <t>19</t>
  </si>
  <si>
    <t>857242122</t>
  </si>
  <si>
    <t>Montáž litinových tvarovek jednoosých přírubových otevřený výkop DN 80</t>
  </si>
  <si>
    <t>78596813</t>
  </si>
  <si>
    <t>20</t>
  </si>
  <si>
    <t>505008020016</t>
  </si>
  <si>
    <t>KOLENO PATNÍ PŘÍRUBOVÉ PRODLOUŽENÉ DN  80</t>
  </si>
  <si>
    <t>-1584064377</t>
  </si>
  <si>
    <t>857262122</t>
  </si>
  <si>
    <t>Montáž litinových tvarovek jednoosých přírubových otevřený výkop DN 100</t>
  </si>
  <si>
    <t>1883701824</t>
  </si>
  <si>
    <t>22</t>
  </si>
  <si>
    <t>799410000016</t>
  </si>
  <si>
    <t>SYNOFLEX - S PŘÍRUBOU 100 (104-132)</t>
  </si>
  <si>
    <t>-956956275</t>
  </si>
  <si>
    <t>23</t>
  </si>
  <si>
    <t>857264122</t>
  </si>
  <si>
    <t>Montáž litinových tvarovek odbočných přírubových otevřený výkop DN 100</t>
  </si>
  <si>
    <t>-1993140708</t>
  </si>
  <si>
    <t>24</t>
  </si>
  <si>
    <t>55253515</t>
  </si>
  <si>
    <t>tvarovka přírubová litinová s přírubovou odbočkou,práškový epoxid tl 250µm T-kus DN 100/80</t>
  </si>
  <si>
    <t>-128762720</t>
  </si>
  <si>
    <t>25</t>
  </si>
  <si>
    <t>871161211</t>
  </si>
  <si>
    <t>Montáž potrubí z PE100 SDR 11 otevřený výkop svařovaných elektrotvarovkou D 32 x 3,0 mm</t>
  </si>
  <si>
    <t>-487029425</t>
  </si>
  <si>
    <t>26</t>
  </si>
  <si>
    <t>28613110</t>
  </si>
  <si>
    <t>trubka vodovodní PE100 PN 16 SDR11 32x3,0mm</t>
  </si>
  <si>
    <t>-1309476741</t>
  </si>
  <si>
    <t>9*1,03</t>
  </si>
  <si>
    <t>27</t>
  </si>
  <si>
    <t>871241141</t>
  </si>
  <si>
    <t>Montáž potrubí z PE100 SDR 11 otevřený výkop svařovaných na tupo D 90 x 8,2 mm</t>
  </si>
  <si>
    <t>254265017</t>
  </si>
  <si>
    <t>28</t>
  </si>
  <si>
    <t>28613115</t>
  </si>
  <si>
    <t>trubka vodovodní PE100 PN 16 RC SDR11 90x8,2mm 6,0 m</t>
  </si>
  <si>
    <t>6485447</t>
  </si>
  <si>
    <t>127*1,03</t>
  </si>
  <si>
    <t>29</t>
  </si>
  <si>
    <t>877211101</t>
  </si>
  <si>
    <t>Montáž elektrospojek na vodovodním potrubí z PE trub d 63</t>
  </si>
  <si>
    <t>-621638522</t>
  </si>
  <si>
    <t>30</t>
  </si>
  <si>
    <t>28614974</t>
  </si>
  <si>
    <t>elektroredukce PE 100 PN16 D 63-32mm</t>
  </si>
  <si>
    <t>-359061521</t>
  </si>
  <si>
    <t>31</t>
  </si>
  <si>
    <t>630003203216</t>
  </si>
  <si>
    <t>TVAROVKA ISO SPOJKA 32-32</t>
  </si>
  <si>
    <t>-588864359</t>
  </si>
  <si>
    <t>32</t>
  </si>
  <si>
    <t>877241101</t>
  </si>
  <si>
    <t>Montáž elektrospojek na vodovodním potrubí z PE trub d 90</t>
  </si>
  <si>
    <t>-2102655851</t>
  </si>
  <si>
    <t>33</t>
  </si>
  <si>
    <t>28615974</t>
  </si>
  <si>
    <t>elektrospojka SDR11 PE 100 PN16 D 90mm</t>
  </si>
  <si>
    <t>334287215</t>
  </si>
  <si>
    <t>12+22</t>
  </si>
  <si>
    <t>34</t>
  </si>
  <si>
    <t>286531351</t>
  </si>
  <si>
    <t>nákružek lemový PE 100 SDR11 90mm</t>
  </si>
  <si>
    <t>1142082326</t>
  </si>
  <si>
    <t>35</t>
  </si>
  <si>
    <t>28654368</t>
  </si>
  <si>
    <t>příruba volná k lemovému nákružku z polypropylénu 90 s ocelovým jádrem</t>
  </si>
  <si>
    <t>888239362</t>
  </si>
  <si>
    <t>36</t>
  </si>
  <si>
    <t>877241110</t>
  </si>
  <si>
    <t>Montáž elektrokolen 60° na vodovodním potrubí z PE trub d 90</t>
  </si>
  <si>
    <t>939935140</t>
  </si>
  <si>
    <t>37</t>
  </si>
  <si>
    <t>28614948</t>
  </si>
  <si>
    <t>elektrokoleno 60° PE 100 PN16 D 90mm</t>
  </si>
  <si>
    <t>75671052</t>
  </si>
  <si>
    <t>38</t>
  </si>
  <si>
    <t>286148971</t>
  </si>
  <si>
    <t>oblouk 22° SDR11 PE 100  PN16 D 90mm</t>
  </si>
  <si>
    <t>-1436560660</t>
  </si>
  <si>
    <t>39</t>
  </si>
  <si>
    <t>286148972</t>
  </si>
  <si>
    <t>oblouk 11° SDR11 PE 100  PN16 D 90mm</t>
  </si>
  <si>
    <t>1639149486</t>
  </si>
  <si>
    <t>40</t>
  </si>
  <si>
    <t>877241127</t>
  </si>
  <si>
    <t>Montáž elektro navrtávacích T-kusů ventil a 360° otočná odbočka na vodovodním potrubí z PE trub d 90/63</t>
  </si>
  <si>
    <t>756063722</t>
  </si>
  <si>
    <t>41</t>
  </si>
  <si>
    <t>28614075</t>
  </si>
  <si>
    <t>tvarovka T-kus navrtávací s ventilem, s odbočkou 360° D 90-63mm</t>
  </si>
  <si>
    <t>1157588971</t>
  </si>
  <si>
    <t>42</t>
  </si>
  <si>
    <t>42291072</t>
  </si>
  <si>
    <t>souprava zemní pro šoupátka DN 40-50mm teleskopická</t>
  </si>
  <si>
    <t>1582338629</t>
  </si>
  <si>
    <t>43</t>
  </si>
  <si>
    <t>891241112</t>
  </si>
  <si>
    <t>Montáž vodovodních šoupátek otevřený výkop DN 80</t>
  </si>
  <si>
    <t>1653545422</t>
  </si>
  <si>
    <t>44</t>
  </si>
  <si>
    <t>42221303</t>
  </si>
  <si>
    <t>šoupátko pitná voda litina GGG 50 krátká stavební dl PN10/16 DN 80x180mm</t>
  </si>
  <si>
    <t>1394360464</t>
  </si>
  <si>
    <t>45</t>
  </si>
  <si>
    <t>42291079</t>
  </si>
  <si>
    <t xml:space="preserve">souprava zemní pro šoupátka teleskopická DN 65-80mm </t>
  </si>
  <si>
    <t>-1827291200</t>
  </si>
  <si>
    <t>46</t>
  </si>
  <si>
    <t>891247112</t>
  </si>
  <si>
    <t>Montáž hydrantů podzemních DN 80</t>
  </si>
  <si>
    <t>-391747128</t>
  </si>
  <si>
    <t>47</t>
  </si>
  <si>
    <t>42273594</t>
  </si>
  <si>
    <t>hydrant podzemní DN 80 PN 16 dvojitý uzávěr s koulí krycí v 1500mm</t>
  </si>
  <si>
    <t>-139329058</t>
  </si>
  <si>
    <t>48</t>
  </si>
  <si>
    <t>4227359</t>
  </si>
  <si>
    <t>Hydrantová drenáž</t>
  </si>
  <si>
    <t>ks</t>
  </si>
  <si>
    <t>1361855473</t>
  </si>
  <si>
    <t>49</t>
  </si>
  <si>
    <t>891261112</t>
  </si>
  <si>
    <t>Montáž vodovodních šoupátek otevřený výkop DN 100</t>
  </si>
  <si>
    <t>-857158605</t>
  </si>
  <si>
    <t>50</t>
  </si>
  <si>
    <t>42221304</t>
  </si>
  <si>
    <t>šoupátko pitná voda litina GGG 50 krátká stavební dl PN10/16 DN 100x190mm</t>
  </si>
  <si>
    <t>-1770062259</t>
  </si>
  <si>
    <t>51</t>
  </si>
  <si>
    <t>42291080</t>
  </si>
  <si>
    <t>souprava zemní pro šoupátka DN 100-150m teleskopická</t>
  </si>
  <si>
    <t>369066487</t>
  </si>
  <si>
    <t>52</t>
  </si>
  <si>
    <t>892241111</t>
  </si>
  <si>
    <t>Tlaková zkouška vodou potrubí DN do 80</t>
  </si>
  <si>
    <t>-1889779957</t>
  </si>
  <si>
    <t>53</t>
  </si>
  <si>
    <t>892273122</t>
  </si>
  <si>
    <t>Proplach a dezinfekce vodovodního potrubí DN od 80 do 125</t>
  </si>
  <si>
    <t>-1954811636</t>
  </si>
  <si>
    <t>54</t>
  </si>
  <si>
    <t>8991251</t>
  </si>
  <si>
    <t xml:space="preserve">Nerezový spojovací materiál + těsnění + ochranná bandáž </t>
  </si>
  <si>
    <t>-576573885</t>
  </si>
  <si>
    <t>55</t>
  </si>
  <si>
    <t>899401111</t>
  </si>
  <si>
    <t>Osazení poklopů litinových ventilových</t>
  </si>
  <si>
    <t>621979189</t>
  </si>
  <si>
    <t>56</t>
  </si>
  <si>
    <t>42291402</t>
  </si>
  <si>
    <t xml:space="preserve">poklop litinový ventilový </t>
  </si>
  <si>
    <t>1865009671</t>
  </si>
  <si>
    <t>57</t>
  </si>
  <si>
    <t>56230636.1</t>
  </si>
  <si>
    <t>deska podkladová uličního poklopu ventilkového a šoupatového</t>
  </si>
  <si>
    <t>-794659151</t>
  </si>
  <si>
    <t>58</t>
  </si>
  <si>
    <t>899401112</t>
  </si>
  <si>
    <t>Osazení poklopů litinových šoupátkových</t>
  </si>
  <si>
    <t>-93641040</t>
  </si>
  <si>
    <t>59</t>
  </si>
  <si>
    <t>42291352</t>
  </si>
  <si>
    <t>poklop litinový šoupátkový pro zemní soupravy osazení do terénu a do vozovky</t>
  </si>
  <si>
    <t>574081086</t>
  </si>
  <si>
    <t>60</t>
  </si>
  <si>
    <t>56230636</t>
  </si>
  <si>
    <t>deska podkladová uličního poklopu ventilového a šoupatového</t>
  </si>
  <si>
    <t>1838620899</t>
  </si>
  <si>
    <t>61</t>
  </si>
  <si>
    <t>899401113</t>
  </si>
  <si>
    <t>Osazení poklopů litinových hydrantových</t>
  </si>
  <si>
    <t>1084990234</t>
  </si>
  <si>
    <t>62</t>
  </si>
  <si>
    <t>42291452</t>
  </si>
  <si>
    <t xml:space="preserve">poklop litinový hydrantový DN 80 </t>
  </si>
  <si>
    <t>-2141157084</t>
  </si>
  <si>
    <t>63</t>
  </si>
  <si>
    <t>56230638</t>
  </si>
  <si>
    <t>deska podkladová uličního poklopu  hydrantového</t>
  </si>
  <si>
    <t>1601339327</t>
  </si>
  <si>
    <t>64</t>
  </si>
  <si>
    <t>8997131111</t>
  </si>
  <si>
    <t xml:space="preserve">Orientační tabulky na sloupku betonovém nebo ocelovém vč.  uložení sloupku </t>
  </si>
  <si>
    <t>-1321406520</t>
  </si>
  <si>
    <t>65</t>
  </si>
  <si>
    <t>899721111</t>
  </si>
  <si>
    <t>Signalizační vodič DN do 150 mm na potrubí</t>
  </si>
  <si>
    <t>362574997</t>
  </si>
  <si>
    <t>127+1,5*3</t>
  </si>
  <si>
    <t>66</t>
  </si>
  <si>
    <t>899722114</t>
  </si>
  <si>
    <t>Krytí potrubí z plastů výstražnou fólií z PVC 40 cm</t>
  </si>
  <si>
    <t>2143459752</t>
  </si>
  <si>
    <t>997</t>
  </si>
  <si>
    <t>Přesun sutě</t>
  </si>
  <si>
    <t>67</t>
  </si>
  <si>
    <t>997221571</t>
  </si>
  <si>
    <t>Vodorovná doprava vybouraných hmot do 1 km</t>
  </si>
  <si>
    <t>1893213201</t>
  </si>
  <si>
    <t>"kamenivo" 23,749</t>
  </si>
  <si>
    <t>68</t>
  </si>
  <si>
    <t>997221579</t>
  </si>
  <si>
    <t>Příplatek ZKD 1 km u vodorovné dopravy vybouraných hmot</t>
  </si>
  <si>
    <t>1247887680</t>
  </si>
  <si>
    <t>9*23,749</t>
  </si>
  <si>
    <t>69</t>
  </si>
  <si>
    <t>997221612</t>
  </si>
  <si>
    <t>Nakládání vybouraných hmot na dopravní prostředky pro vodorovnou dopravu</t>
  </si>
  <si>
    <t>-223244886</t>
  </si>
  <si>
    <t>70</t>
  </si>
  <si>
    <t>997221655</t>
  </si>
  <si>
    <t>1075230646</t>
  </si>
  <si>
    <t>23,749*1,8</t>
  </si>
  <si>
    <t>998</t>
  </si>
  <si>
    <t>Přesun hmot</t>
  </si>
  <si>
    <t>71</t>
  </si>
  <si>
    <t>9982761011</t>
  </si>
  <si>
    <t>Přesun hmot pro trubní vedení z trub z plastických hmot otevřený výkop</t>
  </si>
  <si>
    <t>-1061336294</t>
  </si>
  <si>
    <t>SO 02 - VRN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</si>
  <si>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</si>
  <si>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</si>
  <si>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</si>
  <si>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VRN4 - Inženýrská činnost</t>
  </si>
  <si>
    <t xml:space="preserve">    VRN9 - Ostatní náklady</t>
  </si>
  <si>
    <t>Vedlejší rozpočtové náklady</t>
  </si>
  <si>
    <t>VRN1</t>
  </si>
  <si>
    <t>Průzkumné, geodetické a projektové práce</t>
  </si>
  <si>
    <t>012103000</t>
  </si>
  <si>
    <t>Vytyčení stávajících podzemních vedení - vytyčení, předání</t>
  </si>
  <si>
    <t>-1071892971</t>
  </si>
  <si>
    <t>012203000</t>
  </si>
  <si>
    <t>Geodetické práce - před , v průběhu po vč. geometrického plánu</t>
  </si>
  <si>
    <t>-1026997699</t>
  </si>
  <si>
    <t>013002000</t>
  </si>
  <si>
    <t>Dokumentace skutečného provedení</t>
  </si>
  <si>
    <t>-146904824</t>
  </si>
  <si>
    <t>VRN3</t>
  </si>
  <si>
    <t>Zařízení staveniště</t>
  </si>
  <si>
    <t>034103001</t>
  </si>
  <si>
    <t>kpl</t>
  </si>
  <si>
    <t>603290407</t>
  </si>
  <si>
    <t>0342030001</t>
  </si>
  <si>
    <t>Zabezpečení staveniště v souladu s nařízením vlády 591/2006 Sb.</t>
  </si>
  <si>
    <t>měs</t>
  </si>
  <si>
    <t>-624845313</t>
  </si>
  <si>
    <t>0344030001</t>
  </si>
  <si>
    <t>Dopravní zabezpečení stavby v průběhu realizace stavby včetně schválení</t>
  </si>
  <si>
    <t>1406458786</t>
  </si>
  <si>
    <t>034503000</t>
  </si>
  <si>
    <t>Informační tabule na staveništi</t>
  </si>
  <si>
    <t>150612572</t>
  </si>
  <si>
    <t>035103001</t>
  </si>
  <si>
    <t>Poplatky za pronájmy pozemků zabrané stavbou včetně  nahlášení</t>
  </si>
  <si>
    <t>732207012</t>
  </si>
  <si>
    <t>VRN4</t>
  </si>
  <si>
    <t>Inženýrská činnost</t>
  </si>
  <si>
    <t>043154000</t>
  </si>
  <si>
    <t>Zkoušky hutnicí</t>
  </si>
  <si>
    <t>-815925588</t>
  </si>
  <si>
    <t>043203003</t>
  </si>
  <si>
    <t>Rozbory celkem - rozbory, protokoly vodovodu potřebné k předání</t>
  </si>
  <si>
    <t>-547844065</t>
  </si>
  <si>
    <t>VRN9</t>
  </si>
  <si>
    <t>Ostatní náklady</t>
  </si>
  <si>
    <t>091003001</t>
  </si>
  <si>
    <t>Pasportizace stávajících objektů</t>
  </si>
  <si>
    <t>-1923512107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</si>
</sst>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7" fillId="0" borderId="0" applyNumberFormat="0" applyFill="0" applyBorder="0" applyAlignment="0" applyProtection="0"/>
  </cellStyleXfs>
  <cellXfs count="27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22" xfId="0" applyFont="1" applyBorder="1" applyAlignment="1" applyProtection="1">
      <alignment horizontal="center" vertical="center"/>
      <protection/>
    </xf>
    <xf numFmtId="49" fontId="35" fillId="0" borderId="22" xfId="0" applyNumberFormat="1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left" vertical="center" wrapText="1"/>
      <protection/>
    </xf>
    <xf numFmtId="0" fontId="35" fillId="0" borderId="22" xfId="0" applyFont="1" applyBorder="1" applyAlignment="1" applyProtection="1">
      <alignment horizontal="center" vertical="center" wrapText="1"/>
      <protection/>
    </xf>
    <xf numFmtId="167" fontId="35" fillId="0" borderId="22" xfId="0" applyNumberFormat="1" applyFont="1" applyBorder="1" applyAlignment="1" applyProtection="1">
      <alignment vertical="center"/>
      <protection/>
    </xf>
    <xf numFmtId="4" fontId="35" fillId="2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/>
    </xf>
    <xf numFmtId="0" fontId="36" fillId="0" borderId="22" xfId="0" applyFont="1" applyBorder="1" applyAlignment="1" applyProtection="1">
      <alignment vertical="center"/>
      <protection/>
    </xf>
    <xf numFmtId="0" fontId="36" fillId="0" borderId="3" xfId="0" applyFont="1" applyBorder="1" applyAlignment="1">
      <alignment vertical="center"/>
    </xf>
    <xf numFmtId="0" fontId="35" fillId="2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 applyProtection="1">
      <alignment horizontal="center" vertical="center"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urs.cz/software-a-data/kros-4-ocenovani-a-rizeni-stavebni-vyroby/" TargetMode="External" /><Relationship Id="rId3" Type="http://schemas.openxmlformats.org/officeDocument/2006/relationships/hyperlink" Target="http://www.urs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98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21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26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27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28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28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26</v>
      </c>
      <c r="AL14" s="21"/>
      <c r="AM14" s="21"/>
      <c r="AN14" s="33" t="s">
        <v>28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29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21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26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30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31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21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26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30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32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33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34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35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36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37</v>
      </c>
      <c r="E29" s="46"/>
      <c r="F29" s="31" t="s">
        <v>38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39</v>
      </c>
      <c r="G30" s="46"/>
      <c r="H30" s="46"/>
      <c r="I30" s="46"/>
      <c r="J30" s="46"/>
      <c r="K30" s="46"/>
      <c r="L30" s="47">
        <v>0.15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40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41</v>
      </c>
      <c r="G32" s="46"/>
      <c r="H32" s="46"/>
      <c r="I32" s="46"/>
      <c r="J32" s="46"/>
      <c r="K32" s="46"/>
      <c r="L32" s="47">
        <v>0.15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42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43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44</v>
      </c>
      <c r="U35" s="53"/>
      <c r="V35" s="53"/>
      <c r="W35" s="53"/>
      <c r="X35" s="55" t="s">
        <v>45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46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47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48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49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48</v>
      </c>
      <c r="AI60" s="41"/>
      <c r="AJ60" s="41"/>
      <c r="AK60" s="41"/>
      <c r="AL60" s="41"/>
      <c r="AM60" s="63" t="s">
        <v>49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50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51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48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49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48</v>
      </c>
      <c r="AI75" s="41"/>
      <c r="AJ75" s="41"/>
      <c r="AK75" s="41"/>
      <c r="AL75" s="41"/>
      <c r="AM75" s="63" t="s">
        <v>49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52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512022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Prodloužení vodovodního řadu v Bělečku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 xml:space="preserve"> 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24. 8. 2022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15.1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 xml:space="preserve"> 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29</v>
      </c>
      <c r="AJ89" s="39"/>
      <c r="AK89" s="39"/>
      <c r="AL89" s="39"/>
      <c r="AM89" s="79" t="str">
        <f>IF(E17="","",E17)</f>
        <v xml:space="preserve"> </v>
      </c>
      <c r="AN89" s="70"/>
      <c r="AO89" s="70"/>
      <c r="AP89" s="70"/>
      <c r="AQ89" s="39"/>
      <c r="AR89" s="43"/>
      <c r="AS89" s="80" t="s">
        <v>53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15.15" customHeight="1">
      <c r="A90" s="37"/>
      <c r="B90" s="38"/>
      <c r="C90" s="31" t="s">
        <v>27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31</v>
      </c>
      <c r="AJ90" s="39"/>
      <c r="AK90" s="39"/>
      <c r="AL90" s="39"/>
      <c r="AM90" s="79" t="str">
        <f>IF(E20="","",E20)</f>
        <v xml:space="preserve"> 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54</v>
      </c>
      <c r="D92" s="93"/>
      <c r="E92" s="93"/>
      <c r="F92" s="93"/>
      <c r="G92" s="93"/>
      <c r="H92" s="94"/>
      <c r="I92" s="95" t="s">
        <v>55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56</v>
      </c>
      <c r="AH92" s="93"/>
      <c r="AI92" s="93"/>
      <c r="AJ92" s="93"/>
      <c r="AK92" s="93"/>
      <c r="AL92" s="93"/>
      <c r="AM92" s="93"/>
      <c r="AN92" s="95" t="s">
        <v>57</v>
      </c>
      <c r="AO92" s="93"/>
      <c r="AP92" s="97"/>
      <c r="AQ92" s="98" t="s">
        <v>58</v>
      </c>
      <c r="AR92" s="43"/>
      <c r="AS92" s="99" t="s">
        <v>59</v>
      </c>
      <c r="AT92" s="100" t="s">
        <v>60</v>
      </c>
      <c r="AU92" s="100" t="s">
        <v>61</v>
      </c>
      <c r="AV92" s="100" t="s">
        <v>62</v>
      </c>
      <c r="AW92" s="100" t="s">
        <v>63</v>
      </c>
      <c r="AX92" s="100" t="s">
        <v>64</v>
      </c>
      <c r="AY92" s="100" t="s">
        <v>65</v>
      </c>
      <c r="AZ92" s="100" t="s">
        <v>66</v>
      </c>
      <c r="BA92" s="100" t="s">
        <v>67</v>
      </c>
      <c r="BB92" s="100" t="s">
        <v>68</v>
      </c>
      <c r="BC92" s="100" t="s">
        <v>69</v>
      </c>
      <c r="BD92" s="101" t="s">
        <v>70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71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ROUND(SUM(AG95:AG96),2)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ROUND(SUM(AS95:AS96),2)</f>
        <v>0</v>
      </c>
      <c r="AT94" s="113">
        <f>ROUND(SUM(AV94:AW94),2)</f>
        <v>0</v>
      </c>
      <c r="AU94" s="114">
        <f>ROUND(SUM(AU95:AU96),5)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ROUND(SUM(AZ95:AZ96),2)</f>
        <v>0</v>
      </c>
      <c r="BA94" s="113">
        <f>ROUND(SUM(BA95:BA96),2)</f>
        <v>0</v>
      </c>
      <c r="BB94" s="113">
        <f>ROUND(SUM(BB95:BB96),2)</f>
        <v>0</v>
      </c>
      <c r="BC94" s="113">
        <f>ROUND(SUM(BC95:BC96),2)</f>
        <v>0</v>
      </c>
      <c r="BD94" s="115">
        <f>ROUND(SUM(BD95:BD96),2)</f>
        <v>0</v>
      </c>
      <c r="BE94" s="6"/>
      <c r="BS94" s="116" t="s">
        <v>72</v>
      </c>
      <c r="BT94" s="116" t="s">
        <v>73</v>
      </c>
      <c r="BU94" s="117" t="s">
        <v>74</v>
      </c>
      <c r="BV94" s="116" t="s">
        <v>75</v>
      </c>
      <c r="BW94" s="116" t="s">
        <v>5</v>
      </c>
      <c r="BX94" s="116" t="s">
        <v>76</v>
      </c>
      <c r="CL94" s="116" t="s">
        <v>1</v>
      </c>
    </row>
    <row r="95" spans="1:91" s="7" customFormat="1" ht="16.5" customHeight="1">
      <c r="A95" s="118" t="s">
        <v>77</v>
      </c>
      <c r="B95" s="119"/>
      <c r="C95" s="120"/>
      <c r="D95" s="121" t="s">
        <v>78</v>
      </c>
      <c r="E95" s="121"/>
      <c r="F95" s="121"/>
      <c r="G95" s="121"/>
      <c r="H95" s="121"/>
      <c r="I95" s="122"/>
      <c r="J95" s="121" t="s">
        <v>79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Prodloužení řadu'!J30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80</v>
      </c>
      <c r="AR95" s="125"/>
      <c r="AS95" s="126">
        <v>0</v>
      </c>
      <c r="AT95" s="127">
        <f>ROUND(SUM(AV95:AW95),2)</f>
        <v>0</v>
      </c>
      <c r="AU95" s="128">
        <f>'SO 01 - Prodloužení řadu'!P123</f>
        <v>0</v>
      </c>
      <c r="AV95" s="127">
        <f>'SO 01 - Prodloužení řadu'!J33</f>
        <v>0</v>
      </c>
      <c r="AW95" s="127">
        <f>'SO 01 - Prodloužení řadu'!J34</f>
        <v>0</v>
      </c>
      <c r="AX95" s="127">
        <f>'SO 01 - Prodloužení řadu'!J35</f>
        <v>0</v>
      </c>
      <c r="AY95" s="127">
        <f>'SO 01 - Prodloužení řadu'!J36</f>
        <v>0</v>
      </c>
      <c r="AZ95" s="127">
        <f>'SO 01 - Prodloužení řadu'!F33</f>
        <v>0</v>
      </c>
      <c r="BA95" s="127">
        <f>'SO 01 - Prodloužení řadu'!F34</f>
        <v>0</v>
      </c>
      <c r="BB95" s="127">
        <f>'SO 01 - Prodloužení řadu'!F35</f>
        <v>0</v>
      </c>
      <c r="BC95" s="127">
        <f>'SO 01 - Prodloužení řadu'!F36</f>
        <v>0</v>
      </c>
      <c r="BD95" s="129">
        <f>'SO 01 - Prodloužení řadu'!F37</f>
        <v>0</v>
      </c>
      <c r="BE95" s="7"/>
      <c r="BT95" s="130" t="s">
        <v>81</v>
      </c>
      <c r="BV95" s="130" t="s">
        <v>75</v>
      </c>
      <c r="BW95" s="130" t="s">
        <v>82</v>
      </c>
      <c r="BX95" s="130" t="s">
        <v>5</v>
      </c>
      <c r="CL95" s="130" t="s">
        <v>1</v>
      </c>
      <c r="CM95" s="130" t="s">
        <v>83</v>
      </c>
    </row>
    <row r="96" spans="1:91" s="7" customFormat="1" ht="16.5" customHeight="1">
      <c r="A96" s="118" t="s">
        <v>77</v>
      </c>
      <c r="B96" s="119"/>
      <c r="C96" s="120"/>
      <c r="D96" s="121" t="s">
        <v>84</v>
      </c>
      <c r="E96" s="121"/>
      <c r="F96" s="121"/>
      <c r="G96" s="121"/>
      <c r="H96" s="121"/>
      <c r="I96" s="122"/>
      <c r="J96" s="121" t="s">
        <v>85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'SO 02 - VRN'!J30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80</v>
      </c>
      <c r="AR96" s="125"/>
      <c r="AS96" s="131">
        <v>0</v>
      </c>
      <c r="AT96" s="132">
        <f>ROUND(SUM(AV96:AW96),2)</f>
        <v>0</v>
      </c>
      <c r="AU96" s="133">
        <f>'SO 02 - VRN'!P121</f>
        <v>0</v>
      </c>
      <c r="AV96" s="132">
        <f>'SO 02 - VRN'!J33</f>
        <v>0</v>
      </c>
      <c r="AW96" s="132">
        <f>'SO 02 - VRN'!J34</f>
        <v>0</v>
      </c>
      <c r="AX96" s="132">
        <f>'SO 02 - VRN'!J35</f>
        <v>0</v>
      </c>
      <c r="AY96" s="132">
        <f>'SO 02 - VRN'!J36</f>
        <v>0</v>
      </c>
      <c r="AZ96" s="132">
        <f>'SO 02 - VRN'!F33</f>
        <v>0</v>
      </c>
      <c r="BA96" s="132">
        <f>'SO 02 - VRN'!F34</f>
        <v>0</v>
      </c>
      <c r="BB96" s="132">
        <f>'SO 02 - VRN'!F35</f>
        <v>0</v>
      </c>
      <c r="BC96" s="132">
        <f>'SO 02 - VRN'!F36</f>
        <v>0</v>
      </c>
      <c r="BD96" s="134">
        <f>'SO 02 - VRN'!F37</f>
        <v>0</v>
      </c>
      <c r="BE96" s="7"/>
      <c r="BT96" s="130" t="s">
        <v>81</v>
      </c>
      <c r="BV96" s="130" t="s">
        <v>75</v>
      </c>
      <c r="BW96" s="130" t="s">
        <v>86</v>
      </c>
      <c r="BX96" s="130" t="s">
        <v>5</v>
      </c>
      <c r="CL96" s="130" t="s">
        <v>1</v>
      </c>
      <c r="CM96" s="130" t="s">
        <v>83</v>
      </c>
    </row>
    <row r="97" spans="1:57" s="2" customFormat="1" ht="30" customHeight="1">
      <c r="A97" s="37"/>
      <c r="B97" s="38"/>
      <c r="C97" s="39"/>
      <c r="D97" s="39"/>
      <c r="E97" s="39"/>
      <c r="F97" s="39"/>
      <c r="G97" s="39"/>
      <c r="H97" s="39"/>
      <c r="I97" s="39"/>
      <c r="J97" s="39"/>
      <c r="K97" s="39"/>
      <c r="L97" s="39"/>
      <c r="M97" s="39"/>
      <c r="N97" s="39"/>
      <c r="O97" s="39"/>
      <c r="P97" s="39"/>
      <c r="Q97" s="39"/>
      <c r="R97" s="39"/>
      <c r="S97" s="39"/>
      <c r="T97" s="39"/>
      <c r="U97" s="39"/>
      <c r="V97" s="39"/>
      <c r="W97" s="39"/>
      <c r="X97" s="39"/>
      <c r="Y97" s="39"/>
      <c r="Z97" s="39"/>
      <c r="AA97" s="39"/>
      <c r="AB97" s="39"/>
      <c r="AC97" s="39"/>
      <c r="AD97" s="39"/>
      <c r="AE97" s="39"/>
      <c r="AF97" s="39"/>
      <c r="AG97" s="39"/>
      <c r="AH97" s="39"/>
      <c r="AI97" s="39"/>
      <c r="AJ97" s="39"/>
      <c r="AK97" s="39"/>
      <c r="AL97" s="39"/>
      <c r="AM97" s="39"/>
      <c r="AN97" s="39"/>
      <c r="AO97" s="39"/>
      <c r="AP97" s="39"/>
      <c r="AQ97" s="39"/>
      <c r="AR97" s="43"/>
      <c r="AS97" s="37"/>
      <c r="AT97" s="37"/>
      <c r="AU97" s="37"/>
      <c r="AV97" s="37"/>
      <c r="AW97" s="37"/>
      <c r="AX97" s="37"/>
      <c r="AY97" s="37"/>
      <c r="AZ97" s="37"/>
      <c r="BA97" s="37"/>
      <c r="BB97" s="37"/>
      <c r="BC97" s="37"/>
      <c r="BD97" s="37"/>
      <c r="BE97" s="37"/>
    </row>
    <row r="98" spans="1:57" s="2" customFormat="1" ht="6.95" customHeight="1">
      <c r="A98" s="37"/>
      <c r="B98" s="65"/>
      <c r="C98" s="66"/>
      <c r="D98" s="66"/>
      <c r="E98" s="66"/>
      <c r="F98" s="66"/>
      <c r="G98" s="66"/>
      <c r="H98" s="66"/>
      <c r="I98" s="66"/>
      <c r="J98" s="66"/>
      <c r="K98" s="66"/>
      <c r="L98" s="66"/>
      <c r="M98" s="66"/>
      <c r="N98" s="66"/>
      <c r="O98" s="66"/>
      <c r="P98" s="66"/>
      <c r="Q98" s="66"/>
      <c r="R98" s="66"/>
      <c r="S98" s="66"/>
      <c r="T98" s="66"/>
      <c r="U98" s="66"/>
      <c r="V98" s="66"/>
      <c r="W98" s="66"/>
      <c r="X98" s="66"/>
      <c r="Y98" s="66"/>
      <c r="Z98" s="66"/>
      <c r="AA98" s="66"/>
      <c r="AB98" s="66"/>
      <c r="AC98" s="66"/>
      <c r="AD98" s="66"/>
      <c r="AE98" s="66"/>
      <c r="AF98" s="66"/>
      <c r="AG98" s="66"/>
      <c r="AH98" s="66"/>
      <c r="AI98" s="66"/>
      <c r="AJ98" s="66"/>
      <c r="AK98" s="66"/>
      <c r="AL98" s="66"/>
      <c r="AM98" s="66"/>
      <c r="AN98" s="66"/>
      <c r="AO98" s="66"/>
      <c r="AP98" s="66"/>
      <c r="AQ98" s="66"/>
      <c r="AR98" s="43"/>
      <c r="AS98" s="37"/>
      <c r="AT98" s="37"/>
      <c r="AU98" s="37"/>
      <c r="AV98" s="37"/>
      <c r="AW98" s="37"/>
      <c r="AX98" s="37"/>
      <c r="AY98" s="37"/>
      <c r="AZ98" s="37"/>
      <c r="BA98" s="37"/>
      <c r="BB98" s="37"/>
      <c r="BC98" s="37"/>
      <c r="BD98" s="37"/>
      <c r="BE98" s="37"/>
    </row>
  </sheetData>
  <sheetProtection password="CC35" sheet="1" objects="1" scenarios="1" formatColumns="0" formatRows="0"/>
  <mergeCells count="46"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AK29:AO29"/>
    <mergeCell ref="L29:P29"/>
    <mergeCell ref="W30:AE30"/>
    <mergeCell ref="AK30:AO30"/>
    <mergeCell ref="L30:P30"/>
    <mergeCell ref="W31:AE31"/>
    <mergeCell ref="AK31:AO31"/>
    <mergeCell ref="L31:P31"/>
    <mergeCell ref="W32:AE32"/>
    <mergeCell ref="AK32:AO32"/>
    <mergeCell ref="L32:P32"/>
    <mergeCell ref="W33:AE33"/>
    <mergeCell ref="AK33:AO33"/>
    <mergeCell ref="L33:P33"/>
    <mergeCell ref="X35:AB35"/>
    <mergeCell ref="AK35:AO35"/>
    <mergeCell ref="L85:AO85"/>
    <mergeCell ref="AM87:AN87"/>
    <mergeCell ref="AM89:AP89"/>
    <mergeCell ref="AS89:AT91"/>
    <mergeCell ref="AM90:AP90"/>
    <mergeCell ref="C92:G92"/>
    <mergeCell ref="I92:AF92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  <mergeCell ref="AR2:BE2"/>
  </mergeCells>
  <hyperlinks>
    <hyperlink ref="A95" location="'SO 01 - Prodloužení řadu'!C2" display="/"/>
    <hyperlink ref="A96" location="'SO 02 - VRN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223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82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87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Prodloužení vodovodního řadu v Bělečku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89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24. 8. 2022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ROUND((SUM(BE123:BE222)),2)</f>
        <v>0</v>
      </c>
      <c r="G33" s="37"/>
      <c r="H33" s="37"/>
      <c r="I33" s="154">
        <v>0.21</v>
      </c>
      <c r="J33" s="153">
        <f>ROUND(((SUM(BE123:BE222))*I33),2)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ROUND((SUM(BF123:BF222)),2)</f>
        <v>0</v>
      </c>
      <c r="G34" s="37"/>
      <c r="H34" s="37"/>
      <c r="I34" s="154">
        <v>0.15</v>
      </c>
      <c r="J34" s="153">
        <f>ROUND(((SUM(BF123:BF222))*I34),2)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ROUND((SUM(BG123:BG222)),2)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ROUND((SUM(BH123:BH222)),2)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ROUND((SUM(BI123:BI222)),2)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Prodloužení vodovodního řadu v Bělečku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Prodloužení řadu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24. 8. 2022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8"/>
      <c r="C97" s="179"/>
      <c r="D97" s="180" t="s">
        <v>95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96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97</v>
      </c>
      <c r="E99" s="187"/>
      <c r="F99" s="187"/>
      <c r="G99" s="187"/>
      <c r="H99" s="187"/>
      <c r="I99" s="187"/>
      <c r="J99" s="188">
        <f>J151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98</v>
      </c>
      <c r="E100" s="187"/>
      <c r="F100" s="187"/>
      <c r="G100" s="187"/>
      <c r="H100" s="187"/>
      <c r="I100" s="187"/>
      <c r="J100" s="188">
        <f>J156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99</v>
      </c>
      <c r="E101" s="187"/>
      <c r="F101" s="187"/>
      <c r="G101" s="187"/>
      <c r="H101" s="187"/>
      <c r="I101" s="187"/>
      <c r="J101" s="188">
        <f>J159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100</v>
      </c>
      <c r="E102" s="187"/>
      <c r="F102" s="187"/>
      <c r="G102" s="187"/>
      <c r="H102" s="187"/>
      <c r="I102" s="187"/>
      <c r="J102" s="188">
        <f>J213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101</v>
      </c>
      <c r="E103" s="187"/>
      <c r="F103" s="187"/>
      <c r="G103" s="187"/>
      <c r="H103" s="187"/>
      <c r="I103" s="187"/>
      <c r="J103" s="188">
        <f>J221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102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173" t="str">
        <f>E7</f>
        <v>Prodloužení vodovodního řadu v Bělečku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88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SO 01 - Prodloužení řadu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 xml:space="preserve"> </v>
      </c>
      <c r="G117" s="39"/>
      <c r="H117" s="39"/>
      <c r="I117" s="31" t="s">
        <v>22</v>
      </c>
      <c r="J117" s="78" t="str">
        <f>IF(J12="","",J12)</f>
        <v>24. 8. 2022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5.15" customHeight="1">
      <c r="A119" s="37"/>
      <c r="B119" s="38"/>
      <c r="C119" s="31" t="s">
        <v>24</v>
      </c>
      <c r="D119" s="39"/>
      <c r="E119" s="39"/>
      <c r="F119" s="26" t="str">
        <f>E15</f>
        <v xml:space="preserve"> </v>
      </c>
      <c r="G119" s="39"/>
      <c r="H119" s="39"/>
      <c r="I119" s="31" t="s">
        <v>29</v>
      </c>
      <c r="J119" s="35" t="str">
        <f>E21</f>
        <v xml:space="preserve"> 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5.15" customHeight="1">
      <c r="A120" s="37"/>
      <c r="B120" s="38"/>
      <c r="C120" s="31" t="s">
        <v>27</v>
      </c>
      <c r="D120" s="39"/>
      <c r="E120" s="39"/>
      <c r="F120" s="26" t="str">
        <f>IF(E18="","",E18)</f>
        <v>Vyplň údaj</v>
      </c>
      <c r="G120" s="39"/>
      <c r="H120" s="39"/>
      <c r="I120" s="31" t="s">
        <v>31</v>
      </c>
      <c r="J120" s="35" t="str">
        <f>E24</f>
        <v xml:space="preserve"> 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103</v>
      </c>
      <c r="D122" s="193" t="s">
        <v>58</v>
      </c>
      <c r="E122" s="193" t="s">
        <v>54</v>
      </c>
      <c r="F122" s="193" t="s">
        <v>55</v>
      </c>
      <c r="G122" s="193" t="s">
        <v>104</v>
      </c>
      <c r="H122" s="193" t="s">
        <v>105</v>
      </c>
      <c r="I122" s="193" t="s">
        <v>106</v>
      </c>
      <c r="J122" s="194" t="s">
        <v>92</v>
      </c>
      <c r="K122" s="195" t="s">
        <v>107</v>
      </c>
      <c r="L122" s="196"/>
      <c r="M122" s="99" t="s">
        <v>1</v>
      </c>
      <c r="N122" s="100" t="s">
        <v>37</v>
      </c>
      <c r="O122" s="100" t="s">
        <v>108</v>
      </c>
      <c r="P122" s="100" t="s">
        <v>109</v>
      </c>
      <c r="Q122" s="100" t="s">
        <v>110</v>
      </c>
      <c r="R122" s="100" t="s">
        <v>111</v>
      </c>
      <c r="S122" s="100" t="s">
        <v>112</v>
      </c>
      <c r="T122" s="101" t="s">
        <v>113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114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</f>
        <v>0</v>
      </c>
      <c r="Q123" s="103"/>
      <c r="R123" s="199">
        <f>R124</f>
        <v>116.43417996599999</v>
      </c>
      <c r="S123" s="103"/>
      <c r="T123" s="200">
        <f>T124</f>
        <v>25.279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72</v>
      </c>
      <c r="AU123" s="16" t="s">
        <v>94</v>
      </c>
      <c r="BK123" s="201">
        <f>BK124</f>
        <v>0</v>
      </c>
    </row>
    <row r="124" spans="1:63" s="12" customFormat="1" ht="25.9" customHeight="1">
      <c r="A124" s="12"/>
      <c r="B124" s="202"/>
      <c r="C124" s="203"/>
      <c r="D124" s="204" t="s">
        <v>72</v>
      </c>
      <c r="E124" s="205" t="s">
        <v>115</v>
      </c>
      <c r="F124" s="205" t="s">
        <v>116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P125+P151+P156+P159+P213+P221</f>
        <v>0</v>
      </c>
      <c r="Q124" s="210"/>
      <c r="R124" s="211">
        <f>R125+R151+R156+R159+R213+R221</f>
        <v>116.43417996599999</v>
      </c>
      <c r="S124" s="210"/>
      <c r="T124" s="212">
        <f>T125+T151+T156+T159+T213+T221</f>
        <v>25.279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81</v>
      </c>
      <c r="AT124" s="214" t="s">
        <v>72</v>
      </c>
      <c r="AU124" s="214" t="s">
        <v>73</v>
      </c>
      <c r="AY124" s="213" t="s">
        <v>117</v>
      </c>
      <c r="BK124" s="215">
        <f>BK125+BK151+BK156+BK159+BK213+BK221</f>
        <v>0</v>
      </c>
    </row>
    <row r="125" spans="1:63" s="12" customFormat="1" ht="22.8" customHeight="1">
      <c r="A125" s="12"/>
      <c r="B125" s="202"/>
      <c r="C125" s="203"/>
      <c r="D125" s="204" t="s">
        <v>72</v>
      </c>
      <c r="E125" s="216" t="s">
        <v>81</v>
      </c>
      <c r="F125" s="216" t="s">
        <v>118</v>
      </c>
      <c r="G125" s="203"/>
      <c r="H125" s="203"/>
      <c r="I125" s="206"/>
      <c r="J125" s="217">
        <f>BK125</f>
        <v>0</v>
      </c>
      <c r="K125" s="203"/>
      <c r="L125" s="208"/>
      <c r="M125" s="209"/>
      <c r="N125" s="210"/>
      <c r="O125" s="210"/>
      <c r="P125" s="211">
        <f>SUM(P126:P150)</f>
        <v>0</v>
      </c>
      <c r="Q125" s="210"/>
      <c r="R125" s="211">
        <f>SUM(R126:R150)</f>
        <v>115.32600839599999</v>
      </c>
      <c r="S125" s="210"/>
      <c r="T125" s="212">
        <f>SUM(T126:T150)</f>
        <v>25.279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81</v>
      </c>
      <c r="AT125" s="214" t="s">
        <v>72</v>
      </c>
      <c r="AU125" s="214" t="s">
        <v>81</v>
      </c>
      <c r="AY125" s="213" t="s">
        <v>117</v>
      </c>
      <c r="BK125" s="215">
        <f>SUM(BK126:BK150)</f>
        <v>0</v>
      </c>
    </row>
    <row r="126" spans="1:65" s="2" customFormat="1" ht="24.15" customHeight="1">
      <c r="A126" s="37"/>
      <c r="B126" s="38"/>
      <c r="C126" s="218" t="s">
        <v>81</v>
      </c>
      <c r="D126" s="218" t="s">
        <v>119</v>
      </c>
      <c r="E126" s="219" t="s">
        <v>120</v>
      </c>
      <c r="F126" s="220" t="s">
        <v>121</v>
      </c>
      <c r="G126" s="221" t="s">
        <v>122</v>
      </c>
      <c r="H126" s="222">
        <v>148.7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38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0.17</v>
      </c>
      <c r="T126" s="229">
        <f>S126*H126</f>
        <v>25.279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123</v>
      </c>
      <c r="AT126" s="230" t="s">
        <v>119</v>
      </c>
      <c r="AU126" s="230" t="s">
        <v>83</v>
      </c>
      <c r="AY126" s="16" t="s">
        <v>117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123</v>
      </c>
      <c r="BM126" s="230" t="s">
        <v>124</v>
      </c>
    </row>
    <row r="127" spans="1:51" s="13" customFormat="1" ht="12">
      <c r="A127" s="13"/>
      <c r="B127" s="232"/>
      <c r="C127" s="233"/>
      <c r="D127" s="234" t="s">
        <v>125</v>
      </c>
      <c r="E127" s="235" t="s">
        <v>1</v>
      </c>
      <c r="F127" s="236" t="s">
        <v>126</v>
      </c>
      <c r="G127" s="233"/>
      <c r="H127" s="237">
        <v>139.7</v>
      </c>
      <c r="I127" s="238"/>
      <c r="J127" s="233"/>
      <c r="K127" s="233"/>
      <c r="L127" s="239"/>
      <c r="M127" s="240"/>
      <c r="N127" s="241"/>
      <c r="O127" s="241"/>
      <c r="P127" s="241"/>
      <c r="Q127" s="241"/>
      <c r="R127" s="241"/>
      <c r="S127" s="241"/>
      <c r="T127" s="242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3" t="s">
        <v>125</v>
      </c>
      <c r="AU127" s="243" t="s">
        <v>83</v>
      </c>
      <c r="AV127" s="13" t="s">
        <v>83</v>
      </c>
      <c r="AW127" s="13" t="s">
        <v>30</v>
      </c>
      <c r="AX127" s="13" t="s">
        <v>73</v>
      </c>
      <c r="AY127" s="243" t="s">
        <v>117</v>
      </c>
    </row>
    <row r="128" spans="1:51" s="13" customFormat="1" ht="12">
      <c r="A128" s="13"/>
      <c r="B128" s="232"/>
      <c r="C128" s="233"/>
      <c r="D128" s="234" t="s">
        <v>125</v>
      </c>
      <c r="E128" s="235" t="s">
        <v>1</v>
      </c>
      <c r="F128" s="236" t="s">
        <v>127</v>
      </c>
      <c r="G128" s="233"/>
      <c r="H128" s="237">
        <v>9</v>
      </c>
      <c r="I128" s="238"/>
      <c r="J128" s="233"/>
      <c r="K128" s="233"/>
      <c r="L128" s="239"/>
      <c r="M128" s="240"/>
      <c r="N128" s="241"/>
      <c r="O128" s="241"/>
      <c r="P128" s="241"/>
      <c r="Q128" s="241"/>
      <c r="R128" s="241"/>
      <c r="S128" s="241"/>
      <c r="T128" s="242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3" t="s">
        <v>125</v>
      </c>
      <c r="AU128" s="243" t="s">
        <v>83</v>
      </c>
      <c r="AV128" s="13" t="s">
        <v>83</v>
      </c>
      <c r="AW128" s="13" t="s">
        <v>30</v>
      </c>
      <c r="AX128" s="13" t="s">
        <v>73</v>
      </c>
      <c r="AY128" s="243" t="s">
        <v>117</v>
      </c>
    </row>
    <row r="129" spans="1:51" s="14" customFormat="1" ht="12">
      <c r="A129" s="14"/>
      <c r="B129" s="244"/>
      <c r="C129" s="245"/>
      <c r="D129" s="234" t="s">
        <v>125</v>
      </c>
      <c r="E129" s="246" t="s">
        <v>1</v>
      </c>
      <c r="F129" s="247" t="s">
        <v>128</v>
      </c>
      <c r="G129" s="245"/>
      <c r="H129" s="248">
        <v>148.7</v>
      </c>
      <c r="I129" s="249"/>
      <c r="J129" s="245"/>
      <c r="K129" s="245"/>
      <c r="L129" s="250"/>
      <c r="M129" s="251"/>
      <c r="N129" s="252"/>
      <c r="O129" s="252"/>
      <c r="P129" s="252"/>
      <c r="Q129" s="252"/>
      <c r="R129" s="252"/>
      <c r="S129" s="252"/>
      <c r="T129" s="253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T129" s="254" t="s">
        <v>125</v>
      </c>
      <c r="AU129" s="254" t="s">
        <v>83</v>
      </c>
      <c r="AV129" s="14" t="s">
        <v>123</v>
      </c>
      <c r="AW129" s="14" t="s">
        <v>30</v>
      </c>
      <c r="AX129" s="14" t="s">
        <v>81</v>
      </c>
      <c r="AY129" s="254" t="s">
        <v>117</v>
      </c>
    </row>
    <row r="130" spans="1:65" s="2" customFormat="1" ht="16.5" customHeight="1">
      <c r="A130" s="37"/>
      <c r="B130" s="38"/>
      <c r="C130" s="218" t="s">
        <v>83</v>
      </c>
      <c r="D130" s="218" t="s">
        <v>119</v>
      </c>
      <c r="E130" s="219" t="s">
        <v>129</v>
      </c>
      <c r="F130" s="220" t="s">
        <v>130</v>
      </c>
      <c r="G130" s="221" t="s">
        <v>131</v>
      </c>
      <c r="H130" s="222">
        <v>50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38</v>
      </c>
      <c r="O130" s="90"/>
      <c r="P130" s="228">
        <f>O130*H130</f>
        <v>0</v>
      </c>
      <c r="Q130" s="228">
        <v>0.00719295</v>
      </c>
      <c r="R130" s="228">
        <f>Q130*H130</f>
        <v>0.3596475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123</v>
      </c>
      <c r="AT130" s="230" t="s">
        <v>119</v>
      </c>
      <c r="AU130" s="230" t="s">
        <v>83</v>
      </c>
      <c r="AY130" s="16" t="s">
        <v>117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123</v>
      </c>
      <c r="BM130" s="230" t="s">
        <v>132</v>
      </c>
    </row>
    <row r="131" spans="1:65" s="2" customFormat="1" ht="24.15" customHeight="1">
      <c r="A131" s="37"/>
      <c r="B131" s="38"/>
      <c r="C131" s="218" t="s">
        <v>133</v>
      </c>
      <c r="D131" s="218" t="s">
        <v>119</v>
      </c>
      <c r="E131" s="219" t="s">
        <v>134</v>
      </c>
      <c r="F131" s="220" t="s">
        <v>135</v>
      </c>
      <c r="G131" s="221" t="s">
        <v>136</v>
      </c>
      <c r="H131" s="222">
        <v>40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38</v>
      </c>
      <c r="O131" s="90"/>
      <c r="P131" s="228">
        <f>O131*H131</f>
        <v>0</v>
      </c>
      <c r="Q131" s="228">
        <v>3.2634E-05</v>
      </c>
      <c r="R131" s="228">
        <f>Q131*H131</f>
        <v>0.00130536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123</v>
      </c>
      <c r="AT131" s="230" t="s">
        <v>119</v>
      </c>
      <c r="AU131" s="230" t="s">
        <v>83</v>
      </c>
      <c r="AY131" s="16" t="s">
        <v>117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123</v>
      </c>
      <c r="BM131" s="230" t="s">
        <v>137</v>
      </c>
    </row>
    <row r="132" spans="1:51" s="13" customFormat="1" ht="12">
      <c r="A132" s="13"/>
      <c r="B132" s="232"/>
      <c r="C132" s="233"/>
      <c r="D132" s="234" t="s">
        <v>125</v>
      </c>
      <c r="E132" s="235" t="s">
        <v>1</v>
      </c>
      <c r="F132" s="236" t="s">
        <v>138</v>
      </c>
      <c r="G132" s="233"/>
      <c r="H132" s="237">
        <v>40</v>
      </c>
      <c r="I132" s="238"/>
      <c r="J132" s="233"/>
      <c r="K132" s="233"/>
      <c r="L132" s="239"/>
      <c r="M132" s="240"/>
      <c r="N132" s="241"/>
      <c r="O132" s="241"/>
      <c r="P132" s="241"/>
      <c r="Q132" s="241"/>
      <c r="R132" s="241"/>
      <c r="S132" s="241"/>
      <c r="T132" s="242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3" t="s">
        <v>125</v>
      </c>
      <c r="AU132" s="243" t="s">
        <v>83</v>
      </c>
      <c r="AV132" s="13" t="s">
        <v>83</v>
      </c>
      <c r="AW132" s="13" t="s">
        <v>30</v>
      </c>
      <c r="AX132" s="13" t="s">
        <v>81</v>
      </c>
      <c r="AY132" s="243" t="s">
        <v>117</v>
      </c>
    </row>
    <row r="133" spans="1:65" s="2" customFormat="1" ht="24.15" customHeight="1">
      <c r="A133" s="37"/>
      <c r="B133" s="38"/>
      <c r="C133" s="218" t="s">
        <v>123</v>
      </c>
      <c r="D133" s="218" t="s">
        <v>119</v>
      </c>
      <c r="E133" s="219" t="s">
        <v>139</v>
      </c>
      <c r="F133" s="220" t="s">
        <v>140</v>
      </c>
      <c r="G133" s="221" t="s">
        <v>141</v>
      </c>
      <c r="H133" s="222">
        <v>30</v>
      </c>
      <c r="I133" s="223"/>
      <c r="J133" s="224">
        <f>ROUND(I133*H133,2)</f>
        <v>0</v>
      </c>
      <c r="K133" s="225"/>
      <c r="L133" s="43"/>
      <c r="M133" s="226" t="s">
        <v>1</v>
      </c>
      <c r="N133" s="227" t="s">
        <v>38</v>
      </c>
      <c r="O133" s="90"/>
      <c r="P133" s="228">
        <f>O133*H133</f>
        <v>0</v>
      </c>
      <c r="Q133" s="228">
        <v>0</v>
      </c>
      <c r="R133" s="228">
        <f>Q133*H133</f>
        <v>0</v>
      </c>
      <c r="S133" s="228">
        <v>0</v>
      </c>
      <c r="T133" s="229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30" t="s">
        <v>123</v>
      </c>
      <c r="AT133" s="230" t="s">
        <v>119</v>
      </c>
      <c r="AU133" s="230" t="s">
        <v>83</v>
      </c>
      <c r="AY133" s="16" t="s">
        <v>117</v>
      </c>
      <c r="BE133" s="231">
        <f>IF(N133="základní",J133,0)</f>
        <v>0</v>
      </c>
      <c r="BF133" s="231">
        <f>IF(N133="snížená",J133,0)</f>
        <v>0</v>
      </c>
      <c r="BG133" s="231">
        <f>IF(N133="zákl. přenesená",J133,0)</f>
        <v>0</v>
      </c>
      <c r="BH133" s="231">
        <f>IF(N133="sníž. přenesená",J133,0)</f>
        <v>0</v>
      </c>
      <c r="BI133" s="231">
        <f>IF(N133="nulová",J133,0)</f>
        <v>0</v>
      </c>
      <c r="BJ133" s="16" t="s">
        <v>81</v>
      </c>
      <c r="BK133" s="231">
        <f>ROUND(I133*H133,2)</f>
        <v>0</v>
      </c>
      <c r="BL133" s="16" t="s">
        <v>123</v>
      </c>
      <c r="BM133" s="230" t="s">
        <v>142</v>
      </c>
    </row>
    <row r="134" spans="1:65" s="2" customFormat="1" ht="33" customHeight="1">
      <c r="A134" s="37"/>
      <c r="B134" s="38"/>
      <c r="C134" s="218" t="s">
        <v>143</v>
      </c>
      <c r="D134" s="218" t="s">
        <v>119</v>
      </c>
      <c r="E134" s="219" t="s">
        <v>144</v>
      </c>
      <c r="F134" s="220" t="s">
        <v>145</v>
      </c>
      <c r="G134" s="221" t="s">
        <v>146</v>
      </c>
      <c r="H134" s="222">
        <v>220.35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123</v>
      </c>
      <c r="AT134" s="230" t="s">
        <v>119</v>
      </c>
      <c r="AU134" s="230" t="s">
        <v>83</v>
      </c>
      <c r="AY134" s="16" t="s">
        <v>117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123</v>
      </c>
      <c r="BM134" s="230" t="s">
        <v>147</v>
      </c>
    </row>
    <row r="135" spans="1:51" s="13" customFormat="1" ht="12">
      <c r="A135" s="13"/>
      <c r="B135" s="232"/>
      <c r="C135" s="233"/>
      <c r="D135" s="234" t="s">
        <v>125</v>
      </c>
      <c r="E135" s="235" t="s">
        <v>1</v>
      </c>
      <c r="F135" s="236" t="s">
        <v>148</v>
      </c>
      <c r="G135" s="233"/>
      <c r="H135" s="237">
        <v>220.35</v>
      </c>
      <c r="I135" s="238"/>
      <c r="J135" s="233"/>
      <c r="K135" s="233"/>
      <c r="L135" s="239"/>
      <c r="M135" s="240"/>
      <c r="N135" s="241"/>
      <c r="O135" s="241"/>
      <c r="P135" s="241"/>
      <c r="Q135" s="241"/>
      <c r="R135" s="241"/>
      <c r="S135" s="241"/>
      <c r="T135" s="242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3" t="s">
        <v>125</v>
      </c>
      <c r="AU135" s="243" t="s">
        <v>83</v>
      </c>
      <c r="AV135" s="13" t="s">
        <v>83</v>
      </c>
      <c r="AW135" s="13" t="s">
        <v>30</v>
      </c>
      <c r="AX135" s="13" t="s">
        <v>81</v>
      </c>
      <c r="AY135" s="243" t="s">
        <v>117</v>
      </c>
    </row>
    <row r="136" spans="1:65" s="2" customFormat="1" ht="21.75" customHeight="1">
      <c r="A136" s="37"/>
      <c r="B136" s="38"/>
      <c r="C136" s="218" t="s">
        <v>149</v>
      </c>
      <c r="D136" s="218" t="s">
        <v>119</v>
      </c>
      <c r="E136" s="219" t="s">
        <v>150</v>
      </c>
      <c r="F136" s="220" t="s">
        <v>151</v>
      </c>
      <c r="G136" s="221" t="s">
        <v>122</v>
      </c>
      <c r="H136" s="222">
        <v>402.6</v>
      </c>
      <c r="I136" s="223"/>
      <c r="J136" s="224">
        <f>ROUND(I136*H136,2)</f>
        <v>0</v>
      </c>
      <c r="K136" s="225"/>
      <c r="L136" s="43"/>
      <c r="M136" s="226" t="s">
        <v>1</v>
      </c>
      <c r="N136" s="227" t="s">
        <v>38</v>
      </c>
      <c r="O136" s="90"/>
      <c r="P136" s="228">
        <f>O136*H136</f>
        <v>0</v>
      </c>
      <c r="Q136" s="228">
        <v>0.00058136</v>
      </c>
      <c r="R136" s="228">
        <f>Q136*H136</f>
        <v>0.23405553599999998</v>
      </c>
      <c r="S136" s="228">
        <v>0</v>
      </c>
      <c r="T136" s="229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30" t="s">
        <v>123</v>
      </c>
      <c r="AT136" s="230" t="s">
        <v>119</v>
      </c>
      <c r="AU136" s="230" t="s">
        <v>83</v>
      </c>
      <c r="AY136" s="16" t="s">
        <v>117</v>
      </c>
      <c r="BE136" s="231">
        <f>IF(N136="základní",J136,0)</f>
        <v>0</v>
      </c>
      <c r="BF136" s="231">
        <f>IF(N136="snížená",J136,0)</f>
        <v>0</v>
      </c>
      <c r="BG136" s="231">
        <f>IF(N136="zákl. přenesená",J136,0)</f>
        <v>0</v>
      </c>
      <c r="BH136" s="231">
        <f>IF(N136="sníž. přenesená",J136,0)</f>
        <v>0</v>
      </c>
      <c r="BI136" s="231">
        <f>IF(N136="nulová",J136,0)</f>
        <v>0</v>
      </c>
      <c r="BJ136" s="16" t="s">
        <v>81</v>
      </c>
      <c r="BK136" s="231">
        <f>ROUND(I136*H136,2)</f>
        <v>0</v>
      </c>
      <c r="BL136" s="16" t="s">
        <v>123</v>
      </c>
      <c r="BM136" s="230" t="s">
        <v>152</v>
      </c>
    </row>
    <row r="137" spans="1:51" s="13" customFormat="1" ht="12">
      <c r="A137" s="13"/>
      <c r="B137" s="232"/>
      <c r="C137" s="233"/>
      <c r="D137" s="234" t="s">
        <v>125</v>
      </c>
      <c r="E137" s="235" t="s">
        <v>1</v>
      </c>
      <c r="F137" s="236" t="s">
        <v>153</v>
      </c>
      <c r="G137" s="233"/>
      <c r="H137" s="237">
        <v>402.6</v>
      </c>
      <c r="I137" s="238"/>
      <c r="J137" s="233"/>
      <c r="K137" s="233"/>
      <c r="L137" s="239"/>
      <c r="M137" s="240"/>
      <c r="N137" s="241"/>
      <c r="O137" s="241"/>
      <c r="P137" s="241"/>
      <c r="Q137" s="241"/>
      <c r="R137" s="241"/>
      <c r="S137" s="241"/>
      <c r="T137" s="242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3" t="s">
        <v>125</v>
      </c>
      <c r="AU137" s="243" t="s">
        <v>83</v>
      </c>
      <c r="AV137" s="13" t="s">
        <v>83</v>
      </c>
      <c r="AW137" s="13" t="s">
        <v>30</v>
      </c>
      <c r="AX137" s="13" t="s">
        <v>81</v>
      </c>
      <c r="AY137" s="243" t="s">
        <v>117</v>
      </c>
    </row>
    <row r="138" spans="1:65" s="2" customFormat="1" ht="21.75" customHeight="1">
      <c r="A138" s="37"/>
      <c r="B138" s="38"/>
      <c r="C138" s="218" t="s">
        <v>154</v>
      </c>
      <c r="D138" s="218" t="s">
        <v>119</v>
      </c>
      <c r="E138" s="219" t="s">
        <v>155</v>
      </c>
      <c r="F138" s="220" t="s">
        <v>156</v>
      </c>
      <c r="G138" s="221" t="s">
        <v>122</v>
      </c>
      <c r="H138" s="222">
        <v>402.6</v>
      </c>
      <c r="I138" s="223"/>
      <c r="J138" s="224">
        <f>ROUND(I138*H138,2)</f>
        <v>0</v>
      </c>
      <c r="K138" s="225"/>
      <c r="L138" s="43"/>
      <c r="M138" s="226" t="s">
        <v>1</v>
      </c>
      <c r="N138" s="227" t="s">
        <v>38</v>
      </c>
      <c r="O138" s="90"/>
      <c r="P138" s="228">
        <f>O138*H138</f>
        <v>0</v>
      </c>
      <c r="Q138" s="228">
        <v>0</v>
      </c>
      <c r="R138" s="228">
        <f>Q138*H138</f>
        <v>0</v>
      </c>
      <c r="S138" s="228">
        <v>0</v>
      </c>
      <c r="T138" s="229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30" t="s">
        <v>123</v>
      </c>
      <c r="AT138" s="230" t="s">
        <v>119</v>
      </c>
      <c r="AU138" s="230" t="s">
        <v>83</v>
      </c>
      <c r="AY138" s="16" t="s">
        <v>117</v>
      </c>
      <c r="BE138" s="231">
        <f>IF(N138="základní",J138,0)</f>
        <v>0</v>
      </c>
      <c r="BF138" s="231">
        <f>IF(N138="snížená",J138,0)</f>
        <v>0</v>
      </c>
      <c r="BG138" s="231">
        <f>IF(N138="zákl. přenesená",J138,0)</f>
        <v>0</v>
      </c>
      <c r="BH138" s="231">
        <f>IF(N138="sníž. přenesená",J138,0)</f>
        <v>0</v>
      </c>
      <c r="BI138" s="231">
        <f>IF(N138="nulová",J138,0)</f>
        <v>0</v>
      </c>
      <c r="BJ138" s="16" t="s">
        <v>81</v>
      </c>
      <c r="BK138" s="231">
        <f>ROUND(I138*H138,2)</f>
        <v>0</v>
      </c>
      <c r="BL138" s="16" t="s">
        <v>123</v>
      </c>
      <c r="BM138" s="230" t="s">
        <v>157</v>
      </c>
    </row>
    <row r="139" spans="1:65" s="2" customFormat="1" ht="37.8" customHeight="1">
      <c r="A139" s="37"/>
      <c r="B139" s="38"/>
      <c r="C139" s="218" t="s">
        <v>158</v>
      </c>
      <c r="D139" s="218" t="s">
        <v>119</v>
      </c>
      <c r="E139" s="219" t="s">
        <v>159</v>
      </c>
      <c r="F139" s="220" t="s">
        <v>160</v>
      </c>
      <c r="G139" s="221" t="s">
        <v>146</v>
      </c>
      <c r="H139" s="222">
        <v>154.245</v>
      </c>
      <c r="I139" s="223"/>
      <c r="J139" s="224">
        <f>ROUND(I139*H139,2)</f>
        <v>0</v>
      </c>
      <c r="K139" s="225"/>
      <c r="L139" s="43"/>
      <c r="M139" s="226" t="s">
        <v>1</v>
      </c>
      <c r="N139" s="227" t="s">
        <v>38</v>
      </c>
      <c r="O139" s="90"/>
      <c r="P139" s="228">
        <f>O139*H139</f>
        <v>0</v>
      </c>
      <c r="Q139" s="228">
        <v>0</v>
      </c>
      <c r="R139" s="228">
        <f>Q139*H139</f>
        <v>0</v>
      </c>
      <c r="S139" s="228">
        <v>0</v>
      </c>
      <c r="T139" s="229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30" t="s">
        <v>123</v>
      </c>
      <c r="AT139" s="230" t="s">
        <v>119</v>
      </c>
      <c r="AU139" s="230" t="s">
        <v>83</v>
      </c>
      <c r="AY139" s="16" t="s">
        <v>117</v>
      </c>
      <c r="BE139" s="231">
        <f>IF(N139="základní",J139,0)</f>
        <v>0</v>
      </c>
      <c r="BF139" s="231">
        <f>IF(N139="snížená",J139,0)</f>
        <v>0</v>
      </c>
      <c r="BG139" s="231">
        <f>IF(N139="zákl. přenesená",J139,0)</f>
        <v>0</v>
      </c>
      <c r="BH139" s="231">
        <f>IF(N139="sníž. přenesená",J139,0)</f>
        <v>0</v>
      </c>
      <c r="BI139" s="231">
        <f>IF(N139="nulová",J139,0)</f>
        <v>0</v>
      </c>
      <c r="BJ139" s="16" t="s">
        <v>81</v>
      </c>
      <c r="BK139" s="231">
        <f>ROUND(I139*H139,2)</f>
        <v>0</v>
      </c>
      <c r="BL139" s="16" t="s">
        <v>123</v>
      </c>
      <c r="BM139" s="230" t="s">
        <v>161</v>
      </c>
    </row>
    <row r="140" spans="1:51" s="13" customFormat="1" ht="12">
      <c r="A140" s="13"/>
      <c r="B140" s="232"/>
      <c r="C140" s="233"/>
      <c r="D140" s="234" t="s">
        <v>125</v>
      </c>
      <c r="E140" s="235" t="s">
        <v>1</v>
      </c>
      <c r="F140" s="236" t="s">
        <v>162</v>
      </c>
      <c r="G140" s="233"/>
      <c r="H140" s="237">
        <v>154.245</v>
      </c>
      <c r="I140" s="238"/>
      <c r="J140" s="233"/>
      <c r="K140" s="233"/>
      <c r="L140" s="239"/>
      <c r="M140" s="240"/>
      <c r="N140" s="241"/>
      <c r="O140" s="241"/>
      <c r="P140" s="241"/>
      <c r="Q140" s="241"/>
      <c r="R140" s="241"/>
      <c r="S140" s="241"/>
      <c r="T140" s="242"/>
      <c r="U140" s="13"/>
      <c r="V140" s="13"/>
      <c r="W140" s="13"/>
      <c r="X140" s="13"/>
      <c r="Y140" s="13"/>
      <c r="Z140" s="13"/>
      <c r="AA140" s="13"/>
      <c r="AB140" s="13"/>
      <c r="AC140" s="13"/>
      <c r="AD140" s="13"/>
      <c r="AE140" s="13"/>
      <c r="AT140" s="243" t="s">
        <v>125</v>
      </c>
      <c r="AU140" s="243" t="s">
        <v>83</v>
      </c>
      <c r="AV140" s="13" t="s">
        <v>83</v>
      </c>
      <c r="AW140" s="13" t="s">
        <v>30</v>
      </c>
      <c r="AX140" s="13" t="s">
        <v>81</v>
      </c>
      <c r="AY140" s="243" t="s">
        <v>117</v>
      </c>
    </row>
    <row r="141" spans="1:65" s="2" customFormat="1" ht="37.8" customHeight="1">
      <c r="A141" s="37"/>
      <c r="B141" s="38"/>
      <c r="C141" s="218" t="s">
        <v>163</v>
      </c>
      <c r="D141" s="218" t="s">
        <v>119</v>
      </c>
      <c r="E141" s="219" t="s">
        <v>164</v>
      </c>
      <c r="F141" s="220" t="s">
        <v>165</v>
      </c>
      <c r="G141" s="221" t="s">
        <v>146</v>
      </c>
      <c r="H141" s="222">
        <v>66.105</v>
      </c>
      <c r="I141" s="223"/>
      <c r="J141" s="224">
        <f>ROUND(I141*H141,2)</f>
        <v>0</v>
      </c>
      <c r="K141" s="225"/>
      <c r="L141" s="43"/>
      <c r="M141" s="226" t="s">
        <v>1</v>
      </c>
      <c r="N141" s="227" t="s">
        <v>38</v>
      </c>
      <c r="O141" s="90"/>
      <c r="P141" s="228">
        <f>O141*H141</f>
        <v>0</v>
      </c>
      <c r="Q141" s="228">
        <v>0</v>
      </c>
      <c r="R141" s="228">
        <f>Q141*H141</f>
        <v>0</v>
      </c>
      <c r="S141" s="228">
        <v>0</v>
      </c>
      <c r="T141" s="229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30" t="s">
        <v>123</v>
      </c>
      <c r="AT141" s="230" t="s">
        <v>119</v>
      </c>
      <c r="AU141" s="230" t="s">
        <v>83</v>
      </c>
      <c r="AY141" s="16" t="s">
        <v>117</v>
      </c>
      <c r="BE141" s="231">
        <f>IF(N141="základní",J141,0)</f>
        <v>0</v>
      </c>
      <c r="BF141" s="231">
        <f>IF(N141="snížená",J141,0)</f>
        <v>0</v>
      </c>
      <c r="BG141" s="231">
        <f>IF(N141="zákl. přenesená",J141,0)</f>
        <v>0</v>
      </c>
      <c r="BH141" s="231">
        <f>IF(N141="sníž. přenesená",J141,0)</f>
        <v>0</v>
      </c>
      <c r="BI141" s="231">
        <f>IF(N141="nulová",J141,0)</f>
        <v>0</v>
      </c>
      <c r="BJ141" s="16" t="s">
        <v>81</v>
      </c>
      <c r="BK141" s="231">
        <f>ROUND(I141*H141,2)</f>
        <v>0</v>
      </c>
      <c r="BL141" s="16" t="s">
        <v>123</v>
      </c>
      <c r="BM141" s="230" t="s">
        <v>166</v>
      </c>
    </row>
    <row r="142" spans="1:51" s="13" customFormat="1" ht="12">
      <c r="A142" s="13"/>
      <c r="B142" s="232"/>
      <c r="C142" s="233"/>
      <c r="D142" s="234" t="s">
        <v>125</v>
      </c>
      <c r="E142" s="235" t="s">
        <v>1</v>
      </c>
      <c r="F142" s="236" t="s">
        <v>167</v>
      </c>
      <c r="G142" s="233"/>
      <c r="H142" s="237">
        <v>66.105</v>
      </c>
      <c r="I142" s="238"/>
      <c r="J142" s="233"/>
      <c r="K142" s="233"/>
      <c r="L142" s="239"/>
      <c r="M142" s="240"/>
      <c r="N142" s="241"/>
      <c r="O142" s="241"/>
      <c r="P142" s="241"/>
      <c r="Q142" s="241"/>
      <c r="R142" s="241"/>
      <c r="S142" s="241"/>
      <c r="T142" s="242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3" t="s">
        <v>125</v>
      </c>
      <c r="AU142" s="243" t="s">
        <v>83</v>
      </c>
      <c r="AV142" s="13" t="s">
        <v>83</v>
      </c>
      <c r="AW142" s="13" t="s">
        <v>30</v>
      </c>
      <c r="AX142" s="13" t="s">
        <v>81</v>
      </c>
      <c r="AY142" s="243" t="s">
        <v>117</v>
      </c>
    </row>
    <row r="143" spans="1:65" s="2" customFormat="1" ht="24.15" customHeight="1">
      <c r="A143" s="37"/>
      <c r="B143" s="38"/>
      <c r="C143" s="218" t="s">
        <v>168</v>
      </c>
      <c r="D143" s="218" t="s">
        <v>119</v>
      </c>
      <c r="E143" s="219" t="s">
        <v>169</v>
      </c>
      <c r="F143" s="220" t="s">
        <v>170</v>
      </c>
      <c r="G143" s="221" t="s">
        <v>146</v>
      </c>
      <c r="H143" s="222">
        <v>154.245</v>
      </c>
      <c r="I143" s="223"/>
      <c r="J143" s="224">
        <f>ROUND(I143*H143,2)</f>
        <v>0</v>
      </c>
      <c r="K143" s="225"/>
      <c r="L143" s="43"/>
      <c r="M143" s="226" t="s">
        <v>1</v>
      </c>
      <c r="N143" s="227" t="s">
        <v>38</v>
      </c>
      <c r="O143" s="90"/>
      <c r="P143" s="228">
        <f>O143*H143</f>
        <v>0</v>
      </c>
      <c r="Q143" s="228">
        <v>0</v>
      </c>
      <c r="R143" s="228">
        <f>Q143*H143</f>
        <v>0</v>
      </c>
      <c r="S143" s="228">
        <v>0</v>
      </c>
      <c r="T143" s="229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30" t="s">
        <v>123</v>
      </c>
      <c r="AT143" s="230" t="s">
        <v>119</v>
      </c>
      <c r="AU143" s="230" t="s">
        <v>83</v>
      </c>
      <c r="AY143" s="16" t="s">
        <v>117</v>
      </c>
      <c r="BE143" s="231">
        <f>IF(N143="základní",J143,0)</f>
        <v>0</v>
      </c>
      <c r="BF143" s="231">
        <f>IF(N143="snížená",J143,0)</f>
        <v>0</v>
      </c>
      <c r="BG143" s="231">
        <f>IF(N143="zákl. přenesená",J143,0)</f>
        <v>0</v>
      </c>
      <c r="BH143" s="231">
        <f>IF(N143="sníž. přenesená",J143,0)</f>
        <v>0</v>
      </c>
      <c r="BI143" s="231">
        <f>IF(N143="nulová",J143,0)</f>
        <v>0</v>
      </c>
      <c r="BJ143" s="16" t="s">
        <v>81</v>
      </c>
      <c r="BK143" s="231">
        <f>ROUND(I143*H143,2)</f>
        <v>0</v>
      </c>
      <c r="BL143" s="16" t="s">
        <v>123</v>
      </c>
      <c r="BM143" s="230" t="s">
        <v>171</v>
      </c>
    </row>
    <row r="144" spans="1:65" s="2" customFormat="1" ht="24.15" customHeight="1">
      <c r="A144" s="37"/>
      <c r="B144" s="38"/>
      <c r="C144" s="218" t="s">
        <v>172</v>
      </c>
      <c r="D144" s="218" t="s">
        <v>119</v>
      </c>
      <c r="E144" s="219" t="s">
        <v>173</v>
      </c>
      <c r="F144" s="220" t="s">
        <v>174</v>
      </c>
      <c r="G144" s="221" t="s">
        <v>175</v>
      </c>
      <c r="H144" s="222">
        <v>118.989</v>
      </c>
      <c r="I144" s="223"/>
      <c r="J144" s="224">
        <f>ROUND(I144*H144,2)</f>
        <v>0</v>
      </c>
      <c r="K144" s="225"/>
      <c r="L144" s="43"/>
      <c r="M144" s="226" t="s">
        <v>1</v>
      </c>
      <c r="N144" s="227" t="s">
        <v>38</v>
      </c>
      <c r="O144" s="90"/>
      <c r="P144" s="228">
        <f>O144*H144</f>
        <v>0</v>
      </c>
      <c r="Q144" s="228">
        <v>0</v>
      </c>
      <c r="R144" s="228">
        <f>Q144*H144</f>
        <v>0</v>
      </c>
      <c r="S144" s="228">
        <v>0</v>
      </c>
      <c r="T144" s="229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30" t="s">
        <v>123</v>
      </c>
      <c r="AT144" s="230" t="s">
        <v>119</v>
      </c>
      <c r="AU144" s="230" t="s">
        <v>83</v>
      </c>
      <c r="AY144" s="16" t="s">
        <v>117</v>
      </c>
      <c r="BE144" s="231">
        <f>IF(N144="základní",J144,0)</f>
        <v>0</v>
      </c>
      <c r="BF144" s="231">
        <f>IF(N144="snížená",J144,0)</f>
        <v>0</v>
      </c>
      <c r="BG144" s="231">
        <f>IF(N144="zákl. přenesená",J144,0)</f>
        <v>0</v>
      </c>
      <c r="BH144" s="231">
        <f>IF(N144="sníž. přenesená",J144,0)</f>
        <v>0</v>
      </c>
      <c r="BI144" s="231">
        <f>IF(N144="nulová",J144,0)</f>
        <v>0</v>
      </c>
      <c r="BJ144" s="16" t="s">
        <v>81</v>
      </c>
      <c r="BK144" s="231">
        <f>ROUND(I144*H144,2)</f>
        <v>0</v>
      </c>
      <c r="BL144" s="16" t="s">
        <v>123</v>
      </c>
      <c r="BM144" s="230" t="s">
        <v>176</v>
      </c>
    </row>
    <row r="145" spans="1:51" s="13" customFormat="1" ht="12">
      <c r="A145" s="13"/>
      <c r="B145" s="232"/>
      <c r="C145" s="233"/>
      <c r="D145" s="234" t="s">
        <v>125</v>
      </c>
      <c r="E145" s="235" t="s">
        <v>1</v>
      </c>
      <c r="F145" s="236" t="s">
        <v>177</v>
      </c>
      <c r="G145" s="233"/>
      <c r="H145" s="237">
        <v>118.989</v>
      </c>
      <c r="I145" s="238"/>
      <c r="J145" s="233"/>
      <c r="K145" s="233"/>
      <c r="L145" s="239"/>
      <c r="M145" s="240"/>
      <c r="N145" s="241"/>
      <c r="O145" s="241"/>
      <c r="P145" s="241"/>
      <c r="Q145" s="241"/>
      <c r="R145" s="241"/>
      <c r="S145" s="241"/>
      <c r="T145" s="242"/>
      <c r="U145" s="13"/>
      <c r="V145" s="13"/>
      <c r="W145" s="13"/>
      <c r="X145" s="13"/>
      <c r="Y145" s="13"/>
      <c r="Z145" s="13"/>
      <c r="AA145" s="13"/>
      <c r="AB145" s="13"/>
      <c r="AC145" s="13"/>
      <c r="AD145" s="13"/>
      <c r="AE145" s="13"/>
      <c r="AT145" s="243" t="s">
        <v>125</v>
      </c>
      <c r="AU145" s="243" t="s">
        <v>83</v>
      </c>
      <c r="AV145" s="13" t="s">
        <v>83</v>
      </c>
      <c r="AW145" s="13" t="s">
        <v>30</v>
      </c>
      <c r="AX145" s="13" t="s">
        <v>81</v>
      </c>
      <c r="AY145" s="243" t="s">
        <v>117</v>
      </c>
    </row>
    <row r="146" spans="1:65" s="2" customFormat="1" ht="16.5" customHeight="1">
      <c r="A146" s="37"/>
      <c r="B146" s="38"/>
      <c r="C146" s="218" t="s">
        <v>178</v>
      </c>
      <c r="D146" s="218" t="s">
        <v>119</v>
      </c>
      <c r="E146" s="219" t="s">
        <v>179</v>
      </c>
      <c r="F146" s="220" t="s">
        <v>180</v>
      </c>
      <c r="G146" s="221" t="s">
        <v>146</v>
      </c>
      <c r="H146" s="222">
        <v>220.35</v>
      </c>
      <c r="I146" s="223"/>
      <c r="J146" s="224">
        <f>ROUND(I146*H146,2)</f>
        <v>0</v>
      </c>
      <c r="K146" s="225"/>
      <c r="L146" s="43"/>
      <c r="M146" s="226" t="s">
        <v>1</v>
      </c>
      <c r="N146" s="227" t="s">
        <v>38</v>
      </c>
      <c r="O146" s="90"/>
      <c r="P146" s="228">
        <f>O146*H146</f>
        <v>0</v>
      </c>
      <c r="Q146" s="228">
        <v>0</v>
      </c>
      <c r="R146" s="228">
        <f>Q146*H146</f>
        <v>0</v>
      </c>
      <c r="S146" s="228">
        <v>0</v>
      </c>
      <c r="T146" s="229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30" t="s">
        <v>123</v>
      </c>
      <c r="AT146" s="230" t="s">
        <v>119</v>
      </c>
      <c r="AU146" s="230" t="s">
        <v>83</v>
      </c>
      <c r="AY146" s="16" t="s">
        <v>117</v>
      </c>
      <c r="BE146" s="231">
        <f>IF(N146="základní",J146,0)</f>
        <v>0</v>
      </c>
      <c r="BF146" s="231">
        <f>IF(N146="snížená",J146,0)</f>
        <v>0</v>
      </c>
      <c r="BG146" s="231">
        <f>IF(N146="zákl. přenesená",J146,0)</f>
        <v>0</v>
      </c>
      <c r="BH146" s="231">
        <f>IF(N146="sníž. přenesená",J146,0)</f>
        <v>0</v>
      </c>
      <c r="BI146" s="231">
        <f>IF(N146="nulová",J146,0)</f>
        <v>0</v>
      </c>
      <c r="BJ146" s="16" t="s">
        <v>81</v>
      </c>
      <c r="BK146" s="231">
        <f>ROUND(I146*H146,2)</f>
        <v>0</v>
      </c>
      <c r="BL146" s="16" t="s">
        <v>123</v>
      </c>
      <c r="BM146" s="230" t="s">
        <v>181</v>
      </c>
    </row>
    <row r="147" spans="1:65" s="2" customFormat="1" ht="24.15" customHeight="1">
      <c r="A147" s="37"/>
      <c r="B147" s="38"/>
      <c r="C147" s="218" t="s">
        <v>182</v>
      </c>
      <c r="D147" s="218" t="s">
        <v>119</v>
      </c>
      <c r="E147" s="219" t="s">
        <v>183</v>
      </c>
      <c r="F147" s="220" t="s">
        <v>184</v>
      </c>
      <c r="G147" s="221" t="s">
        <v>146</v>
      </c>
      <c r="H147" s="222">
        <v>212.465</v>
      </c>
      <c r="I147" s="223"/>
      <c r="J147" s="224">
        <f>ROUND(I147*H147,2)</f>
        <v>0</v>
      </c>
      <c r="K147" s="225"/>
      <c r="L147" s="43"/>
      <c r="M147" s="226" t="s">
        <v>1</v>
      </c>
      <c r="N147" s="227" t="s">
        <v>38</v>
      </c>
      <c r="O147" s="90"/>
      <c r="P147" s="228">
        <f>O147*H147</f>
        <v>0</v>
      </c>
      <c r="Q147" s="228">
        <v>0</v>
      </c>
      <c r="R147" s="228">
        <f>Q147*H147</f>
        <v>0</v>
      </c>
      <c r="S147" s="228">
        <v>0</v>
      </c>
      <c r="T147" s="229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30" t="s">
        <v>123</v>
      </c>
      <c r="AT147" s="230" t="s">
        <v>119</v>
      </c>
      <c r="AU147" s="230" t="s">
        <v>83</v>
      </c>
      <c r="AY147" s="16" t="s">
        <v>117</v>
      </c>
      <c r="BE147" s="231">
        <f>IF(N147="základní",J147,0)</f>
        <v>0</v>
      </c>
      <c r="BF147" s="231">
        <f>IF(N147="snížená",J147,0)</f>
        <v>0</v>
      </c>
      <c r="BG147" s="231">
        <f>IF(N147="zákl. přenesená",J147,0)</f>
        <v>0</v>
      </c>
      <c r="BH147" s="231">
        <f>IF(N147="sníž. přenesená",J147,0)</f>
        <v>0</v>
      </c>
      <c r="BI147" s="231">
        <f>IF(N147="nulová",J147,0)</f>
        <v>0</v>
      </c>
      <c r="BJ147" s="16" t="s">
        <v>81</v>
      </c>
      <c r="BK147" s="231">
        <f>ROUND(I147*H147,2)</f>
        <v>0</v>
      </c>
      <c r="BL147" s="16" t="s">
        <v>123</v>
      </c>
      <c r="BM147" s="230" t="s">
        <v>185</v>
      </c>
    </row>
    <row r="148" spans="1:51" s="13" customFormat="1" ht="12">
      <c r="A148" s="13"/>
      <c r="B148" s="232"/>
      <c r="C148" s="233"/>
      <c r="D148" s="234" t="s">
        <v>125</v>
      </c>
      <c r="E148" s="235" t="s">
        <v>1</v>
      </c>
      <c r="F148" s="236" t="s">
        <v>186</v>
      </c>
      <c r="G148" s="233"/>
      <c r="H148" s="237">
        <v>212.465</v>
      </c>
      <c r="I148" s="238"/>
      <c r="J148" s="233"/>
      <c r="K148" s="233"/>
      <c r="L148" s="239"/>
      <c r="M148" s="240"/>
      <c r="N148" s="241"/>
      <c r="O148" s="241"/>
      <c r="P148" s="241"/>
      <c r="Q148" s="241"/>
      <c r="R148" s="241"/>
      <c r="S148" s="241"/>
      <c r="T148" s="242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3" t="s">
        <v>125</v>
      </c>
      <c r="AU148" s="243" t="s">
        <v>83</v>
      </c>
      <c r="AV148" s="13" t="s">
        <v>83</v>
      </c>
      <c r="AW148" s="13" t="s">
        <v>30</v>
      </c>
      <c r="AX148" s="13" t="s">
        <v>81</v>
      </c>
      <c r="AY148" s="243" t="s">
        <v>117</v>
      </c>
    </row>
    <row r="149" spans="1:65" s="2" customFormat="1" ht="16.5" customHeight="1">
      <c r="A149" s="37"/>
      <c r="B149" s="38"/>
      <c r="C149" s="255" t="s">
        <v>187</v>
      </c>
      <c r="D149" s="255" t="s">
        <v>188</v>
      </c>
      <c r="E149" s="256" t="s">
        <v>189</v>
      </c>
      <c r="F149" s="257" t="s">
        <v>190</v>
      </c>
      <c r="G149" s="258" t="s">
        <v>175</v>
      </c>
      <c r="H149" s="259">
        <v>114.731</v>
      </c>
      <c r="I149" s="260"/>
      <c r="J149" s="261">
        <f>ROUND(I149*H149,2)</f>
        <v>0</v>
      </c>
      <c r="K149" s="262"/>
      <c r="L149" s="263"/>
      <c r="M149" s="264" t="s">
        <v>1</v>
      </c>
      <c r="N149" s="265" t="s">
        <v>38</v>
      </c>
      <c r="O149" s="90"/>
      <c r="P149" s="228">
        <f>O149*H149</f>
        <v>0</v>
      </c>
      <c r="Q149" s="228">
        <v>1</v>
      </c>
      <c r="R149" s="228">
        <f>Q149*H149</f>
        <v>114.731</v>
      </c>
      <c r="S149" s="228">
        <v>0</v>
      </c>
      <c r="T149" s="229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30" t="s">
        <v>158</v>
      </c>
      <c r="AT149" s="230" t="s">
        <v>188</v>
      </c>
      <c r="AU149" s="230" t="s">
        <v>83</v>
      </c>
      <c r="AY149" s="16" t="s">
        <v>117</v>
      </c>
      <c r="BE149" s="231">
        <f>IF(N149="základní",J149,0)</f>
        <v>0</v>
      </c>
      <c r="BF149" s="231">
        <f>IF(N149="snížená",J149,0)</f>
        <v>0</v>
      </c>
      <c r="BG149" s="231">
        <f>IF(N149="zákl. přenesená",J149,0)</f>
        <v>0</v>
      </c>
      <c r="BH149" s="231">
        <f>IF(N149="sníž. přenesená",J149,0)</f>
        <v>0</v>
      </c>
      <c r="BI149" s="231">
        <f>IF(N149="nulová",J149,0)</f>
        <v>0</v>
      </c>
      <c r="BJ149" s="16" t="s">
        <v>81</v>
      </c>
      <c r="BK149" s="231">
        <f>ROUND(I149*H149,2)</f>
        <v>0</v>
      </c>
      <c r="BL149" s="16" t="s">
        <v>123</v>
      </c>
      <c r="BM149" s="230" t="s">
        <v>191</v>
      </c>
    </row>
    <row r="150" spans="1:51" s="13" customFormat="1" ht="12">
      <c r="A150" s="13"/>
      <c r="B150" s="232"/>
      <c r="C150" s="233"/>
      <c r="D150" s="234" t="s">
        <v>125</v>
      </c>
      <c r="E150" s="235" t="s">
        <v>1</v>
      </c>
      <c r="F150" s="236" t="s">
        <v>192</v>
      </c>
      <c r="G150" s="233"/>
      <c r="H150" s="237">
        <v>114.731</v>
      </c>
      <c r="I150" s="238"/>
      <c r="J150" s="233"/>
      <c r="K150" s="233"/>
      <c r="L150" s="239"/>
      <c r="M150" s="240"/>
      <c r="N150" s="241"/>
      <c r="O150" s="241"/>
      <c r="P150" s="241"/>
      <c r="Q150" s="241"/>
      <c r="R150" s="241"/>
      <c r="S150" s="241"/>
      <c r="T150" s="242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3" t="s">
        <v>125</v>
      </c>
      <c r="AU150" s="243" t="s">
        <v>83</v>
      </c>
      <c r="AV150" s="13" t="s">
        <v>83</v>
      </c>
      <c r="AW150" s="13" t="s">
        <v>30</v>
      </c>
      <c r="AX150" s="13" t="s">
        <v>81</v>
      </c>
      <c r="AY150" s="243" t="s">
        <v>117</v>
      </c>
    </row>
    <row r="151" spans="1:63" s="12" customFormat="1" ht="22.8" customHeight="1">
      <c r="A151" s="12"/>
      <c r="B151" s="202"/>
      <c r="C151" s="203"/>
      <c r="D151" s="204" t="s">
        <v>72</v>
      </c>
      <c r="E151" s="216" t="s">
        <v>123</v>
      </c>
      <c r="F151" s="216" t="s">
        <v>193</v>
      </c>
      <c r="G151" s="203"/>
      <c r="H151" s="203"/>
      <c r="I151" s="206"/>
      <c r="J151" s="217">
        <f>BK151</f>
        <v>0</v>
      </c>
      <c r="K151" s="203"/>
      <c r="L151" s="208"/>
      <c r="M151" s="209"/>
      <c r="N151" s="210"/>
      <c r="O151" s="210"/>
      <c r="P151" s="211">
        <f>SUM(P152:P155)</f>
        <v>0</v>
      </c>
      <c r="Q151" s="210"/>
      <c r="R151" s="211">
        <f>SUM(R152:R155)</f>
        <v>0</v>
      </c>
      <c r="S151" s="210"/>
      <c r="T151" s="212">
        <f>SUM(T152:T155)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81</v>
      </c>
      <c r="AT151" s="214" t="s">
        <v>72</v>
      </c>
      <c r="AU151" s="214" t="s">
        <v>81</v>
      </c>
      <c r="AY151" s="213" t="s">
        <v>117</v>
      </c>
      <c r="BK151" s="215">
        <f>SUM(BK152:BK155)</f>
        <v>0</v>
      </c>
    </row>
    <row r="152" spans="1:65" s="2" customFormat="1" ht="16.5" customHeight="1">
      <c r="A152" s="37"/>
      <c r="B152" s="38"/>
      <c r="C152" s="218" t="s">
        <v>8</v>
      </c>
      <c r="D152" s="218" t="s">
        <v>119</v>
      </c>
      <c r="E152" s="219" t="s">
        <v>194</v>
      </c>
      <c r="F152" s="220" t="s">
        <v>195</v>
      </c>
      <c r="G152" s="221" t="s">
        <v>146</v>
      </c>
      <c r="H152" s="222">
        <v>7.885</v>
      </c>
      <c r="I152" s="223"/>
      <c r="J152" s="224">
        <f>ROUND(I152*H152,2)</f>
        <v>0</v>
      </c>
      <c r="K152" s="225"/>
      <c r="L152" s="43"/>
      <c r="M152" s="226" t="s">
        <v>1</v>
      </c>
      <c r="N152" s="227" t="s">
        <v>38</v>
      </c>
      <c r="O152" s="90"/>
      <c r="P152" s="228">
        <f>O152*H152</f>
        <v>0</v>
      </c>
      <c r="Q152" s="228">
        <v>0</v>
      </c>
      <c r="R152" s="228">
        <f>Q152*H152</f>
        <v>0</v>
      </c>
      <c r="S152" s="228">
        <v>0</v>
      </c>
      <c r="T152" s="229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30" t="s">
        <v>123</v>
      </c>
      <c r="AT152" s="230" t="s">
        <v>119</v>
      </c>
      <c r="AU152" s="230" t="s">
        <v>83</v>
      </c>
      <c r="AY152" s="16" t="s">
        <v>117</v>
      </c>
      <c r="BE152" s="231">
        <f>IF(N152="základní",J152,0)</f>
        <v>0</v>
      </c>
      <c r="BF152" s="231">
        <f>IF(N152="snížená",J152,0)</f>
        <v>0</v>
      </c>
      <c r="BG152" s="231">
        <f>IF(N152="zákl. přenesená",J152,0)</f>
        <v>0</v>
      </c>
      <c r="BH152" s="231">
        <f>IF(N152="sníž. přenesená",J152,0)</f>
        <v>0</v>
      </c>
      <c r="BI152" s="231">
        <f>IF(N152="nulová",J152,0)</f>
        <v>0</v>
      </c>
      <c r="BJ152" s="16" t="s">
        <v>81</v>
      </c>
      <c r="BK152" s="231">
        <f>ROUND(I152*H152,2)</f>
        <v>0</v>
      </c>
      <c r="BL152" s="16" t="s">
        <v>123</v>
      </c>
      <c r="BM152" s="230" t="s">
        <v>196</v>
      </c>
    </row>
    <row r="153" spans="1:51" s="13" customFormat="1" ht="12">
      <c r="A153" s="13"/>
      <c r="B153" s="232"/>
      <c r="C153" s="233"/>
      <c r="D153" s="234" t="s">
        <v>125</v>
      </c>
      <c r="E153" s="235" t="s">
        <v>1</v>
      </c>
      <c r="F153" s="236" t="s">
        <v>197</v>
      </c>
      <c r="G153" s="233"/>
      <c r="H153" s="237">
        <v>7.885</v>
      </c>
      <c r="I153" s="238"/>
      <c r="J153" s="233"/>
      <c r="K153" s="233"/>
      <c r="L153" s="239"/>
      <c r="M153" s="240"/>
      <c r="N153" s="241"/>
      <c r="O153" s="241"/>
      <c r="P153" s="241"/>
      <c r="Q153" s="241"/>
      <c r="R153" s="241"/>
      <c r="S153" s="241"/>
      <c r="T153" s="242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3" t="s">
        <v>125</v>
      </c>
      <c r="AU153" s="243" t="s">
        <v>83</v>
      </c>
      <c r="AV153" s="13" t="s">
        <v>83</v>
      </c>
      <c r="AW153" s="13" t="s">
        <v>30</v>
      </c>
      <c r="AX153" s="13" t="s">
        <v>81</v>
      </c>
      <c r="AY153" s="243" t="s">
        <v>117</v>
      </c>
    </row>
    <row r="154" spans="1:65" s="2" customFormat="1" ht="24.15" customHeight="1">
      <c r="A154" s="37"/>
      <c r="B154" s="38"/>
      <c r="C154" s="218" t="s">
        <v>198</v>
      </c>
      <c r="D154" s="218" t="s">
        <v>119</v>
      </c>
      <c r="E154" s="219" t="s">
        <v>199</v>
      </c>
      <c r="F154" s="220" t="s">
        <v>200</v>
      </c>
      <c r="G154" s="221" t="s">
        <v>146</v>
      </c>
      <c r="H154" s="222">
        <v>1.5</v>
      </c>
      <c r="I154" s="223"/>
      <c r="J154" s="224">
        <f>ROUND(I154*H154,2)</f>
        <v>0</v>
      </c>
      <c r="K154" s="225"/>
      <c r="L154" s="43"/>
      <c r="M154" s="226" t="s">
        <v>1</v>
      </c>
      <c r="N154" s="227" t="s">
        <v>38</v>
      </c>
      <c r="O154" s="90"/>
      <c r="P154" s="228">
        <f>O154*H154</f>
        <v>0</v>
      </c>
      <c r="Q154" s="228">
        <v>0</v>
      </c>
      <c r="R154" s="228">
        <f>Q154*H154</f>
        <v>0</v>
      </c>
      <c r="S154" s="228">
        <v>0</v>
      </c>
      <c r="T154" s="229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30" t="s">
        <v>123</v>
      </c>
      <c r="AT154" s="230" t="s">
        <v>119</v>
      </c>
      <c r="AU154" s="230" t="s">
        <v>83</v>
      </c>
      <c r="AY154" s="16" t="s">
        <v>117</v>
      </c>
      <c r="BE154" s="231">
        <f>IF(N154="základní",J154,0)</f>
        <v>0</v>
      </c>
      <c r="BF154" s="231">
        <f>IF(N154="snížená",J154,0)</f>
        <v>0</v>
      </c>
      <c r="BG154" s="231">
        <f>IF(N154="zákl. přenesená",J154,0)</f>
        <v>0</v>
      </c>
      <c r="BH154" s="231">
        <f>IF(N154="sníž. přenesená",J154,0)</f>
        <v>0</v>
      </c>
      <c r="BI154" s="231">
        <f>IF(N154="nulová",J154,0)</f>
        <v>0</v>
      </c>
      <c r="BJ154" s="16" t="s">
        <v>81</v>
      </c>
      <c r="BK154" s="231">
        <f>ROUND(I154*H154,2)</f>
        <v>0</v>
      </c>
      <c r="BL154" s="16" t="s">
        <v>123</v>
      </c>
      <c r="BM154" s="230" t="s">
        <v>201</v>
      </c>
    </row>
    <row r="155" spans="1:51" s="13" customFormat="1" ht="12">
      <c r="A155" s="13"/>
      <c r="B155" s="232"/>
      <c r="C155" s="233"/>
      <c r="D155" s="234" t="s">
        <v>125</v>
      </c>
      <c r="E155" s="235" t="s">
        <v>1</v>
      </c>
      <c r="F155" s="236" t="s">
        <v>202</v>
      </c>
      <c r="G155" s="233"/>
      <c r="H155" s="237">
        <v>1.5</v>
      </c>
      <c r="I155" s="238"/>
      <c r="J155" s="233"/>
      <c r="K155" s="233"/>
      <c r="L155" s="239"/>
      <c r="M155" s="240"/>
      <c r="N155" s="241"/>
      <c r="O155" s="241"/>
      <c r="P155" s="241"/>
      <c r="Q155" s="241"/>
      <c r="R155" s="241"/>
      <c r="S155" s="241"/>
      <c r="T155" s="242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3" t="s">
        <v>125</v>
      </c>
      <c r="AU155" s="243" t="s">
        <v>83</v>
      </c>
      <c r="AV155" s="13" t="s">
        <v>83</v>
      </c>
      <c r="AW155" s="13" t="s">
        <v>30</v>
      </c>
      <c r="AX155" s="13" t="s">
        <v>81</v>
      </c>
      <c r="AY155" s="243" t="s">
        <v>117</v>
      </c>
    </row>
    <row r="156" spans="1:63" s="12" customFormat="1" ht="22.8" customHeight="1">
      <c r="A156" s="12"/>
      <c r="B156" s="202"/>
      <c r="C156" s="203"/>
      <c r="D156" s="204" t="s">
        <v>72</v>
      </c>
      <c r="E156" s="216" t="s">
        <v>143</v>
      </c>
      <c r="F156" s="216" t="s">
        <v>203</v>
      </c>
      <c r="G156" s="203"/>
      <c r="H156" s="203"/>
      <c r="I156" s="206"/>
      <c r="J156" s="217">
        <f>BK156</f>
        <v>0</v>
      </c>
      <c r="K156" s="203"/>
      <c r="L156" s="208"/>
      <c r="M156" s="209"/>
      <c r="N156" s="210"/>
      <c r="O156" s="210"/>
      <c r="P156" s="211">
        <f>SUM(P157:P158)</f>
        <v>0</v>
      </c>
      <c r="Q156" s="210"/>
      <c r="R156" s="211">
        <f>SUM(R157:R158)</f>
        <v>0</v>
      </c>
      <c r="S156" s="210"/>
      <c r="T156" s="212">
        <f>SUM(T157:T158)</f>
        <v>0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81</v>
      </c>
      <c r="AT156" s="214" t="s">
        <v>72</v>
      </c>
      <c r="AU156" s="214" t="s">
        <v>81</v>
      </c>
      <c r="AY156" s="213" t="s">
        <v>117</v>
      </c>
      <c r="BK156" s="215">
        <f>SUM(BK157:BK158)</f>
        <v>0</v>
      </c>
    </row>
    <row r="157" spans="1:65" s="2" customFormat="1" ht="24.15" customHeight="1">
      <c r="A157" s="37"/>
      <c r="B157" s="38"/>
      <c r="C157" s="218" t="s">
        <v>204</v>
      </c>
      <c r="D157" s="218" t="s">
        <v>119</v>
      </c>
      <c r="E157" s="219" t="s">
        <v>205</v>
      </c>
      <c r="F157" s="220" t="s">
        <v>206</v>
      </c>
      <c r="G157" s="221" t="s">
        <v>122</v>
      </c>
      <c r="H157" s="222">
        <v>390</v>
      </c>
      <c r="I157" s="223"/>
      <c r="J157" s="224">
        <f>ROUND(I157*H157,2)</f>
        <v>0</v>
      </c>
      <c r="K157" s="225"/>
      <c r="L157" s="43"/>
      <c r="M157" s="226" t="s">
        <v>1</v>
      </c>
      <c r="N157" s="227" t="s">
        <v>38</v>
      </c>
      <c r="O157" s="90"/>
      <c r="P157" s="228">
        <f>O157*H157</f>
        <v>0</v>
      </c>
      <c r="Q157" s="228">
        <v>0</v>
      </c>
      <c r="R157" s="228">
        <f>Q157*H157</f>
        <v>0</v>
      </c>
      <c r="S157" s="228">
        <v>0</v>
      </c>
      <c r="T157" s="229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30" t="s">
        <v>123</v>
      </c>
      <c r="AT157" s="230" t="s">
        <v>119</v>
      </c>
      <c r="AU157" s="230" t="s">
        <v>83</v>
      </c>
      <c r="AY157" s="16" t="s">
        <v>117</v>
      </c>
      <c r="BE157" s="231">
        <f>IF(N157="základní",J157,0)</f>
        <v>0</v>
      </c>
      <c r="BF157" s="231">
        <f>IF(N157="snížená",J157,0)</f>
        <v>0</v>
      </c>
      <c r="BG157" s="231">
        <f>IF(N157="zákl. přenesená",J157,0)</f>
        <v>0</v>
      </c>
      <c r="BH157" s="231">
        <f>IF(N157="sníž. přenesená",J157,0)</f>
        <v>0</v>
      </c>
      <c r="BI157" s="231">
        <f>IF(N157="nulová",J157,0)</f>
        <v>0</v>
      </c>
      <c r="BJ157" s="16" t="s">
        <v>81</v>
      </c>
      <c r="BK157" s="231">
        <f>ROUND(I157*H157,2)</f>
        <v>0</v>
      </c>
      <c r="BL157" s="16" t="s">
        <v>123</v>
      </c>
      <c r="BM157" s="230" t="s">
        <v>207</v>
      </c>
    </row>
    <row r="158" spans="1:51" s="13" customFormat="1" ht="12">
      <c r="A158" s="13"/>
      <c r="B158" s="232"/>
      <c r="C158" s="233"/>
      <c r="D158" s="234" t="s">
        <v>125</v>
      </c>
      <c r="E158" s="235" t="s">
        <v>1</v>
      </c>
      <c r="F158" s="236" t="s">
        <v>208</v>
      </c>
      <c r="G158" s="233"/>
      <c r="H158" s="237">
        <v>390</v>
      </c>
      <c r="I158" s="238"/>
      <c r="J158" s="233"/>
      <c r="K158" s="233"/>
      <c r="L158" s="239"/>
      <c r="M158" s="240"/>
      <c r="N158" s="241"/>
      <c r="O158" s="241"/>
      <c r="P158" s="241"/>
      <c r="Q158" s="241"/>
      <c r="R158" s="241"/>
      <c r="S158" s="241"/>
      <c r="T158" s="242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3" t="s">
        <v>125</v>
      </c>
      <c r="AU158" s="243" t="s">
        <v>83</v>
      </c>
      <c r="AV158" s="13" t="s">
        <v>83</v>
      </c>
      <c r="AW158" s="13" t="s">
        <v>30</v>
      </c>
      <c r="AX158" s="13" t="s">
        <v>81</v>
      </c>
      <c r="AY158" s="243" t="s">
        <v>117</v>
      </c>
    </row>
    <row r="159" spans="1:63" s="12" customFormat="1" ht="22.8" customHeight="1">
      <c r="A159" s="12"/>
      <c r="B159" s="202"/>
      <c r="C159" s="203"/>
      <c r="D159" s="204" t="s">
        <v>72</v>
      </c>
      <c r="E159" s="216" t="s">
        <v>158</v>
      </c>
      <c r="F159" s="216" t="s">
        <v>209</v>
      </c>
      <c r="G159" s="203"/>
      <c r="H159" s="203"/>
      <c r="I159" s="206"/>
      <c r="J159" s="217">
        <f>BK159</f>
        <v>0</v>
      </c>
      <c r="K159" s="203"/>
      <c r="L159" s="208"/>
      <c r="M159" s="209"/>
      <c r="N159" s="210"/>
      <c r="O159" s="210"/>
      <c r="P159" s="211">
        <f>SUM(P160:P212)</f>
        <v>0</v>
      </c>
      <c r="Q159" s="210"/>
      <c r="R159" s="211">
        <f>SUM(R160:R212)</f>
        <v>1.10817157</v>
      </c>
      <c r="S159" s="210"/>
      <c r="T159" s="212">
        <f>SUM(T160:T212)</f>
        <v>0</v>
      </c>
      <c r="U159" s="12"/>
      <c r="V159" s="12"/>
      <c r="W159" s="12"/>
      <c r="X159" s="12"/>
      <c r="Y159" s="12"/>
      <c r="Z159" s="12"/>
      <c r="AA159" s="12"/>
      <c r="AB159" s="12"/>
      <c r="AC159" s="12"/>
      <c r="AD159" s="12"/>
      <c r="AE159" s="12"/>
      <c r="AR159" s="213" t="s">
        <v>81</v>
      </c>
      <c r="AT159" s="214" t="s">
        <v>72</v>
      </c>
      <c r="AU159" s="214" t="s">
        <v>81</v>
      </c>
      <c r="AY159" s="213" t="s">
        <v>117</v>
      </c>
      <c r="BK159" s="215">
        <f>SUM(BK160:BK212)</f>
        <v>0</v>
      </c>
    </row>
    <row r="160" spans="1:65" s="2" customFormat="1" ht="24.15" customHeight="1">
      <c r="A160" s="37"/>
      <c r="B160" s="38"/>
      <c r="C160" s="218" t="s">
        <v>210</v>
      </c>
      <c r="D160" s="218" t="s">
        <v>119</v>
      </c>
      <c r="E160" s="219" t="s">
        <v>211</v>
      </c>
      <c r="F160" s="220" t="s">
        <v>212</v>
      </c>
      <c r="G160" s="221" t="s">
        <v>213</v>
      </c>
      <c r="H160" s="222">
        <v>2</v>
      </c>
      <c r="I160" s="223"/>
      <c r="J160" s="224">
        <f>ROUND(I160*H160,2)</f>
        <v>0</v>
      </c>
      <c r="K160" s="225"/>
      <c r="L160" s="43"/>
      <c r="M160" s="226" t="s">
        <v>1</v>
      </c>
      <c r="N160" s="227" t="s">
        <v>38</v>
      </c>
      <c r="O160" s="90"/>
      <c r="P160" s="228">
        <f>O160*H160</f>
        <v>0</v>
      </c>
      <c r="Q160" s="228">
        <v>0</v>
      </c>
      <c r="R160" s="228">
        <f>Q160*H160</f>
        <v>0</v>
      </c>
      <c r="S160" s="228">
        <v>0</v>
      </c>
      <c r="T160" s="229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30" t="s">
        <v>123</v>
      </c>
      <c r="AT160" s="230" t="s">
        <v>119</v>
      </c>
      <c r="AU160" s="230" t="s">
        <v>83</v>
      </c>
      <c r="AY160" s="16" t="s">
        <v>117</v>
      </c>
      <c r="BE160" s="231">
        <f>IF(N160="základní",J160,0)</f>
        <v>0</v>
      </c>
      <c r="BF160" s="231">
        <f>IF(N160="snížená",J160,0)</f>
        <v>0</v>
      </c>
      <c r="BG160" s="231">
        <f>IF(N160="zákl. přenesená",J160,0)</f>
        <v>0</v>
      </c>
      <c r="BH160" s="231">
        <f>IF(N160="sníž. přenesená",J160,0)</f>
        <v>0</v>
      </c>
      <c r="BI160" s="231">
        <f>IF(N160="nulová",J160,0)</f>
        <v>0</v>
      </c>
      <c r="BJ160" s="16" t="s">
        <v>81</v>
      </c>
      <c r="BK160" s="231">
        <f>ROUND(I160*H160,2)</f>
        <v>0</v>
      </c>
      <c r="BL160" s="16" t="s">
        <v>123</v>
      </c>
      <c r="BM160" s="230" t="s">
        <v>214</v>
      </c>
    </row>
    <row r="161" spans="1:65" s="2" customFormat="1" ht="24.15" customHeight="1">
      <c r="A161" s="37"/>
      <c r="B161" s="38"/>
      <c r="C161" s="218" t="s">
        <v>215</v>
      </c>
      <c r="D161" s="218" t="s">
        <v>119</v>
      </c>
      <c r="E161" s="219" t="s">
        <v>216</v>
      </c>
      <c r="F161" s="220" t="s">
        <v>217</v>
      </c>
      <c r="G161" s="221" t="s">
        <v>213</v>
      </c>
      <c r="H161" s="222">
        <v>1</v>
      </c>
      <c r="I161" s="223"/>
      <c r="J161" s="224">
        <f>ROUND(I161*H161,2)</f>
        <v>0</v>
      </c>
      <c r="K161" s="225"/>
      <c r="L161" s="43"/>
      <c r="M161" s="226" t="s">
        <v>1</v>
      </c>
      <c r="N161" s="227" t="s">
        <v>38</v>
      </c>
      <c r="O161" s="90"/>
      <c r="P161" s="228">
        <f>O161*H161</f>
        <v>0</v>
      </c>
      <c r="Q161" s="228">
        <v>0.0016692</v>
      </c>
      <c r="R161" s="228">
        <f>Q161*H161</f>
        <v>0.0016692</v>
      </c>
      <c r="S161" s="228">
        <v>0</v>
      </c>
      <c r="T161" s="229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30" t="s">
        <v>123</v>
      </c>
      <c r="AT161" s="230" t="s">
        <v>119</v>
      </c>
      <c r="AU161" s="230" t="s">
        <v>83</v>
      </c>
      <c r="AY161" s="16" t="s">
        <v>117</v>
      </c>
      <c r="BE161" s="231">
        <f>IF(N161="základní",J161,0)</f>
        <v>0</v>
      </c>
      <c r="BF161" s="231">
        <f>IF(N161="snížená",J161,0)</f>
        <v>0</v>
      </c>
      <c r="BG161" s="231">
        <f>IF(N161="zákl. přenesená",J161,0)</f>
        <v>0</v>
      </c>
      <c r="BH161" s="231">
        <f>IF(N161="sníž. přenesená",J161,0)</f>
        <v>0</v>
      </c>
      <c r="BI161" s="231">
        <f>IF(N161="nulová",J161,0)</f>
        <v>0</v>
      </c>
      <c r="BJ161" s="16" t="s">
        <v>81</v>
      </c>
      <c r="BK161" s="231">
        <f>ROUND(I161*H161,2)</f>
        <v>0</v>
      </c>
      <c r="BL161" s="16" t="s">
        <v>123</v>
      </c>
      <c r="BM161" s="230" t="s">
        <v>218</v>
      </c>
    </row>
    <row r="162" spans="1:65" s="2" customFormat="1" ht="21.75" customHeight="1">
      <c r="A162" s="37"/>
      <c r="B162" s="38"/>
      <c r="C162" s="255" t="s">
        <v>219</v>
      </c>
      <c r="D162" s="255" t="s">
        <v>188</v>
      </c>
      <c r="E162" s="256" t="s">
        <v>220</v>
      </c>
      <c r="F162" s="257" t="s">
        <v>221</v>
      </c>
      <c r="G162" s="258" t="s">
        <v>213</v>
      </c>
      <c r="H162" s="259">
        <v>1</v>
      </c>
      <c r="I162" s="260"/>
      <c r="J162" s="261">
        <f>ROUND(I162*H162,2)</f>
        <v>0</v>
      </c>
      <c r="K162" s="262"/>
      <c r="L162" s="263"/>
      <c r="M162" s="264" t="s">
        <v>1</v>
      </c>
      <c r="N162" s="265" t="s">
        <v>38</v>
      </c>
      <c r="O162" s="90"/>
      <c r="P162" s="228">
        <f>O162*H162</f>
        <v>0</v>
      </c>
      <c r="Q162" s="228">
        <v>0.0163</v>
      </c>
      <c r="R162" s="228">
        <f>Q162*H162</f>
        <v>0.0163</v>
      </c>
      <c r="S162" s="228">
        <v>0</v>
      </c>
      <c r="T162" s="229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30" t="s">
        <v>158</v>
      </c>
      <c r="AT162" s="230" t="s">
        <v>188</v>
      </c>
      <c r="AU162" s="230" t="s">
        <v>83</v>
      </c>
      <c r="AY162" s="16" t="s">
        <v>117</v>
      </c>
      <c r="BE162" s="231">
        <f>IF(N162="základní",J162,0)</f>
        <v>0</v>
      </c>
      <c r="BF162" s="231">
        <f>IF(N162="snížená",J162,0)</f>
        <v>0</v>
      </c>
      <c r="BG162" s="231">
        <f>IF(N162="zákl. přenesená",J162,0)</f>
        <v>0</v>
      </c>
      <c r="BH162" s="231">
        <f>IF(N162="sníž. přenesená",J162,0)</f>
        <v>0</v>
      </c>
      <c r="BI162" s="231">
        <f>IF(N162="nulová",J162,0)</f>
        <v>0</v>
      </c>
      <c r="BJ162" s="16" t="s">
        <v>81</v>
      </c>
      <c r="BK162" s="231">
        <f>ROUND(I162*H162,2)</f>
        <v>0</v>
      </c>
      <c r="BL162" s="16" t="s">
        <v>123</v>
      </c>
      <c r="BM162" s="230" t="s">
        <v>222</v>
      </c>
    </row>
    <row r="163" spans="1:65" s="2" customFormat="1" ht="24.15" customHeight="1">
      <c r="A163" s="37"/>
      <c r="B163" s="38"/>
      <c r="C163" s="218" t="s">
        <v>7</v>
      </c>
      <c r="D163" s="218" t="s">
        <v>119</v>
      </c>
      <c r="E163" s="219" t="s">
        <v>223</v>
      </c>
      <c r="F163" s="220" t="s">
        <v>224</v>
      </c>
      <c r="G163" s="221" t="s">
        <v>213</v>
      </c>
      <c r="H163" s="222">
        <v>2</v>
      </c>
      <c r="I163" s="223"/>
      <c r="J163" s="224">
        <f>ROUND(I163*H163,2)</f>
        <v>0</v>
      </c>
      <c r="K163" s="225"/>
      <c r="L163" s="43"/>
      <c r="M163" s="226" t="s">
        <v>1</v>
      </c>
      <c r="N163" s="227" t="s">
        <v>38</v>
      </c>
      <c r="O163" s="90"/>
      <c r="P163" s="228">
        <f>O163*H163</f>
        <v>0</v>
      </c>
      <c r="Q163" s="228">
        <v>0.0016692</v>
      </c>
      <c r="R163" s="228">
        <f>Q163*H163</f>
        <v>0.0033384</v>
      </c>
      <c r="S163" s="228">
        <v>0</v>
      </c>
      <c r="T163" s="229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30" t="s">
        <v>123</v>
      </c>
      <c r="AT163" s="230" t="s">
        <v>119</v>
      </c>
      <c r="AU163" s="230" t="s">
        <v>83</v>
      </c>
      <c r="AY163" s="16" t="s">
        <v>117</v>
      </c>
      <c r="BE163" s="231">
        <f>IF(N163="základní",J163,0)</f>
        <v>0</v>
      </c>
      <c r="BF163" s="231">
        <f>IF(N163="snížená",J163,0)</f>
        <v>0</v>
      </c>
      <c r="BG163" s="231">
        <f>IF(N163="zákl. přenesená",J163,0)</f>
        <v>0</v>
      </c>
      <c r="BH163" s="231">
        <f>IF(N163="sníž. přenesená",J163,0)</f>
        <v>0</v>
      </c>
      <c r="BI163" s="231">
        <f>IF(N163="nulová",J163,0)</f>
        <v>0</v>
      </c>
      <c r="BJ163" s="16" t="s">
        <v>81</v>
      </c>
      <c r="BK163" s="231">
        <f>ROUND(I163*H163,2)</f>
        <v>0</v>
      </c>
      <c r="BL163" s="16" t="s">
        <v>123</v>
      </c>
      <c r="BM163" s="230" t="s">
        <v>225</v>
      </c>
    </row>
    <row r="164" spans="1:65" s="2" customFormat="1" ht="16.5" customHeight="1">
      <c r="A164" s="37"/>
      <c r="B164" s="38"/>
      <c r="C164" s="255" t="s">
        <v>226</v>
      </c>
      <c r="D164" s="255" t="s">
        <v>188</v>
      </c>
      <c r="E164" s="256" t="s">
        <v>227</v>
      </c>
      <c r="F164" s="257" t="s">
        <v>228</v>
      </c>
      <c r="G164" s="258" t="s">
        <v>213</v>
      </c>
      <c r="H164" s="259">
        <v>2</v>
      </c>
      <c r="I164" s="260"/>
      <c r="J164" s="261">
        <f>ROUND(I164*H164,2)</f>
        <v>0</v>
      </c>
      <c r="K164" s="262"/>
      <c r="L164" s="263"/>
      <c r="M164" s="264" t="s">
        <v>1</v>
      </c>
      <c r="N164" s="265" t="s">
        <v>38</v>
      </c>
      <c r="O164" s="90"/>
      <c r="P164" s="228">
        <f>O164*H164</f>
        <v>0</v>
      </c>
      <c r="Q164" s="228">
        <v>0.01</v>
      </c>
      <c r="R164" s="228">
        <f>Q164*H164</f>
        <v>0.02</v>
      </c>
      <c r="S164" s="228">
        <v>0</v>
      </c>
      <c r="T164" s="229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30" t="s">
        <v>158</v>
      </c>
      <c r="AT164" s="230" t="s">
        <v>188</v>
      </c>
      <c r="AU164" s="230" t="s">
        <v>83</v>
      </c>
      <c r="AY164" s="16" t="s">
        <v>117</v>
      </c>
      <c r="BE164" s="231">
        <f>IF(N164="základní",J164,0)</f>
        <v>0</v>
      </c>
      <c r="BF164" s="231">
        <f>IF(N164="snížená",J164,0)</f>
        <v>0</v>
      </c>
      <c r="BG164" s="231">
        <f>IF(N164="zákl. přenesená",J164,0)</f>
        <v>0</v>
      </c>
      <c r="BH164" s="231">
        <f>IF(N164="sníž. přenesená",J164,0)</f>
        <v>0</v>
      </c>
      <c r="BI164" s="231">
        <f>IF(N164="nulová",J164,0)</f>
        <v>0</v>
      </c>
      <c r="BJ164" s="16" t="s">
        <v>81</v>
      </c>
      <c r="BK164" s="231">
        <f>ROUND(I164*H164,2)</f>
        <v>0</v>
      </c>
      <c r="BL164" s="16" t="s">
        <v>123</v>
      </c>
      <c r="BM164" s="230" t="s">
        <v>229</v>
      </c>
    </row>
    <row r="165" spans="1:65" s="2" customFormat="1" ht="24.15" customHeight="1">
      <c r="A165" s="37"/>
      <c r="B165" s="38"/>
      <c r="C165" s="218" t="s">
        <v>230</v>
      </c>
      <c r="D165" s="218" t="s">
        <v>119</v>
      </c>
      <c r="E165" s="219" t="s">
        <v>231</v>
      </c>
      <c r="F165" s="220" t="s">
        <v>232</v>
      </c>
      <c r="G165" s="221" t="s">
        <v>213</v>
      </c>
      <c r="H165" s="222">
        <v>1</v>
      </c>
      <c r="I165" s="223"/>
      <c r="J165" s="224">
        <f>ROUND(I165*H165,2)</f>
        <v>0</v>
      </c>
      <c r="K165" s="225"/>
      <c r="L165" s="43"/>
      <c r="M165" s="226" t="s">
        <v>1</v>
      </c>
      <c r="N165" s="227" t="s">
        <v>38</v>
      </c>
      <c r="O165" s="90"/>
      <c r="P165" s="228">
        <f>O165*H165</f>
        <v>0</v>
      </c>
      <c r="Q165" s="228">
        <v>0.0017147</v>
      </c>
      <c r="R165" s="228">
        <f>Q165*H165</f>
        <v>0.0017147</v>
      </c>
      <c r="S165" s="228">
        <v>0</v>
      </c>
      <c r="T165" s="229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30" t="s">
        <v>123</v>
      </c>
      <c r="AT165" s="230" t="s">
        <v>119</v>
      </c>
      <c r="AU165" s="230" t="s">
        <v>83</v>
      </c>
      <c r="AY165" s="16" t="s">
        <v>117</v>
      </c>
      <c r="BE165" s="231">
        <f>IF(N165="základní",J165,0)</f>
        <v>0</v>
      </c>
      <c r="BF165" s="231">
        <f>IF(N165="snížená",J165,0)</f>
        <v>0</v>
      </c>
      <c r="BG165" s="231">
        <f>IF(N165="zákl. přenesená",J165,0)</f>
        <v>0</v>
      </c>
      <c r="BH165" s="231">
        <f>IF(N165="sníž. přenesená",J165,0)</f>
        <v>0</v>
      </c>
      <c r="BI165" s="231">
        <f>IF(N165="nulová",J165,0)</f>
        <v>0</v>
      </c>
      <c r="BJ165" s="16" t="s">
        <v>81</v>
      </c>
      <c r="BK165" s="231">
        <f>ROUND(I165*H165,2)</f>
        <v>0</v>
      </c>
      <c r="BL165" s="16" t="s">
        <v>123</v>
      </c>
      <c r="BM165" s="230" t="s">
        <v>233</v>
      </c>
    </row>
    <row r="166" spans="1:65" s="2" customFormat="1" ht="33" customHeight="1">
      <c r="A166" s="37"/>
      <c r="B166" s="38"/>
      <c r="C166" s="255" t="s">
        <v>234</v>
      </c>
      <c r="D166" s="255" t="s">
        <v>188</v>
      </c>
      <c r="E166" s="256" t="s">
        <v>235</v>
      </c>
      <c r="F166" s="257" t="s">
        <v>236</v>
      </c>
      <c r="G166" s="258" t="s">
        <v>213</v>
      </c>
      <c r="H166" s="259">
        <v>1</v>
      </c>
      <c r="I166" s="260"/>
      <c r="J166" s="261">
        <f>ROUND(I166*H166,2)</f>
        <v>0</v>
      </c>
      <c r="K166" s="262"/>
      <c r="L166" s="263"/>
      <c r="M166" s="264" t="s">
        <v>1</v>
      </c>
      <c r="N166" s="265" t="s">
        <v>38</v>
      </c>
      <c r="O166" s="90"/>
      <c r="P166" s="228">
        <f>O166*H166</f>
        <v>0</v>
      </c>
      <c r="Q166" s="228">
        <v>0.0178</v>
      </c>
      <c r="R166" s="228">
        <f>Q166*H166</f>
        <v>0.0178</v>
      </c>
      <c r="S166" s="228">
        <v>0</v>
      </c>
      <c r="T166" s="229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30" t="s">
        <v>158</v>
      </c>
      <c r="AT166" s="230" t="s">
        <v>188</v>
      </c>
      <c r="AU166" s="230" t="s">
        <v>83</v>
      </c>
      <c r="AY166" s="16" t="s">
        <v>117</v>
      </c>
      <c r="BE166" s="231">
        <f>IF(N166="základní",J166,0)</f>
        <v>0</v>
      </c>
      <c r="BF166" s="231">
        <f>IF(N166="snížená",J166,0)</f>
        <v>0</v>
      </c>
      <c r="BG166" s="231">
        <f>IF(N166="zákl. přenesená",J166,0)</f>
        <v>0</v>
      </c>
      <c r="BH166" s="231">
        <f>IF(N166="sníž. přenesená",J166,0)</f>
        <v>0</v>
      </c>
      <c r="BI166" s="231">
        <f>IF(N166="nulová",J166,0)</f>
        <v>0</v>
      </c>
      <c r="BJ166" s="16" t="s">
        <v>81</v>
      </c>
      <c r="BK166" s="231">
        <f>ROUND(I166*H166,2)</f>
        <v>0</v>
      </c>
      <c r="BL166" s="16" t="s">
        <v>123</v>
      </c>
      <c r="BM166" s="230" t="s">
        <v>237</v>
      </c>
    </row>
    <row r="167" spans="1:65" s="2" customFormat="1" ht="24.15" customHeight="1">
      <c r="A167" s="37"/>
      <c r="B167" s="38"/>
      <c r="C167" s="218" t="s">
        <v>238</v>
      </c>
      <c r="D167" s="218" t="s">
        <v>119</v>
      </c>
      <c r="E167" s="219" t="s">
        <v>239</v>
      </c>
      <c r="F167" s="220" t="s">
        <v>240</v>
      </c>
      <c r="G167" s="221" t="s">
        <v>131</v>
      </c>
      <c r="H167" s="222">
        <v>9</v>
      </c>
      <c r="I167" s="223"/>
      <c r="J167" s="224">
        <f>ROUND(I167*H167,2)</f>
        <v>0</v>
      </c>
      <c r="K167" s="225"/>
      <c r="L167" s="43"/>
      <c r="M167" s="226" t="s">
        <v>1</v>
      </c>
      <c r="N167" s="227" t="s">
        <v>38</v>
      </c>
      <c r="O167" s="90"/>
      <c r="P167" s="228">
        <f>O167*H167</f>
        <v>0</v>
      </c>
      <c r="Q167" s="228">
        <v>0</v>
      </c>
      <c r="R167" s="228">
        <f>Q167*H167</f>
        <v>0</v>
      </c>
      <c r="S167" s="228">
        <v>0</v>
      </c>
      <c r="T167" s="229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30" t="s">
        <v>123</v>
      </c>
      <c r="AT167" s="230" t="s">
        <v>119</v>
      </c>
      <c r="AU167" s="230" t="s">
        <v>83</v>
      </c>
      <c r="AY167" s="16" t="s">
        <v>117</v>
      </c>
      <c r="BE167" s="231">
        <f>IF(N167="základní",J167,0)</f>
        <v>0</v>
      </c>
      <c r="BF167" s="231">
        <f>IF(N167="snížená",J167,0)</f>
        <v>0</v>
      </c>
      <c r="BG167" s="231">
        <f>IF(N167="zákl. přenesená",J167,0)</f>
        <v>0</v>
      </c>
      <c r="BH167" s="231">
        <f>IF(N167="sníž. přenesená",J167,0)</f>
        <v>0</v>
      </c>
      <c r="BI167" s="231">
        <f>IF(N167="nulová",J167,0)</f>
        <v>0</v>
      </c>
      <c r="BJ167" s="16" t="s">
        <v>81</v>
      </c>
      <c r="BK167" s="231">
        <f>ROUND(I167*H167,2)</f>
        <v>0</v>
      </c>
      <c r="BL167" s="16" t="s">
        <v>123</v>
      </c>
      <c r="BM167" s="230" t="s">
        <v>241</v>
      </c>
    </row>
    <row r="168" spans="1:65" s="2" customFormat="1" ht="21.75" customHeight="1">
      <c r="A168" s="37"/>
      <c r="B168" s="38"/>
      <c r="C168" s="255" t="s">
        <v>242</v>
      </c>
      <c r="D168" s="255" t="s">
        <v>188</v>
      </c>
      <c r="E168" s="256" t="s">
        <v>243</v>
      </c>
      <c r="F168" s="257" t="s">
        <v>244</v>
      </c>
      <c r="G168" s="258" t="s">
        <v>131</v>
      </c>
      <c r="H168" s="259">
        <v>9.27</v>
      </c>
      <c r="I168" s="260"/>
      <c r="J168" s="261">
        <f>ROUND(I168*H168,2)</f>
        <v>0</v>
      </c>
      <c r="K168" s="262"/>
      <c r="L168" s="263"/>
      <c r="M168" s="264" t="s">
        <v>1</v>
      </c>
      <c r="N168" s="265" t="s">
        <v>38</v>
      </c>
      <c r="O168" s="90"/>
      <c r="P168" s="228">
        <f>O168*H168</f>
        <v>0</v>
      </c>
      <c r="Q168" s="228">
        <v>0.00027</v>
      </c>
      <c r="R168" s="228">
        <f>Q168*H168</f>
        <v>0.0025028999999999997</v>
      </c>
      <c r="S168" s="228">
        <v>0</v>
      </c>
      <c r="T168" s="229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30" t="s">
        <v>158</v>
      </c>
      <c r="AT168" s="230" t="s">
        <v>188</v>
      </c>
      <c r="AU168" s="230" t="s">
        <v>83</v>
      </c>
      <c r="AY168" s="16" t="s">
        <v>117</v>
      </c>
      <c r="BE168" s="231">
        <f>IF(N168="základní",J168,0)</f>
        <v>0</v>
      </c>
      <c r="BF168" s="231">
        <f>IF(N168="snížená",J168,0)</f>
        <v>0</v>
      </c>
      <c r="BG168" s="231">
        <f>IF(N168="zákl. přenesená",J168,0)</f>
        <v>0</v>
      </c>
      <c r="BH168" s="231">
        <f>IF(N168="sníž. přenesená",J168,0)</f>
        <v>0</v>
      </c>
      <c r="BI168" s="231">
        <f>IF(N168="nulová",J168,0)</f>
        <v>0</v>
      </c>
      <c r="BJ168" s="16" t="s">
        <v>81</v>
      </c>
      <c r="BK168" s="231">
        <f>ROUND(I168*H168,2)</f>
        <v>0</v>
      </c>
      <c r="BL168" s="16" t="s">
        <v>123</v>
      </c>
      <c r="BM168" s="230" t="s">
        <v>245</v>
      </c>
    </row>
    <row r="169" spans="1:51" s="13" customFormat="1" ht="12">
      <c r="A169" s="13"/>
      <c r="B169" s="232"/>
      <c r="C169" s="233"/>
      <c r="D169" s="234" t="s">
        <v>125</v>
      </c>
      <c r="E169" s="235" t="s">
        <v>1</v>
      </c>
      <c r="F169" s="236" t="s">
        <v>246</v>
      </c>
      <c r="G169" s="233"/>
      <c r="H169" s="237">
        <v>9.27</v>
      </c>
      <c r="I169" s="238"/>
      <c r="J169" s="233"/>
      <c r="K169" s="233"/>
      <c r="L169" s="239"/>
      <c r="M169" s="240"/>
      <c r="N169" s="241"/>
      <c r="O169" s="241"/>
      <c r="P169" s="241"/>
      <c r="Q169" s="241"/>
      <c r="R169" s="241"/>
      <c r="S169" s="241"/>
      <c r="T169" s="242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3" t="s">
        <v>125</v>
      </c>
      <c r="AU169" s="243" t="s">
        <v>83</v>
      </c>
      <c r="AV169" s="13" t="s">
        <v>83</v>
      </c>
      <c r="AW169" s="13" t="s">
        <v>30</v>
      </c>
      <c r="AX169" s="13" t="s">
        <v>81</v>
      </c>
      <c r="AY169" s="243" t="s">
        <v>117</v>
      </c>
    </row>
    <row r="170" spans="1:65" s="2" customFormat="1" ht="24.15" customHeight="1">
      <c r="A170" s="37"/>
      <c r="B170" s="38"/>
      <c r="C170" s="218" t="s">
        <v>247</v>
      </c>
      <c r="D170" s="218" t="s">
        <v>119</v>
      </c>
      <c r="E170" s="219" t="s">
        <v>248</v>
      </c>
      <c r="F170" s="220" t="s">
        <v>249</v>
      </c>
      <c r="G170" s="221" t="s">
        <v>131</v>
      </c>
      <c r="H170" s="222">
        <v>127</v>
      </c>
      <c r="I170" s="223"/>
      <c r="J170" s="224">
        <f>ROUND(I170*H170,2)</f>
        <v>0</v>
      </c>
      <c r="K170" s="225"/>
      <c r="L170" s="43"/>
      <c r="M170" s="226" t="s">
        <v>1</v>
      </c>
      <c r="N170" s="227" t="s">
        <v>38</v>
      </c>
      <c r="O170" s="90"/>
      <c r="P170" s="228">
        <f>O170*H170</f>
        <v>0</v>
      </c>
      <c r="Q170" s="228">
        <v>0</v>
      </c>
      <c r="R170" s="228">
        <f>Q170*H170</f>
        <v>0</v>
      </c>
      <c r="S170" s="228">
        <v>0</v>
      </c>
      <c r="T170" s="229">
        <f>S170*H170</f>
        <v>0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30" t="s">
        <v>123</v>
      </c>
      <c r="AT170" s="230" t="s">
        <v>119</v>
      </c>
      <c r="AU170" s="230" t="s">
        <v>83</v>
      </c>
      <c r="AY170" s="16" t="s">
        <v>117</v>
      </c>
      <c r="BE170" s="231">
        <f>IF(N170="základní",J170,0)</f>
        <v>0</v>
      </c>
      <c r="BF170" s="231">
        <f>IF(N170="snížená",J170,0)</f>
        <v>0</v>
      </c>
      <c r="BG170" s="231">
        <f>IF(N170="zákl. přenesená",J170,0)</f>
        <v>0</v>
      </c>
      <c r="BH170" s="231">
        <f>IF(N170="sníž. přenesená",J170,0)</f>
        <v>0</v>
      </c>
      <c r="BI170" s="231">
        <f>IF(N170="nulová",J170,0)</f>
        <v>0</v>
      </c>
      <c r="BJ170" s="16" t="s">
        <v>81</v>
      </c>
      <c r="BK170" s="231">
        <f>ROUND(I170*H170,2)</f>
        <v>0</v>
      </c>
      <c r="BL170" s="16" t="s">
        <v>123</v>
      </c>
      <c r="BM170" s="230" t="s">
        <v>250</v>
      </c>
    </row>
    <row r="171" spans="1:65" s="2" customFormat="1" ht="24.15" customHeight="1">
      <c r="A171" s="37"/>
      <c r="B171" s="38"/>
      <c r="C171" s="255" t="s">
        <v>251</v>
      </c>
      <c r="D171" s="255" t="s">
        <v>188</v>
      </c>
      <c r="E171" s="256" t="s">
        <v>252</v>
      </c>
      <c r="F171" s="257" t="s">
        <v>253</v>
      </c>
      <c r="G171" s="258" t="s">
        <v>131</v>
      </c>
      <c r="H171" s="259">
        <v>130.81</v>
      </c>
      <c r="I171" s="260"/>
      <c r="J171" s="261">
        <f>ROUND(I171*H171,2)</f>
        <v>0</v>
      </c>
      <c r="K171" s="262"/>
      <c r="L171" s="263"/>
      <c r="M171" s="264" t="s">
        <v>1</v>
      </c>
      <c r="N171" s="265" t="s">
        <v>38</v>
      </c>
      <c r="O171" s="90"/>
      <c r="P171" s="228">
        <f>O171*H171</f>
        <v>0</v>
      </c>
      <c r="Q171" s="228">
        <v>0.00211</v>
      </c>
      <c r="R171" s="228">
        <f>Q171*H171</f>
        <v>0.2760091</v>
      </c>
      <c r="S171" s="228">
        <v>0</v>
      </c>
      <c r="T171" s="229">
        <f>S171*H171</f>
        <v>0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30" t="s">
        <v>158</v>
      </c>
      <c r="AT171" s="230" t="s">
        <v>188</v>
      </c>
      <c r="AU171" s="230" t="s">
        <v>83</v>
      </c>
      <c r="AY171" s="16" t="s">
        <v>117</v>
      </c>
      <c r="BE171" s="231">
        <f>IF(N171="základní",J171,0)</f>
        <v>0</v>
      </c>
      <c r="BF171" s="231">
        <f>IF(N171="snížená",J171,0)</f>
        <v>0</v>
      </c>
      <c r="BG171" s="231">
        <f>IF(N171="zákl. přenesená",J171,0)</f>
        <v>0</v>
      </c>
      <c r="BH171" s="231">
        <f>IF(N171="sníž. přenesená",J171,0)</f>
        <v>0</v>
      </c>
      <c r="BI171" s="231">
        <f>IF(N171="nulová",J171,0)</f>
        <v>0</v>
      </c>
      <c r="BJ171" s="16" t="s">
        <v>81</v>
      </c>
      <c r="BK171" s="231">
        <f>ROUND(I171*H171,2)</f>
        <v>0</v>
      </c>
      <c r="BL171" s="16" t="s">
        <v>123</v>
      </c>
      <c r="BM171" s="230" t="s">
        <v>254</v>
      </c>
    </row>
    <row r="172" spans="1:51" s="13" customFormat="1" ht="12">
      <c r="A172" s="13"/>
      <c r="B172" s="232"/>
      <c r="C172" s="233"/>
      <c r="D172" s="234" t="s">
        <v>125</v>
      </c>
      <c r="E172" s="235" t="s">
        <v>1</v>
      </c>
      <c r="F172" s="236" t="s">
        <v>255</v>
      </c>
      <c r="G172" s="233"/>
      <c r="H172" s="237">
        <v>130.81</v>
      </c>
      <c r="I172" s="238"/>
      <c r="J172" s="233"/>
      <c r="K172" s="233"/>
      <c r="L172" s="239"/>
      <c r="M172" s="240"/>
      <c r="N172" s="241"/>
      <c r="O172" s="241"/>
      <c r="P172" s="241"/>
      <c r="Q172" s="241"/>
      <c r="R172" s="241"/>
      <c r="S172" s="241"/>
      <c r="T172" s="242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3" t="s">
        <v>125</v>
      </c>
      <c r="AU172" s="243" t="s">
        <v>83</v>
      </c>
      <c r="AV172" s="13" t="s">
        <v>83</v>
      </c>
      <c r="AW172" s="13" t="s">
        <v>30</v>
      </c>
      <c r="AX172" s="13" t="s">
        <v>81</v>
      </c>
      <c r="AY172" s="243" t="s">
        <v>117</v>
      </c>
    </row>
    <row r="173" spans="1:65" s="2" customFormat="1" ht="24.15" customHeight="1">
      <c r="A173" s="37"/>
      <c r="B173" s="38"/>
      <c r="C173" s="218" t="s">
        <v>256</v>
      </c>
      <c r="D173" s="218" t="s">
        <v>119</v>
      </c>
      <c r="E173" s="219" t="s">
        <v>257</v>
      </c>
      <c r="F173" s="220" t="s">
        <v>258</v>
      </c>
      <c r="G173" s="221" t="s">
        <v>213</v>
      </c>
      <c r="H173" s="222">
        <v>6</v>
      </c>
      <c r="I173" s="223"/>
      <c r="J173" s="224">
        <f>ROUND(I173*H173,2)</f>
        <v>0</v>
      </c>
      <c r="K173" s="225"/>
      <c r="L173" s="43"/>
      <c r="M173" s="226" t="s">
        <v>1</v>
      </c>
      <c r="N173" s="227" t="s">
        <v>38</v>
      </c>
      <c r="O173" s="90"/>
      <c r="P173" s="228">
        <f>O173*H173</f>
        <v>0</v>
      </c>
      <c r="Q173" s="228">
        <v>0</v>
      </c>
      <c r="R173" s="228">
        <f>Q173*H173</f>
        <v>0</v>
      </c>
      <c r="S173" s="228">
        <v>0</v>
      </c>
      <c r="T173" s="229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30" t="s">
        <v>123</v>
      </c>
      <c r="AT173" s="230" t="s">
        <v>119</v>
      </c>
      <c r="AU173" s="230" t="s">
        <v>83</v>
      </c>
      <c r="AY173" s="16" t="s">
        <v>117</v>
      </c>
      <c r="BE173" s="231">
        <f>IF(N173="základní",J173,0)</f>
        <v>0</v>
      </c>
      <c r="BF173" s="231">
        <f>IF(N173="snížená",J173,0)</f>
        <v>0</v>
      </c>
      <c r="BG173" s="231">
        <f>IF(N173="zákl. přenesená",J173,0)</f>
        <v>0</v>
      </c>
      <c r="BH173" s="231">
        <f>IF(N173="sníž. přenesená",J173,0)</f>
        <v>0</v>
      </c>
      <c r="BI173" s="231">
        <f>IF(N173="nulová",J173,0)</f>
        <v>0</v>
      </c>
      <c r="BJ173" s="16" t="s">
        <v>81</v>
      </c>
      <c r="BK173" s="231">
        <f>ROUND(I173*H173,2)</f>
        <v>0</v>
      </c>
      <c r="BL173" s="16" t="s">
        <v>123</v>
      </c>
      <c r="BM173" s="230" t="s">
        <v>259</v>
      </c>
    </row>
    <row r="174" spans="1:65" s="2" customFormat="1" ht="16.5" customHeight="1">
      <c r="A174" s="37"/>
      <c r="B174" s="38"/>
      <c r="C174" s="255" t="s">
        <v>260</v>
      </c>
      <c r="D174" s="255" t="s">
        <v>188</v>
      </c>
      <c r="E174" s="256" t="s">
        <v>261</v>
      </c>
      <c r="F174" s="257" t="s">
        <v>262</v>
      </c>
      <c r="G174" s="258" t="s">
        <v>213</v>
      </c>
      <c r="H174" s="259">
        <v>6</v>
      </c>
      <c r="I174" s="260"/>
      <c r="J174" s="261">
        <f>ROUND(I174*H174,2)</f>
        <v>0</v>
      </c>
      <c r="K174" s="262"/>
      <c r="L174" s="263"/>
      <c r="M174" s="264" t="s">
        <v>1</v>
      </c>
      <c r="N174" s="265" t="s">
        <v>38</v>
      </c>
      <c r="O174" s="90"/>
      <c r="P174" s="228">
        <f>O174*H174</f>
        <v>0</v>
      </c>
      <c r="Q174" s="228">
        <v>0.00017</v>
      </c>
      <c r="R174" s="228">
        <f>Q174*H174</f>
        <v>0.00102</v>
      </c>
      <c r="S174" s="228">
        <v>0</v>
      </c>
      <c r="T174" s="229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30" t="s">
        <v>158</v>
      </c>
      <c r="AT174" s="230" t="s">
        <v>188</v>
      </c>
      <c r="AU174" s="230" t="s">
        <v>83</v>
      </c>
      <c r="AY174" s="16" t="s">
        <v>117</v>
      </c>
      <c r="BE174" s="231">
        <f>IF(N174="základní",J174,0)</f>
        <v>0</v>
      </c>
      <c r="BF174" s="231">
        <f>IF(N174="snížená",J174,0)</f>
        <v>0</v>
      </c>
      <c r="BG174" s="231">
        <f>IF(N174="zákl. přenesená",J174,0)</f>
        <v>0</v>
      </c>
      <c r="BH174" s="231">
        <f>IF(N174="sníž. přenesená",J174,0)</f>
        <v>0</v>
      </c>
      <c r="BI174" s="231">
        <f>IF(N174="nulová",J174,0)</f>
        <v>0</v>
      </c>
      <c r="BJ174" s="16" t="s">
        <v>81</v>
      </c>
      <c r="BK174" s="231">
        <f>ROUND(I174*H174,2)</f>
        <v>0</v>
      </c>
      <c r="BL174" s="16" t="s">
        <v>123</v>
      </c>
      <c r="BM174" s="230" t="s">
        <v>263</v>
      </c>
    </row>
    <row r="175" spans="1:65" s="2" customFormat="1" ht="16.5" customHeight="1">
      <c r="A175" s="37"/>
      <c r="B175" s="38"/>
      <c r="C175" s="255" t="s">
        <v>264</v>
      </c>
      <c r="D175" s="255" t="s">
        <v>188</v>
      </c>
      <c r="E175" s="256" t="s">
        <v>265</v>
      </c>
      <c r="F175" s="257" t="s">
        <v>266</v>
      </c>
      <c r="G175" s="258" t="s">
        <v>213</v>
      </c>
      <c r="H175" s="259">
        <v>1</v>
      </c>
      <c r="I175" s="260"/>
      <c r="J175" s="261">
        <f>ROUND(I175*H175,2)</f>
        <v>0</v>
      </c>
      <c r="K175" s="262"/>
      <c r="L175" s="263"/>
      <c r="M175" s="264" t="s">
        <v>1</v>
      </c>
      <c r="N175" s="265" t="s">
        <v>38</v>
      </c>
      <c r="O175" s="90"/>
      <c r="P175" s="228">
        <f>O175*H175</f>
        <v>0</v>
      </c>
      <c r="Q175" s="228">
        <v>0.00016</v>
      </c>
      <c r="R175" s="228">
        <f>Q175*H175</f>
        <v>0.00016</v>
      </c>
      <c r="S175" s="228">
        <v>0</v>
      </c>
      <c r="T175" s="229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30" t="s">
        <v>158</v>
      </c>
      <c r="AT175" s="230" t="s">
        <v>188</v>
      </c>
      <c r="AU175" s="230" t="s">
        <v>83</v>
      </c>
      <c r="AY175" s="16" t="s">
        <v>117</v>
      </c>
      <c r="BE175" s="231">
        <f>IF(N175="základní",J175,0)</f>
        <v>0</v>
      </c>
      <c r="BF175" s="231">
        <f>IF(N175="snížená",J175,0)</f>
        <v>0</v>
      </c>
      <c r="BG175" s="231">
        <f>IF(N175="zákl. přenesená",J175,0)</f>
        <v>0</v>
      </c>
      <c r="BH175" s="231">
        <f>IF(N175="sníž. přenesená",J175,0)</f>
        <v>0</v>
      </c>
      <c r="BI175" s="231">
        <f>IF(N175="nulová",J175,0)</f>
        <v>0</v>
      </c>
      <c r="BJ175" s="16" t="s">
        <v>81</v>
      </c>
      <c r="BK175" s="231">
        <f>ROUND(I175*H175,2)</f>
        <v>0</v>
      </c>
      <c r="BL175" s="16" t="s">
        <v>123</v>
      </c>
      <c r="BM175" s="230" t="s">
        <v>267</v>
      </c>
    </row>
    <row r="176" spans="1:65" s="2" customFormat="1" ht="24.15" customHeight="1">
      <c r="A176" s="37"/>
      <c r="B176" s="38"/>
      <c r="C176" s="218" t="s">
        <v>268</v>
      </c>
      <c r="D176" s="218" t="s">
        <v>119</v>
      </c>
      <c r="E176" s="219" t="s">
        <v>269</v>
      </c>
      <c r="F176" s="220" t="s">
        <v>270</v>
      </c>
      <c r="G176" s="221" t="s">
        <v>213</v>
      </c>
      <c r="H176" s="222">
        <v>38</v>
      </c>
      <c r="I176" s="223"/>
      <c r="J176" s="224">
        <f>ROUND(I176*H176,2)</f>
        <v>0</v>
      </c>
      <c r="K176" s="225"/>
      <c r="L176" s="43"/>
      <c r="M176" s="226" t="s">
        <v>1</v>
      </c>
      <c r="N176" s="227" t="s">
        <v>38</v>
      </c>
      <c r="O176" s="90"/>
      <c r="P176" s="228">
        <f>O176*H176</f>
        <v>0</v>
      </c>
      <c r="Q176" s="228">
        <v>0</v>
      </c>
      <c r="R176" s="228">
        <f>Q176*H176</f>
        <v>0</v>
      </c>
      <c r="S176" s="228">
        <v>0</v>
      </c>
      <c r="T176" s="229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30" t="s">
        <v>123</v>
      </c>
      <c r="AT176" s="230" t="s">
        <v>119</v>
      </c>
      <c r="AU176" s="230" t="s">
        <v>83</v>
      </c>
      <c r="AY176" s="16" t="s">
        <v>117</v>
      </c>
      <c r="BE176" s="231">
        <f>IF(N176="základní",J176,0)</f>
        <v>0</v>
      </c>
      <c r="BF176" s="231">
        <f>IF(N176="snížená",J176,0)</f>
        <v>0</v>
      </c>
      <c r="BG176" s="231">
        <f>IF(N176="zákl. přenesená",J176,0)</f>
        <v>0</v>
      </c>
      <c r="BH176" s="231">
        <f>IF(N176="sníž. přenesená",J176,0)</f>
        <v>0</v>
      </c>
      <c r="BI176" s="231">
        <f>IF(N176="nulová",J176,0)</f>
        <v>0</v>
      </c>
      <c r="BJ176" s="16" t="s">
        <v>81</v>
      </c>
      <c r="BK176" s="231">
        <f>ROUND(I176*H176,2)</f>
        <v>0</v>
      </c>
      <c r="BL176" s="16" t="s">
        <v>123</v>
      </c>
      <c r="BM176" s="230" t="s">
        <v>271</v>
      </c>
    </row>
    <row r="177" spans="1:65" s="2" customFormat="1" ht="16.5" customHeight="1">
      <c r="A177" s="37"/>
      <c r="B177" s="38"/>
      <c r="C177" s="255" t="s">
        <v>272</v>
      </c>
      <c r="D177" s="255" t="s">
        <v>188</v>
      </c>
      <c r="E177" s="256" t="s">
        <v>273</v>
      </c>
      <c r="F177" s="257" t="s">
        <v>274</v>
      </c>
      <c r="G177" s="258" t="s">
        <v>213</v>
      </c>
      <c r="H177" s="259">
        <v>34</v>
      </c>
      <c r="I177" s="260"/>
      <c r="J177" s="261">
        <f>ROUND(I177*H177,2)</f>
        <v>0</v>
      </c>
      <c r="K177" s="262"/>
      <c r="L177" s="263"/>
      <c r="M177" s="264" t="s">
        <v>1</v>
      </c>
      <c r="N177" s="265" t="s">
        <v>38</v>
      </c>
      <c r="O177" s="90"/>
      <c r="P177" s="228">
        <f>O177*H177</f>
        <v>0</v>
      </c>
      <c r="Q177" s="228">
        <v>0.00039</v>
      </c>
      <c r="R177" s="228">
        <f>Q177*H177</f>
        <v>0.01326</v>
      </c>
      <c r="S177" s="228">
        <v>0</v>
      </c>
      <c r="T177" s="229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30" t="s">
        <v>158</v>
      </c>
      <c r="AT177" s="230" t="s">
        <v>188</v>
      </c>
      <c r="AU177" s="230" t="s">
        <v>83</v>
      </c>
      <c r="AY177" s="16" t="s">
        <v>117</v>
      </c>
      <c r="BE177" s="231">
        <f>IF(N177="základní",J177,0)</f>
        <v>0</v>
      </c>
      <c r="BF177" s="231">
        <f>IF(N177="snížená",J177,0)</f>
        <v>0</v>
      </c>
      <c r="BG177" s="231">
        <f>IF(N177="zákl. přenesená",J177,0)</f>
        <v>0</v>
      </c>
      <c r="BH177" s="231">
        <f>IF(N177="sníž. přenesená",J177,0)</f>
        <v>0</v>
      </c>
      <c r="BI177" s="231">
        <f>IF(N177="nulová",J177,0)</f>
        <v>0</v>
      </c>
      <c r="BJ177" s="16" t="s">
        <v>81</v>
      </c>
      <c r="BK177" s="231">
        <f>ROUND(I177*H177,2)</f>
        <v>0</v>
      </c>
      <c r="BL177" s="16" t="s">
        <v>123</v>
      </c>
      <c r="BM177" s="230" t="s">
        <v>275</v>
      </c>
    </row>
    <row r="178" spans="1:51" s="13" customFormat="1" ht="12">
      <c r="A178" s="13"/>
      <c r="B178" s="232"/>
      <c r="C178" s="233"/>
      <c r="D178" s="234" t="s">
        <v>125</v>
      </c>
      <c r="E178" s="235" t="s">
        <v>1</v>
      </c>
      <c r="F178" s="236" t="s">
        <v>276</v>
      </c>
      <c r="G178" s="233"/>
      <c r="H178" s="237">
        <v>34</v>
      </c>
      <c r="I178" s="238"/>
      <c r="J178" s="233"/>
      <c r="K178" s="233"/>
      <c r="L178" s="239"/>
      <c r="M178" s="240"/>
      <c r="N178" s="241"/>
      <c r="O178" s="241"/>
      <c r="P178" s="241"/>
      <c r="Q178" s="241"/>
      <c r="R178" s="241"/>
      <c r="S178" s="241"/>
      <c r="T178" s="242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3" t="s">
        <v>125</v>
      </c>
      <c r="AU178" s="243" t="s">
        <v>83</v>
      </c>
      <c r="AV178" s="13" t="s">
        <v>83</v>
      </c>
      <c r="AW178" s="13" t="s">
        <v>30</v>
      </c>
      <c r="AX178" s="13" t="s">
        <v>81</v>
      </c>
      <c r="AY178" s="243" t="s">
        <v>117</v>
      </c>
    </row>
    <row r="179" spans="1:65" s="2" customFormat="1" ht="16.5" customHeight="1">
      <c r="A179" s="37"/>
      <c r="B179" s="38"/>
      <c r="C179" s="255" t="s">
        <v>277</v>
      </c>
      <c r="D179" s="255" t="s">
        <v>188</v>
      </c>
      <c r="E179" s="256" t="s">
        <v>278</v>
      </c>
      <c r="F179" s="257" t="s">
        <v>279</v>
      </c>
      <c r="G179" s="258" t="s">
        <v>213</v>
      </c>
      <c r="H179" s="259">
        <v>2</v>
      </c>
      <c r="I179" s="260"/>
      <c r="J179" s="261">
        <f>ROUND(I179*H179,2)</f>
        <v>0</v>
      </c>
      <c r="K179" s="262"/>
      <c r="L179" s="263"/>
      <c r="M179" s="264" t="s">
        <v>1</v>
      </c>
      <c r="N179" s="265" t="s">
        <v>38</v>
      </c>
      <c r="O179" s="90"/>
      <c r="P179" s="228">
        <f>O179*H179</f>
        <v>0</v>
      </c>
      <c r="Q179" s="228">
        <v>0.00048</v>
      </c>
      <c r="R179" s="228">
        <f>Q179*H179</f>
        <v>0.00096</v>
      </c>
      <c r="S179" s="228">
        <v>0</v>
      </c>
      <c r="T179" s="229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30" t="s">
        <v>158</v>
      </c>
      <c r="AT179" s="230" t="s">
        <v>188</v>
      </c>
      <c r="AU179" s="230" t="s">
        <v>83</v>
      </c>
      <c r="AY179" s="16" t="s">
        <v>117</v>
      </c>
      <c r="BE179" s="231">
        <f>IF(N179="základní",J179,0)</f>
        <v>0</v>
      </c>
      <c r="BF179" s="231">
        <f>IF(N179="snížená",J179,0)</f>
        <v>0</v>
      </c>
      <c r="BG179" s="231">
        <f>IF(N179="zákl. přenesená",J179,0)</f>
        <v>0</v>
      </c>
      <c r="BH179" s="231">
        <f>IF(N179="sníž. přenesená",J179,0)</f>
        <v>0</v>
      </c>
      <c r="BI179" s="231">
        <f>IF(N179="nulová",J179,0)</f>
        <v>0</v>
      </c>
      <c r="BJ179" s="16" t="s">
        <v>81</v>
      </c>
      <c r="BK179" s="231">
        <f>ROUND(I179*H179,2)</f>
        <v>0</v>
      </c>
      <c r="BL179" s="16" t="s">
        <v>123</v>
      </c>
      <c r="BM179" s="230" t="s">
        <v>280</v>
      </c>
    </row>
    <row r="180" spans="1:65" s="2" customFormat="1" ht="24.15" customHeight="1">
      <c r="A180" s="37"/>
      <c r="B180" s="38"/>
      <c r="C180" s="255" t="s">
        <v>281</v>
      </c>
      <c r="D180" s="255" t="s">
        <v>188</v>
      </c>
      <c r="E180" s="256" t="s">
        <v>282</v>
      </c>
      <c r="F180" s="257" t="s">
        <v>283</v>
      </c>
      <c r="G180" s="258" t="s">
        <v>213</v>
      </c>
      <c r="H180" s="259">
        <v>2</v>
      </c>
      <c r="I180" s="260"/>
      <c r="J180" s="261">
        <f>ROUND(I180*H180,2)</f>
        <v>0</v>
      </c>
      <c r="K180" s="262"/>
      <c r="L180" s="263"/>
      <c r="M180" s="264" t="s">
        <v>1</v>
      </c>
      <c r="N180" s="265" t="s">
        <v>38</v>
      </c>
      <c r="O180" s="90"/>
      <c r="P180" s="228">
        <f>O180*H180</f>
        <v>0</v>
      </c>
      <c r="Q180" s="228">
        <v>0.0036</v>
      </c>
      <c r="R180" s="228">
        <f>Q180*H180</f>
        <v>0.0072</v>
      </c>
      <c r="S180" s="228">
        <v>0</v>
      </c>
      <c r="T180" s="229">
        <f>S180*H180</f>
        <v>0</v>
      </c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  <c r="AR180" s="230" t="s">
        <v>158</v>
      </c>
      <c r="AT180" s="230" t="s">
        <v>188</v>
      </c>
      <c r="AU180" s="230" t="s">
        <v>83</v>
      </c>
      <c r="AY180" s="16" t="s">
        <v>117</v>
      </c>
      <c r="BE180" s="231">
        <f>IF(N180="základní",J180,0)</f>
        <v>0</v>
      </c>
      <c r="BF180" s="231">
        <f>IF(N180="snížená",J180,0)</f>
        <v>0</v>
      </c>
      <c r="BG180" s="231">
        <f>IF(N180="zákl. přenesená",J180,0)</f>
        <v>0</v>
      </c>
      <c r="BH180" s="231">
        <f>IF(N180="sníž. přenesená",J180,0)</f>
        <v>0</v>
      </c>
      <c r="BI180" s="231">
        <f>IF(N180="nulová",J180,0)</f>
        <v>0</v>
      </c>
      <c r="BJ180" s="16" t="s">
        <v>81</v>
      </c>
      <c r="BK180" s="231">
        <f>ROUND(I180*H180,2)</f>
        <v>0</v>
      </c>
      <c r="BL180" s="16" t="s">
        <v>123</v>
      </c>
      <c r="BM180" s="230" t="s">
        <v>284</v>
      </c>
    </row>
    <row r="181" spans="1:65" s="2" customFormat="1" ht="24.15" customHeight="1">
      <c r="A181" s="37"/>
      <c r="B181" s="38"/>
      <c r="C181" s="218" t="s">
        <v>285</v>
      </c>
      <c r="D181" s="218" t="s">
        <v>119</v>
      </c>
      <c r="E181" s="219" t="s">
        <v>286</v>
      </c>
      <c r="F181" s="220" t="s">
        <v>287</v>
      </c>
      <c r="G181" s="221" t="s">
        <v>213</v>
      </c>
      <c r="H181" s="222">
        <v>7</v>
      </c>
      <c r="I181" s="223"/>
      <c r="J181" s="224">
        <f>ROUND(I181*H181,2)</f>
        <v>0</v>
      </c>
      <c r="K181" s="225"/>
      <c r="L181" s="43"/>
      <c r="M181" s="226" t="s">
        <v>1</v>
      </c>
      <c r="N181" s="227" t="s">
        <v>38</v>
      </c>
      <c r="O181" s="90"/>
      <c r="P181" s="228">
        <f>O181*H181</f>
        <v>0</v>
      </c>
      <c r="Q181" s="228">
        <v>0</v>
      </c>
      <c r="R181" s="228">
        <f>Q181*H181</f>
        <v>0</v>
      </c>
      <c r="S181" s="228">
        <v>0</v>
      </c>
      <c r="T181" s="229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30" t="s">
        <v>123</v>
      </c>
      <c r="AT181" s="230" t="s">
        <v>119</v>
      </c>
      <c r="AU181" s="230" t="s">
        <v>83</v>
      </c>
      <c r="AY181" s="16" t="s">
        <v>117</v>
      </c>
      <c r="BE181" s="231">
        <f>IF(N181="základní",J181,0)</f>
        <v>0</v>
      </c>
      <c r="BF181" s="231">
        <f>IF(N181="snížená",J181,0)</f>
        <v>0</v>
      </c>
      <c r="BG181" s="231">
        <f>IF(N181="zákl. přenesená",J181,0)</f>
        <v>0</v>
      </c>
      <c r="BH181" s="231">
        <f>IF(N181="sníž. přenesená",J181,0)</f>
        <v>0</v>
      </c>
      <c r="BI181" s="231">
        <f>IF(N181="nulová",J181,0)</f>
        <v>0</v>
      </c>
      <c r="BJ181" s="16" t="s">
        <v>81</v>
      </c>
      <c r="BK181" s="231">
        <f>ROUND(I181*H181,2)</f>
        <v>0</v>
      </c>
      <c r="BL181" s="16" t="s">
        <v>123</v>
      </c>
      <c r="BM181" s="230" t="s">
        <v>288</v>
      </c>
    </row>
    <row r="182" spans="1:65" s="2" customFormat="1" ht="16.5" customHeight="1">
      <c r="A182" s="37"/>
      <c r="B182" s="38"/>
      <c r="C182" s="255" t="s">
        <v>289</v>
      </c>
      <c r="D182" s="255" t="s">
        <v>188</v>
      </c>
      <c r="E182" s="256" t="s">
        <v>290</v>
      </c>
      <c r="F182" s="257" t="s">
        <v>291</v>
      </c>
      <c r="G182" s="258" t="s">
        <v>213</v>
      </c>
      <c r="H182" s="259">
        <v>1</v>
      </c>
      <c r="I182" s="260"/>
      <c r="J182" s="261">
        <f>ROUND(I182*H182,2)</f>
        <v>0</v>
      </c>
      <c r="K182" s="262"/>
      <c r="L182" s="263"/>
      <c r="M182" s="264" t="s">
        <v>1</v>
      </c>
      <c r="N182" s="265" t="s">
        <v>38</v>
      </c>
      <c r="O182" s="90"/>
      <c r="P182" s="228">
        <f>O182*H182</f>
        <v>0</v>
      </c>
      <c r="Q182" s="228">
        <v>0.00072</v>
      </c>
      <c r="R182" s="228">
        <f>Q182*H182</f>
        <v>0.00072</v>
      </c>
      <c r="S182" s="228">
        <v>0</v>
      </c>
      <c r="T182" s="229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30" t="s">
        <v>158</v>
      </c>
      <c r="AT182" s="230" t="s">
        <v>188</v>
      </c>
      <c r="AU182" s="230" t="s">
        <v>83</v>
      </c>
      <c r="AY182" s="16" t="s">
        <v>117</v>
      </c>
      <c r="BE182" s="231">
        <f>IF(N182="základní",J182,0)</f>
        <v>0</v>
      </c>
      <c r="BF182" s="231">
        <f>IF(N182="snížená",J182,0)</f>
        <v>0</v>
      </c>
      <c r="BG182" s="231">
        <f>IF(N182="zákl. přenesená",J182,0)</f>
        <v>0</v>
      </c>
      <c r="BH182" s="231">
        <f>IF(N182="sníž. přenesená",J182,0)</f>
        <v>0</v>
      </c>
      <c r="BI182" s="231">
        <f>IF(N182="nulová",J182,0)</f>
        <v>0</v>
      </c>
      <c r="BJ182" s="16" t="s">
        <v>81</v>
      </c>
      <c r="BK182" s="231">
        <f>ROUND(I182*H182,2)</f>
        <v>0</v>
      </c>
      <c r="BL182" s="16" t="s">
        <v>123</v>
      </c>
      <c r="BM182" s="230" t="s">
        <v>292</v>
      </c>
    </row>
    <row r="183" spans="1:65" s="2" customFormat="1" ht="16.5" customHeight="1">
      <c r="A183" s="37"/>
      <c r="B183" s="38"/>
      <c r="C183" s="255" t="s">
        <v>293</v>
      </c>
      <c r="D183" s="255" t="s">
        <v>188</v>
      </c>
      <c r="E183" s="256" t="s">
        <v>294</v>
      </c>
      <c r="F183" s="257" t="s">
        <v>295</v>
      </c>
      <c r="G183" s="258" t="s">
        <v>213</v>
      </c>
      <c r="H183" s="259">
        <v>1</v>
      </c>
      <c r="I183" s="260"/>
      <c r="J183" s="261">
        <f>ROUND(I183*H183,2)</f>
        <v>0</v>
      </c>
      <c r="K183" s="262"/>
      <c r="L183" s="263"/>
      <c r="M183" s="264" t="s">
        <v>1</v>
      </c>
      <c r="N183" s="265" t="s">
        <v>38</v>
      </c>
      <c r="O183" s="90"/>
      <c r="P183" s="228">
        <f>O183*H183</f>
        <v>0</v>
      </c>
      <c r="Q183" s="228">
        <v>0.0014</v>
      </c>
      <c r="R183" s="228">
        <f>Q183*H183</f>
        <v>0.0014</v>
      </c>
      <c r="S183" s="228">
        <v>0</v>
      </c>
      <c r="T183" s="229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30" t="s">
        <v>158</v>
      </c>
      <c r="AT183" s="230" t="s">
        <v>188</v>
      </c>
      <c r="AU183" s="230" t="s">
        <v>83</v>
      </c>
      <c r="AY183" s="16" t="s">
        <v>117</v>
      </c>
      <c r="BE183" s="231">
        <f>IF(N183="základní",J183,0)</f>
        <v>0</v>
      </c>
      <c r="BF183" s="231">
        <f>IF(N183="snížená",J183,0)</f>
        <v>0</v>
      </c>
      <c r="BG183" s="231">
        <f>IF(N183="zákl. přenesená",J183,0)</f>
        <v>0</v>
      </c>
      <c r="BH183" s="231">
        <f>IF(N183="sníž. přenesená",J183,0)</f>
        <v>0</v>
      </c>
      <c r="BI183" s="231">
        <f>IF(N183="nulová",J183,0)</f>
        <v>0</v>
      </c>
      <c r="BJ183" s="16" t="s">
        <v>81</v>
      </c>
      <c r="BK183" s="231">
        <f>ROUND(I183*H183,2)</f>
        <v>0</v>
      </c>
      <c r="BL183" s="16" t="s">
        <v>123</v>
      </c>
      <c r="BM183" s="230" t="s">
        <v>296</v>
      </c>
    </row>
    <row r="184" spans="1:65" s="2" customFormat="1" ht="16.5" customHeight="1">
      <c r="A184" s="37"/>
      <c r="B184" s="38"/>
      <c r="C184" s="255" t="s">
        <v>297</v>
      </c>
      <c r="D184" s="255" t="s">
        <v>188</v>
      </c>
      <c r="E184" s="256" t="s">
        <v>298</v>
      </c>
      <c r="F184" s="257" t="s">
        <v>299</v>
      </c>
      <c r="G184" s="258" t="s">
        <v>213</v>
      </c>
      <c r="H184" s="259">
        <v>5</v>
      </c>
      <c r="I184" s="260"/>
      <c r="J184" s="261">
        <f>ROUND(I184*H184,2)</f>
        <v>0</v>
      </c>
      <c r="K184" s="262"/>
      <c r="L184" s="263"/>
      <c r="M184" s="264" t="s">
        <v>1</v>
      </c>
      <c r="N184" s="265" t="s">
        <v>38</v>
      </c>
      <c r="O184" s="90"/>
      <c r="P184" s="228">
        <f>O184*H184</f>
        <v>0</v>
      </c>
      <c r="Q184" s="228">
        <v>0.0014</v>
      </c>
      <c r="R184" s="228">
        <f>Q184*H184</f>
        <v>0.007</v>
      </c>
      <c r="S184" s="228">
        <v>0</v>
      </c>
      <c r="T184" s="229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30" t="s">
        <v>158</v>
      </c>
      <c r="AT184" s="230" t="s">
        <v>188</v>
      </c>
      <c r="AU184" s="230" t="s">
        <v>83</v>
      </c>
      <c r="AY184" s="16" t="s">
        <v>117</v>
      </c>
      <c r="BE184" s="231">
        <f>IF(N184="základní",J184,0)</f>
        <v>0</v>
      </c>
      <c r="BF184" s="231">
        <f>IF(N184="snížená",J184,0)</f>
        <v>0</v>
      </c>
      <c r="BG184" s="231">
        <f>IF(N184="zákl. přenesená",J184,0)</f>
        <v>0</v>
      </c>
      <c r="BH184" s="231">
        <f>IF(N184="sníž. přenesená",J184,0)</f>
        <v>0</v>
      </c>
      <c r="BI184" s="231">
        <f>IF(N184="nulová",J184,0)</f>
        <v>0</v>
      </c>
      <c r="BJ184" s="16" t="s">
        <v>81</v>
      </c>
      <c r="BK184" s="231">
        <f>ROUND(I184*H184,2)</f>
        <v>0</v>
      </c>
      <c r="BL184" s="16" t="s">
        <v>123</v>
      </c>
      <c r="BM184" s="230" t="s">
        <v>300</v>
      </c>
    </row>
    <row r="185" spans="1:65" s="2" customFormat="1" ht="33" customHeight="1">
      <c r="A185" s="37"/>
      <c r="B185" s="38"/>
      <c r="C185" s="218" t="s">
        <v>301</v>
      </c>
      <c r="D185" s="218" t="s">
        <v>119</v>
      </c>
      <c r="E185" s="219" t="s">
        <v>302</v>
      </c>
      <c r="F185" s="220" t="s">
        <v>303</v>
      </c>
      <c r="G185" s="221" t="s">
        <v>213</v>
      </c>
      <c r="H185" s="222">
        <v>6</v>
      </c>
      <c r="I185" s="223"/>
      <c r="J185" s="224">
        <f>ROUND(I185*H185,2)</f>
        <v>0</v>
      </c>
      <c r="K185" s="225"/>
      <c r="L185" s="43"/>
      <c r="M185" s="226" t="s">
        <v>1</v>
      </c>
      <c r="N185" s="227" t="s">
        <v>38</v>
      </c>
      <c r="O185" s="90"/>
      <c r="P185" s="228">
        <f>O185*H185</f>
        <v>0</v>
      </c>
      <c r="Q185" s="228">
        <v>0</v>
      </c>
      <c r="R185" s="228">
        <f>Q185*H185</f>
        <v>0</v>
      </c>
      <c r="S185" s="228">
        <v>0</v>
      </c>
      <c r="T185" s="229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30" t="s">
        <v>123</v>
      </c>
      <c r="AT185" s="230" t="s">
        <v>119</v>
      </c>
      <c r="AU185" s="230" t="s">
        <v>83</v>
      </c>
      <c r="AY185" s="16" t="s">
        <v>117</v>
      </c>
      <c r="BE185" s="231">
        <f>IF(N185="základní",J185,0)</f>
        <v>0</v>
      </c>
      <c r="BF185" s="231">
        <f>IF(N185="snížená",J185,0)</f>
        <v>0</v>
      </c>
      <c r="BG185" s="231">
        <f>IF(N185="zákl. přenesená",J185,0)</f>
        <v>0</v>
      </c>
      <c r="BH185" s="231">
        <f>IF(N185="sníž. přenesená",J185,0)</f>
        <v>0</v>
      </c>
      <c r="BI185" s="231">
        <f>IF(N185="nulová",J185,0)</f>
        <v>0</v>
      </c>
      <c r="BJ185" s="16" t="s">
        <v>81</v>
      </c>
      <c r="BK185" s="231">
        <f>ROUND(I185*H185,2)</f>
        <v>0</v>
      </c>
      <c r="BL185" s="16" t="s">
        <v>123</v>
      </c>
      <c r="BM185" s="230" t="s">
        <v>304</v>
      </c>
    </row>
    <row r="186" spans="1:65" s="2" customFormat="1" ht="24.15" customHeight="1">
      <c r="A186" s="37"/>
      <c r="B186" s="38"/>
      <c r="C186" s="255" t="s">
        <v>305</v>
      </c>
      <c r="D186" s="255" t="s">
        <v>188</v>
      </c>
      <c r="E186" s="256" t="s">
        <v>306</v>
      </c>
      <c r="F186" s="257" t="s">
        <v>307</v>
      </c>
      <c r="G186" s="258" t="s">
        <v>213</v>
      </c>
      <c r="H186" s="259">
        <v>6</v>
      </c>
      <c r="I186" s="260"/>
      <c r="J186" s="261">
        <f>ROUND(I186*H186,2)</f>
        <v>0</v>
      </c>
      <c r="K186" s="262"/>
      <c r="L186" s="263"/>
      <c r="M186" s="264" t="s">
        <v>1</v>
      </c>
      <c r="N186" s="265" t="s">
        <v>38</v>
      </c>
      <c r="O186" s="90"/>
      <c r="P186" s="228">
        <f>O186*H186</f>
        <v>0</v>
      </c>
      <c r="Q186" s="228">
        <v>0.00283</v>
      </c>
      <c r="R186" s="228">
        <f>Q186*H186</f>
        <v>0.016980000000000002</v>
      </c>
      <c r="S186" s="228">
        <v>0</v>
      </c>
      <c r="T186" s="229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30" t="s">
        <v>158</v>
      </c>
      <c r="AT186" s="230" t="s">
        <v>188</v>
      </c>
      <c r="AU186" s="230" t="s">
        <v>83</v>
      </c>
      <c r="AY186" s="16" t="s">
        <v>117</v>
      </c>
      <c r="BE186" s="231">
        <f>IF(N186="základní",J186,0)</f>
        <v>0</v>
      </c>
      <c r="BF186" s="231">
        <f>IF(N186="snížená",J186,0)</f>
        <v>0</v>
      </c>
      <c r="BG186" s="231">
        <f>IF(N186="zákl. přenesená",J186,0)</f>
        <v>0</v>
      </c>
      <c r="BH186" s="231">
        <f>IF(N186="sníž. přenesená",J186,0)</f>
        <v>0</v>
      </c>
      <c r="BI186" s="231">
        <f>IF(N186="nulová",J186,0)</f>
        <v>0</v>
      </c>
      <c r="BJ186" s="16" t="s">
        <v>81</v>
      </c>
      <c r="BK186" s="231">
        <f>ROUND(I186*H186,2)</f>
        <v>0</v>
      </c>
      <c r="BL186" s="16" t="s">
        <v>123</v>
      </c>
      <c r="BM186" s="230" t="s">
        <v>308</v>
      </c>
    </row>
    <row r="187" spans="1:65" s="2" customFormat="1" ht="24.15" customHeight="1">
      <c r="A187" s="37"/>
      <c r="B187" s="38"/>
      <c r="C187" s="255" t="s">
        <v>309</v>
      </c>
      <c r="D187" s="255" t="s">
        <v>188</v>
      </c>
      <c r="E187" s="256" t="s">
        <v>310</v>
      </c>
      <c r="F187" s="257" t="s">
        <v>311</v>
      </c>
      <c r="G187" s="258" t="s">
        <v>213</v>
      </c>
      <c r="H187" s="259">
        <v>6</v>
      </c>
      <c r="I187" s="260"/>
      <c r="J187" s="261">
        <f>ROUND(I187*H187,2)</f>
        <v>0</v>
      </c>
      <c r="K187" s="262"/>
      <c r="L187" s="263"/>
      <c r="M187" s="264" t="s">
        <v>1</v>
      </c>
      <c r="N187" s="265" t="s">
        <v>38</v>
      </c>
      <c r="O187" s="90"/>
      <c r="P187" s="228">
        <f>O187*H187</f>
        <v>0</v>
      </c>
      <c r="Q187" s="228">
        <v>0.0035</v>
      </c>
      <c r="R187" s="228">
        <f>Q187*H187</f>
        <v>0.021</v>
      </c>
      <c r="S187" s="228">
        <v>0</v>
      </c>
      <c r="T187" s="229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30" t="s">
        <v>158</v>
      </c>
      <c r="AT187" s="230" t="s">
        <v>188</v>
      </c>
      <c r="AU187" s="230" t="s">
        <v>83</v>
      </c>
      <c r="AY187" s="16" t="s">
        <v>117</v>
      </c>
      <c r="BE187" s="231">
        <f>IF(N187="základní",J187,0)</f>
        <v>0</v>
      </c>
      <c r="BF187" s="231">
        <f>IF(N187="snížená",J187,0)</f>
        <v>0</v>
      </c>
      <c r="BG187" s="231">
        <f>IF(N187="zákl. přenesená",J187,0)</f>
        <v>0</v>
      </c>
      <c r="BH187" s="231">
        <f>IF(N187="sníž. přenesená",J187,0)</f>
        <v>0</v>
      </c>
      <c r="BI187" s="231">
        <f>IF(N187="nulová",J187,0)</f>
        <v>0</v>
      </c>
      <c r="BJ187" s="16" t="s">
        <v>81</v>
      </c>
      <c r="BK187" s="231">
        <f>ROUND(I187*H187,2)</f>
        <v>0</v>
      </c>
      <c r="BL187" s="16" t="s">
        <v>123</v>
      </c>
      <c r="BM187" s="230" t="s">
        <v>312</v>
      </c>
    </row>
    <row r="188" spans="1:65" s="2" customFormat="1" ht="21.75" customHeight="1">
      <c r="A188" s="37"/>
      <c r="B188" s="38"/>
      <c r="C188" s="218" t="s">
        <v>313</v>
      </c>
      <c r="D188" s="218" t="s">
        <v>119</v>
      </c>
      <c r="E188" s="219" t="s">
        <v>314</v>
      </c>
      <c r="F188" s="220" t="s">
        <v>315</v>
      </c>
      <c r="G188" s="221" t="s">
        <v>213</v>
      </c>
      <c r="H188" s="222">
        <v>2</v>
      </c>
      <c r="I188" s="223"/>
      <c r="J188" s="224">
        <f>ROUND(I188*H188,2)</f>
        <v>0</v>
      </c>
      <c r="K188" s="225"/>
      <c r="L188" s="43"/>
      <c r="M188" s="226" t="s">
        <v>1</v>
      </c>
      <c r="N188" s="227" t="s">
        <v>38</v>
      </c>
      <c r="O188" s="90"/>
      <c r="P188" s="228">
        <f>O188*H188</f>
        <v>0</v>
      </c>
      <c r="Q188" s="228">
        <v>0.00161652</v>
      </c>
      <c r="R188" s="228">
        <f>Q188*H188</f>
        <v>0.00323304</v>
      </c>
      <c r="S188" s="228">
        <v>0</v>
      </c>
      <c r="T188" s="229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30" t="s">
        <v>123</v>
      </c>
      <c r="AT188" s="230" t="s">
        <v>119</v>
      </c>
      <c r="AU188" s="230" t="s">
        <v>83</v>
      </c>
      <c r="AY188" s="16" t="s">
        <v>117</v>
      </c>
      <c r="BE188" s="231">
        <f>IF(N188="základní",J188,0)</f>
        <v>0</v>
      </c>
      <c r="BF188" s="231">
        <f>IF(N188="snížená",J188,0)</f>
        <v>0</v>
      </c>
      <c r="BG188" s="231">
        <f>IF(N188="zákl. přenesená",J188,0)</f>
        <v>0</v>
      </c>
      <c r="BH188" s="231">
        <f>IF(N188="sníž. přenesená",J188,0)</f>
        <v>0</v>
      </c>
      <c r="BI188" s="231">
        <f>IF(N188="nulová",J188,0)</f>
        <v>0</v>
      </c>
      <c r="BJ188" s="16" t="s">
        <v>81</v>
      </c>
      <c r="BK188" s="231">
        <f>ROUND(I188*H188,2)</f>
        <v>0</v>
      </c>
      <c r="BL188" s="16" t="s">
        <v>123</v>
      </c>
      <c r="BM188" s="230" t="s">
        <v>316</v>
      </c>
    </row>
    <row r="189" spans="1:65" s="2" customFormat="1" ht="24.15" customHeight="1">
      <c r="A189" s="37"/>
      <c r="B189" s="38"/>
      <c r="C189" s="255" t="s">
        <v>317</v>
      </c>
      <c r="D189" s="255" t="s">
        <v>188</v>
      </c>
      <c r="E189" s="256" t="s">
        <v>318</v>
      </c>
      <c r="F189" s="257" t="s">
        <v>319</v>
      </c>
      <c r="G189" s="258" t="s">
        <v>213</v>
      </c>
      <c r="H189" s="259">
        <v>2</v>
      </c>
      <c r="I189" s="260"/>
      <c r="J189" s="261">
        <f>ROUND(I189*H189,2)</f>
        <v>0</v>
      </c>
      <c r="K189" s="262"/>
      <c r="L189" s="263"/>
      <c r="M189" s="264" t="s">
        <v>1</v>
      </c>
      <c r="N189" s="265" t="s">
        <v>38</v>
      </c>
      <c r="O189" s="90"/>
      <c r="P189" s="228">
        <f>O189*H189</f>
        <v>0</v>
      </c>
      <c r="Q189" s="228">
        <v>0.018</v>
      </c>
      <c r="R189" s="228">
        <f>Q189*H189</f>
        <v>0.036</v>
      </c>
      <c r="S189" s="228">
        <v>0</v>
      </c>
      <c r="T189" s="229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30" t="s">
        <v>158</v>
      </c>
      <c r="AT189" s="230" t="s">
        <v>188</v>
      </c>
      <c r="AU189" s="230" t="s">
        <v>83</v>
      </c>
      <c r="AY189" s="16" t="s">
        <v>117</v>
      </c>
      <c r="BE189" s="231">
        <f>IF(N189="základní",J189,0)</f>
        <v>0</v>
      </c>
      <c r="BF189" s="231">
        <f>IF(N189="snížená",J189,0)</f>
        <v>0</v>
      </c>
      <c r="BG189" s="231">
        <f>IF(N189="zákl. přenesená",J189,0)</f>
        <v>0</v>
      </c>
      <c r="BH189" s="231">
        <f>IF(N189="sníž. přenesená",J189,0)</f>
        <v>0</v>
      </c>
      <c r="BI189" s="231">
        <f>IF(N189="nulová",J189,0)</f>
        <v>0</v>
      </c>
      <c r="BJ189" s="16" t="s">
        <v>81</v>
      </c>
      <c r="BK189" s="231">
        <f>ROUND(I189*H189,2)</f>
        <v>0</v>
      </c>
      <c r="BL189" s="16" t="s">
        <v>123</v>
      </c>
      <c r="BM189" s="230" t="s">
        <v>320</v>
      </c>
    </row>
    <row r="190" spans="1:65" s="2" customFormat="1" ht="24.15" customHeight="1">
      <c r="A190" s="37"/>
      <c r="B190" s="38"/>
      <c r="C190" s="255" t="s">
        <v>321</v>
      </c>
      <c r="D190" s="255" t="s">
        <v>188</v>
      </c>
      <c r="E190" s="256" t="s">
        <v>322</v>
      </c>
      <c r="F190" s="257" t="s">
        <v>323</v>
      </c>
      <c r="G190" s="258" t="s">
        <v>213</v>
      </c>
      <c r="H190" s="259">
        <v>2</v>
      </c>
      <c r="I190" s="260"/>
      <c r="J190" s="261">
        <f>ROUND(I190*H190,2)</f>
        <v>0</v>
      </c>
      <c r="K190" s="262"/>
      <c r="L190" s="263"/>
      <c r="M190" s="264" t="s">
        <v>1</v>
      </c>
      <c r="N190" s="265" t="s">
        <v>38</v>
      </c>
      <c r="O190" s="90"/>
      <c r="P190" s="228">
        <f>O190*H190</f>
        <v>0</v>
      </c>
      <c r="Q190" s="228">
        <v>0.0035</v>
      </c>
      <c r="R190" s="228">
        <f>Q190*H190</f>
        <v>0.007</v>
      </c>
      <c r="S190" s="228">
        <v>0</v>
      </c>
      <c r="T190" s="229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30" t="s">
        <v>158</v>
      </c>
      <c r="AT190" s="230" t="s">
        <v>188</v>
      </c>
      <c r="AU190" s="230" t="s">
        <v>83</v>
      </c>
      <c r="AY190" s="16" t="s">
        <v>117</v>
      </c>
      <c r="BE190" s="231">
        <f>IF(N190="základní",J190,0)</f>
        <v>0</v>
      </c>
      <c r="BF190" s="231">
        <f>IF(N190="snížená",J190,0)</f>
        <v>0</v>
      </c>
      <c r="BG190" s="231">
        <f>IF(N190="zákl. přenesená",J190,0)</f>
        <v>0</v>
      </c>
      <c r="BH190" s="231">
        <f>IF(N190="sníž. přenesená",J190,0)</f>
        <v>0</v>
      </c>
      <c r="BI190" s="231">
        <f>IF(N190="nulová",J190,0)</f>
        <v>0</v>
      </c>
      <c r="BJ190" s="16" t="s">
        <v>81</v>
      </c>
      <c r="BK190" s="231">
        <f>ROUND(I190*H190,2)</f>
        <v>0</v>
      </c>
      <c r="BL190" s="16" t="s">
        <v>123</v>
      </c>
      <c r="BM190" s="230" t="s">
        <v>324</v>
      </c>
    </row>
    <row r="191" spans="1:65" s="2" customFormat="1" ht="16.5" customHeight="1">
      <c r="A191" s="37"/>
      <c r="B191" s="38"/>
      <c r="C191" s="218" t="s">
        <v>325</v>
      </c>
      <c r="D191" s="218" t="s">
        <v>119</v>
      </c>
      <c r="E191" s="219" t="s">
        <v>326</v>
      </c>
      <c r="F191" s="220" t="s">
        <v>327</v>
      </c>
      <c r="G191" s="221" t="s">
        <v>213</v>
      </c>
      <c r="H191" s="222">
        <v>1</v>
      </c>
      <c r="I191" s="223"/>
      <c r="J191" s="224">
        <f>ROUND(I191*H191,2)</f>
        <v>0</v>
      </c>
      <c r="K191" s="225"/>
      <c r="L191" s="43"/>
      <c r="M191" s="226" t="s">
        <v>1</v>
      </c>
      <c r="N191" s="227" t="s">
        <v>38</v>
      </c>
      <c r="O191" s="90"/>
      <c r="P191" s="228">
        <f>O191*H191</f>
        <v>0</v>
      </c>
      <c r="Q191" s="228">
        <v>0.0013628</v>
      </c>
      <c r="R191" s="228">
        <f>Q191*H191</f>
        <v>0.0013628</v>
      </c>
      <c r="S191" s="228">
        <v>0</v>
      </c>
      <c r="T191" s="229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30" t="s">
        <v>123</v>
      </c>
      <c r="AT191" s="230" t="s">
        <v>119</v>
      </c>
      <c r="AU191" s="230" t="s">
        <v>83</v>
      </c>
      <c r="AY191" s="16" t="s">
        <v>117</v>
      </c>
      <c r="BE191" s="231">
        <f>IF(N191="základní",J191,0)</f>
        <v>0</v>
      </c>
      <c r="BF191" s="231">
        <f>IF(N191="snížená",J191,0)</f>
        <v>0</v>
      </c>
      <c r="BG191" s="231">
        <f>IF(N191="zákl. přenesená",J191,0)</f>
        <v>0</v>
      </c>
      <c r="BH191" s="231">
        <f>IF(N191="sníž. přenesená",J191,0)</f>
        <v>0</v>
      </c>
      <c r="BI191" s="231">
        <f>IF(N191="nulová",J191,0)</f>
        <v>0</v>
      </c>
      <c r="BJ191" s="16" t="s">
        <v>81</v>
      </c>
      <c r="BK191" s="231">
        <f>ROUND(I191*H191,2)</f>
        <v>0</v>
      </c>
      <c r="BL191" s="16" t="s">
        <v>123</v>
      </c>
      <c r="BM191" s="230" t="s">
        <v>328</v>
      </c>
    </row>
    <row r="192" spans="1:65" s="2" customFormat="1" ht="24.15" customHeight="1">
      <c r="A192" s="37"/>
      <c r="B192" s="38"/>
      <c r="C192" s="255" t="s">
        <v>329</v>
      </c>
      <c r="D192" s="255" t="s">
        <v>188</v>
      </c>
      <c r="E192" s="256" t="s">
        <v>330</v>
      </c>
      <c r="F192" s="257" t="s">
        <v>331</v>
      </c>
      <c r="G192" s="258" t="s">
        <v>213</v>
      </c>
      <c r="H192" s="259">
        <v>1</v>
      </c>
      <c r="I192" s="260"/>
      <c r="J192" s="261">
        <f>ROUND(I192*H192,2)</f>
        <v>0</v>
      </c>
      <c r="K192" s="262"/>
      <c r="L192" s="263"/>
      <c r="M192" s="264" t="s">
        <v>1</v>
      </c>
      <c r="N192" s="265" t="s">
        <v>38</v>
      </c>
      <c r="O192" s="90"/>
      <c r="P192" s="228">
        <f>O192*H192</f>
        <v>0</v>
      </c>
      <c r="Q192" s="228">
        <v>0.048</v>
      </c>
      <c r="R192" s="228">
        <f>Q192*H192</f>
        <v>0.048</v>
      </c>
      <c r="S192" s="228">
        <v>0</v>
      </c>
      <c r="T192" s="229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30" t="s">
        <v>158</v>
      </c>
      <c r="AT192" s="230" t="s">
        <v>188</v>
      </c>
      <c r="AU192" s="230" t="s">
        <v>83</v>
      </c>
      <c r="AY192" s="16" t="s">
        <v>117</v>
      </c>
      <c r="BE192" s="231">
        <f>IF(N192="základní",J192,0)</f>
        <v>0</v>
      </c>
      <c r="BF192" s="231">
        <f>IF(N192="snížená",J192,0)</f>
        <v>0</v>
      </c>
      <c r="BG192" s="231">
        <f>IF(N192="zákl. přenesená",J192,0)</f>
        <v>0</v>
      </c>
      <c r="BH192" s="231">
        <f>IF(N192="sníž. přenesená",J192,0)</f>
        <v>0</v>
      </c>
      <c r="BI192" s="231">
        <f>IF(N192="nulová",J192,0)</f>
        <v>0</v>
      </c>
      <c r="BJ192" s="16" t="s">
        <v>81</v>
      </c>
      <c r="BK192" s="231">
        <f>ROUND(I192*H192,2)</f>
        <v>0</v>
      </c>
      <c r="BL192" s="16" t="s">
        <v>123</v>
      </c>
      <c r="BM192" s="230" t="s">
        <v>332</v>
      </c>
    </row>
    <row r="193" spans="1:65" s="2" customFormat="1" ht="16.5" customHeight="1">
      <c r="A193" s="37"/>
      <c r="B193" s="38"/>
      <c r="C193" s="255" t="s">
        <v>333</v>
      </c>
      <c r="D193" s="255" t="s">
        <v>188</v>
      </c>
      <c r="E193" s="256" t="s">
        <v>334</v>
      </c>
      <c r="F193" s="257" t="s">
        <v>335</v>
      </c>
      <c r="G193" s="258" t="s">
        <v>336</v>
      </c>
      <c r="H193" s="259">
        <v>1</v>
      </c>
      <c r="I193" s="260"/>
      <c r="J193" s="261">
        <f>ROUND(I193*H193,2)</f>
        <v>0</v>
      </c>
      <c r="K193" s="262"/>
      <c r="L193" s="263"/>
      <c r="M193" s="264" t="s">
        <v>1</v>
      </c>
      <c r="N193" s="265" t="s">
        <v>38</v>
      </c>
      <c r="O193" s="90"/>
      <c r="P193" s="228">
        <f>O193*H193</f>
        <v>0</v>
      </c>
      <c r="Q193" s="228">
        <v>0</v>
      </c>
      <c r="R193" s="228">
        <f>Q193*H193</f>
        <v>0</v>
      </c>
      <c r="S193" s="228">
        <v>0</v>
      </c>
      <c r="T193" s="229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30" t="s">
        <v>158</v>
      </c>
      <c r="AT193" s="230" t="s">
        <v>188</v>
      </c>
      <c r="AU193" s="230" t="s">
        <v>83</v>
      </c>
      <c r="AY193" s="16" t="s">
        <v>117</v>
      </c>
      <c r="BE193" s="231">
        <f>IF(N193="základní",J193,0)</f>
        <v>0</v>
      </c>
      <c r="BF193" s="231">
        <f>IF(N193="snížená",J193,0)</f>
        <v>0</v>
      </c>
      <c r="BG193" s="231">
        <f>IF(N193="zákl. přenesená",J193,0)</f>
        <v>0</v>
      </c>
      <c r="BH193" s="231">
        <f>IF(N193="sníž. přenesená",J193,0)</f>
        <v>0</v>
      </c>
      <c r="BI193" s="231">
        <f>IF(N193="nulová",J193,0)</f>
        <v>0</v>
      </c>
      <c r="BJ193" s="16" t="s">
        <v>81</v>
      </c>
      <c r="BK193" s="231">
        <f>ROUND(I193*H193,2)</f>
        <v>0</v>
      </c>
      <c r="BL193" s="16" t="s">
        <v>123</v>
      </c>
      <c r="BM193" s="230" t="s">
        <v>337</v>
      </c>
    </row>
    <row r="194" spans="1:65" s="2" customFormat="1" ht="21.75" customHeight="1">
      <c r="A194" s="37"/>
      <c r="B194" s="38"/>
      <c r="C194" s="218" t="s">
        <v>338</v>
      </c>
      <c r="D194" s="218" t="s">
        <v>119</v>
      </c>
      <c r="E194" s="219" t="s">
        <v>339</v>
      </c>
      <c r="F194" s="220" t="s">
        <v>340</v>
      </c>
      <c r="G194" s="221" t="s">
        <v>213</v>
      </c>
      <c r="H194" s="222">
        <v>1</v>
      </c>
      <c r="I194" s="223"/>
      <c r="J194" s="224">
        <f>ROUND(I194*H194,2)</f>
        <v>0</v>
      </c>
      <c r="K194" s="225"/>
      <c r="L194" s="43"/>
      <c r="M194" s="226" t="s">
        <v>1</v>
      </c>
      <c r="N194" s="227" t="s">
        <v>38</v>
      </c>
      <c r="O194" s="90"/>
      <c r="P194" s="228">
        <f>O194*H194</f>
        <v>0</v>
      </c>
      <c r="Q194" s="228">
        <v>0.00165424</v>
      </c>
      <c r="R194" s="228">
        <f>Q194*H194</f>
        <v>0.00165424</v>
      </c>
      <c r="S194" s="228">
        <v>0</v>
      </c>
      <c r="T194" s="229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30" t="s">
        <v>123</v>
      </c>
      <c r="AT194" s="230" t="s">
        <v>119</v>
      </c>
      <c r="AU194" s="230" t="s">
        <v>83</v>
      </c>
      <c r="AY194" s="16" t="s">
        <v>117</v>
      </c>
      <c r="BE194" s="231">
        <f>IF(N194="základní",J194,0)</f>
        <v>0</v>
      </c>
      <c r="BF194" s="231">
        <f>IF(N194="snížená",J194,0)</f>
        <v>0</v>
      </c>
      <c r="BG194" s="231">
        <f>IF(N194="zákl. přenesená",J194,0)</f>
        <v>0</v>
      </c>
      <c r="BH194" s="231">
        <f>IF(N194="sníž. přenesená",J194,0)</f>
        <v>0</v>
      </c>
      <c r="BI194" s="231">
        <f>IF(N194="nulová",J194,0)</f>
        <v>0</v>
      </c>
      <c r="BJ194" s="16" t="s">
        <v>81</v>
      </c>
      <c r="BK194" s="231">
        <f>ROUND(I194*H194,2)</f>
        <v>0</v>
      </c>
      <c r="BL194" s="16" t="s">
        <v>123</v>
      </c>
      <c r="BM194" s="230" t="s">
        <v>341</v>
      </c>
    </row>
    <row r="195" spans="1:65" s="2" customFormat="1" ht="24.15" customHeight="1">
      <c r="A195" s="37"/>
      <c r="B195" s="38"/>
      <c r="C195" s="255" t="s">
        <v>342</v>
      </c>
      <c r="D195" s="255" t="s">
        <v>188</v>
      </c>
      <c r="E195" s="256" t="s">
        <v>343</v>
      </c>
      <c r="F195" s="257" t="s">
        <v>344</v>
      </c>
      <c r="G195" s="258" t="s">
        <v>213</v>
      </c>
      <c r="H195" s="259">
        <v>1</v>
      </c>
      <c r="I195" s="260"/>
      <c r="J195" s="261">
        <f>ROUND(I195*H195,2)</f>
        <v>0</v>
      </c>
      <c r="K195" s="262"/>
      <c r="L195" s="263"/>
      <c r="M195" s="264" t="s">
        <v>1</v>
      </c>
      <c r="N195" s="265" t="s">
        <v>38</v>
      </c>
      <c r="O195" s="90"/>
      <c r="P195" s="228">
        <f>O195*H195</f>
        <v>0</v>
      </c>
      <c r="Q195" s="228">
        <v>0.023</v>
      </c>
      <c r="R195" s="228">
        <f>Q195*H195</f>
        <v>0.023</v>
      </c>
      <c r="S195" s="228">
        <v>0</v>
      </c>
      <c r="T195" s="229">
        <f>S195*H195</f>
        <v>0</v>
      </c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  <c r="AR195" s="230" t="s">
        <v>158</v>
      </c>
      <c r="AT195" s="230" t="s">
        <v>188</v>
      </c>
      <c r="AU195" s="230" t="s">
        <v>83</v>
      </c>
      <c r="AY195" s="16" t="s">
        <v>117</v>
      </c>
      <c r="BE195" s="231">
        <f>IF(N195="základní",J195,0)</f>
        <v>0</v>
      </c>
      <c r="BF195" s="231">
        <f>IF(N195="snížená",J195,0)</f>
        <v>0</v>
      </c>
      <c r="BG195" s="231">
        <f>IF(N195="zákl. přenesená",J195,0)</f>
        <v>0</v>
      </c>
      <c r="BH195" s="231">
        <f>IF(N195="sníž. přenesená",J195,0)</f>
        <v>0</v>
      </c>
      <c r="BI195" s="231">
        <f>IF(N195="nulová",J195,0)</f>
        <v>0</v>
      </c>
      <c r="BJ195" s="16" t="s">
        <v>81</v>
      </c>
      <c r="BK195" s="231">
        <f>ROUND(I195*H195,2)</f>
        <v>0</v>
      </c>
      <c r="BL195" s="16" t="s">
        <v>123</v>
      </c>
      <c r="BM195" s="230" t="s">
        <v>345</v>
      </c>
    </row>
    <row r="196" spans="1:65" s="2" customFormat="1" ht="24.15" customHeight="1">
      <c r="A196" s="37"/>
      <c r="B196" s="38"/>
      <c r="C196" s="255" t="s">
        <v>346</v>
      </c>
      <c r="D196" s="255" t="s">
        <v>188</v>
      </c>
      <c r="E196" s="256" t="s">
        <v>347</v>
      </c>
      <c r="F196" s="257" t="s">
        <v>348</v>
      </c>
      <c r="G196" s="258" t="s">
        <v>213</v>
      </c>
      <c r="H196" s="259">
        <v>1</v>
      </c>
      <c r="I196" s="260"/>
      <c r="J196" s="261">
        <f>ROUND(I196*H196,2)</f>
        <v>0</v>
      </c>
      <c r="K196" s="262"/>
      <c r="L196" s="263"/>
      <c r="M196" s="264" t="s">
        <v>1</v>
      </c>
      <c r="N196" s="265" t="s">
        <v>38</v>
      </c>
      <c r="O196" s="90"/>
      <c r="P196" s="228">
        <f>O196*H196</f>
        <v>0</v>
      </c>
      <c r="Q196" s="228">
        <v>0.004</v>
      </c>
      <c r="R196" s="228">
        <f>Q196*H196</f>
        <v>0.004</v>
      </c>
      <c r="S196" s="228">
        <v>0</v>
      </c>
      <c r="T196" s="229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30" t="s">
        <v>158</v>
      </c>
      <c r="AT196" s="230" t="s">
        <v>188</v>
      </c>
      <c r="AU196" s="230" t="s">
        <v>83</v>
      </c>
      <c r="AY196" s="16" t="s">
        <v>117</v>
      </c>
      <c r="BE196" s="231">
        <f>IF(N196="základní",J196,0)</f>
        <v>0</v>
      </c>
      <c r="BF196" s="231">
        <f>IF(N196="snížená",J196,0)</f>
        <v>0</v>
      </c>
      <c r="BG196" s="231">
        <f>IF(N196="zákl. přenesená",J196,0)</f>
        <v>0</v>
      </c>
      <c r="BH196" s="231">
        <f>IF(N196="sníž. přenesená",J196,0)</f>
        <v>0</v>
      </c>
      <c r="BI196" s="231">
        <f>IF(N196="nulová",J196,0)</f>
        <v>0</v>
      </c>
      <c r="BJ196" s="16" t="s">
        <v>81</v>
      </c>
      <c r="BK196" s="231">
        <f>ROUND(I196*H196,2)</f>
        <v>0</v>
      </c>
      <c r="BL196" s="16" t="s">
        <v>123</v>
      </c>
      <c r="BM196" s="230" t="s">
        <v>349</v>
      </c>
    </row>
    <row r="197" spans="1:65" s="2" customFormat="1" ht="16.5" customHeight="1">
      <c r="A197" s="37"/>
      <c r="B197" s="38"/>
      <c r="C197" s="218" t="s">
        <v>350</v>
      </c>
      <c r="D197" s="218" t="s">
        <v>119</v>
      </c>
      <c r="E197" s="219" t="s">
        <v>351</v>
      </c>
      <c r="F197" s="220" t="s">
        <v>352</v>
      </c>
      <c r="G197" s="221" t="s">
        <v>131</v>
      </c>
      <c r="H197" s="222">
        <v>127</v>
      </c>
      <c r="I197" s="223"/>
      <c r="J197" s="224">
        <f>ROUND(I197*H197,2)</f>
        <v>0</v>
      </c>
      <c r="K197" s="225"/>
      <c r="L197" s="43"/>
      <c r="M197" s="226" t="s">
        <v>1</v>
      </c>
      <c r="N197" s="227" t="s">
        <v>38</v>
      </c>
      <c r="O197" s="90"/>
      <c r="P197" s="228">
        <f>O197*H197</f>
        <v>0</v>
      </c>
      <c r="Q197" s="228">
        <v>0</v>
      </c>
      <c r="R197" s="228">
        <f>Q197*H197</f>
        <v>0</v>
      </c>
      <c r="S197" s="228">
        <v>0</v>
      </c>
      <c r="T197" s="229">
        <f>S197*H197</f>
        <v>0</v>
      </c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R197" s="230" t="s">
        <v>123</v>
      </c>
      <c r="AT197" s="230" t="s">
        <v>119</v>
      </c>
      <c r="AU197" s="230" t="s">
        <v>83</v>
      </c>
      <c r="AY197" s="16" t="s">
        <v>117</v>
      </c>
      <c r="BE197" s="231">
        <f>IF(N197="základní",J197,0)</f>
        <v>0</v>
      </c>
      <c r="BF197" s="231">
        <f>IF(N197="snížená",J197,0)</f>
        <v>0</v>
      </c>
      <c r="BG197" s="231">
        <f>IF(N197="zákl. přenesená",J197,0)</f>
        <v>0</v>
      </c>
      <c r="BH197" s="231">
        <f>IF(N197="sníž. přenesená",J197,0)</f>
        <v>0</v>
      </c>
      <c r="BI197" s="231">
        <f>IF(N197="nulová",J197,0)</f>
        <v>0</v>
      </c>
      <c r="BJ197" s="16" t="s">
        <v>81</v>
      </c>
      <c r="BK197" s="231">
        <f>ROUND(I197*H197,2)</f>
        <v>0</v>
      </c>
      <c r="BL197" s="16" t="s">
        <v>123</v>
      </c>
      <c r="BM197" s="230" t="s">
        <v>353</v>
      </c>
    </row>
    <row r="198" spans="1:65" s="2" customFormat="1" ht="24.15" customHeight="1">
      <c r="A198" s="37"/>
      <c r="B198" s="38"/>
      <c r="C198" s="218" t="s">
        <v>354</v>
      </c>
      <c r="D198" s="218" t="s">
        <v>119</v>
      </c>
      <c r="E198" s="219" t="s">
        <v>355</v>
      </c>
      <c r="F198" s="220" t="s">
        <v>356</v>
      </c>
      <c r="G198" s="221" t="s">
        <v>131</v>
      </c>
      <c r="H198" s="222">
        <v>127</v>
      </c>
      <c r="I198" s="223"/>
      <c r="J198" s="224">
        <f>ROUND(I198*H198,2)</f>
        <v>0</v>
      </c>
      <c r="K198" s="225"/>
      <c r="L198" s="43"/>
      <c r="M198" s="226" t="s">
        <v>1</v>
      </c>
      <c r="N198" s="227" t="s">
        <v>38</v>
      </c>
      <c r="O198" s="90"/>
      <c r="P198" s="228">
        <f>O198*H198</f>
        <v>0</v>
      </c>
      <c r="Q198" s="228">
        <v>5.5E-07</v>
      </c>
      <c r="R198" s="228">
        <f>Q198*H198</f>
        <v>6.985E-05</v>
      </c>
      <c r="S198" s="228">
        <v>0</v>
      </c>
      <c r="T198" s="229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30" t="s">
        <v>123</v>
      </c>
      <c r="AT198" s="230" t="s">
        <v>119</v>
      </c>
      <c r="AU198" s="230" t="s">
        <v>83</v>
      </c>
      <c r="AY198" s="16" t="s">
        <v>117</v>
      </c>
      <c r="BE198" s="231">
        <f>IF(N198="základní",J198,0)</f>
        <v>0</v>
      </c>
      <c r="BF198" s="231">
        <f>IF(N198="snížená",J198,0)</f>
        <v>0</v>
      </c>
      <c r="BG198" s="231">
        <f>IF(N198="zákl. přenesená",J198,0)</f>
        <v>0</v>
      </c>
      <c r="BH198" s="231">
        <f>IF(N198="sníž. přenesená",J198,0)</f>
        <v>0</v>
      </c>
      <c r="BI198" s="231">
        <f>IF(N198="nulová",J198,0)</f>
        <v>0</v>
      </c>
      <c r="BJ198" s="16" t="s">
        <v>81</v>
      </c>
      <c r="BK198" s="231">
        <f>ROUND(I198*H198,2)</f>
        <v>0</v>
      </c>
      <c r="BL198" s="16" t="s">
        <v>123</v>
      </c>
      <c r="BM198" s="230" t="s">
        <v>357</v>
      </c>
    </row>
    <row r="199" spans="1:65" s="2" customFormat="1" ht="24.15" customHeight="1">
      <c r="A199" s="37"/>
      <c r="B199" s="38"/>
      <c r="C199" s="218" t="s">
        <v>358</v>
      </c>
      <c r="D199" s="218" t="s">
        <v>119</v>
      </c>
      <c r="E199" s="219" t="s">
        <v>359</v>
      </c>
      <c r="F199" s="220" t="s">
        <v>360</v>
      </c>
      <c r="G199" s="221" t="s">
        <v>336</v>
      </c>
      <c r="H199" s="222">
        <v>8</v>
      </c>
      <c r="I199" s="223"/>
      <c r="J199" s="224">
        <f>ROUND(I199*H199,2)</f>
        <v>0</v>
      </c>
      <c r="K199" s="225"/>
      <c r="L199" s="43"/>
      <c r="M199" s="226" t="s">
        <v>1</v>
      </c>
      <c r="N199" s="227" t="s">
        <v>38</v>
      </c>
      <c r="O199" s="90"/>
      <c r="P199" s="228">
        <f>O199*H199</f>
        <v>0</v>
      </c>
      <c r="Q199" s="228">
        <v>0</v>
      </c>
      <c r="R199" s="228">
        <f>Q199*H199</f>
        <v>0</v>
      </c>
      <c r="S199" s="228">
        <v>0</v>
      </c>
      <c r="T199" s="229">
        <f>S199*H199</f>
        <v>0</v>
      </c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R199" s="230" t="s">
        <v>123</v>
      </c>
      <c r="AT199" s="230" t="s">
        <v>119</v>
      </c>
      <c r="AU199" s="230" t="s">
        <v>83</v>
      </c>
      <c r="AY199" s="16" t="s">
        <v>117</v>
      </c>
      <c r="BE199" s="231">
        <f>IF(N199="základní",J199,0)</f>
        <v>0</v>
      </c>
      <c r="BF199" s="231">
        <f>IF(N199="snížená",J199,0)</f>
        <v>0</v>
      </c>
      <c r="BG199" s="231">
        <f>IF(N199="zákl. přenesená",J199,0)</f>
        <v>0</v>
      </c>
      <c r="BH199" s="231">
        <f>IF(N199="sníž. přenesená",J199,0)</f>
        <v>0</v>
      </c>
      <c r="BI199" s="231">
        <f>IF(N199="nulová",J199,0)</f>
        <v>0</v>
      </c>
      <c r="BJ199" s="16" t="s">
        <v>81</v>
      </c>
      <c r="BK199" s="231">
        <f>ROUND(I199*H199,2)</f>
        <v>0</v>
      </c>
      <c r="BL199" s="16" t="s">
        <v>123</v>
      </c>
      <c r="BM199" s="230" t="s">
        <v>361</v>
      </c>
    </row>
    <row r="200" spans="1:65" s="2" customFormat="1" ht="16.5" customHeight="1">
      <c r="A200" s="37"/>
      <c r="B200" s="38"/>
      <c r="C200" s="218" t="s">
        <v>362</v>
      </c>
      <c r="D200" s="218" t="s">
        <v>119</v>
      </c>
      <c r="E200" s="219" t="s">
        <v>363</v>
      </c>
      <c r="F200" s="220" t="s">
        <v>364</v>
      </c>
      <c r="G200" s="221" t="s">
        <v>213</v>
      </c>
      <c r="H200" s="222">
        <v>6</v>
      </c>
      <c r="I200" s="223"/>
      <c r="J200" s="224">
        <f>ROUND(I200*H200,2)</f>
        <v>0</v>
      </c>
      <c r="K200" s="225"/>
      <c r="L200" s="43"/>
      <c r="M200" s="226" t="s">
        <v>1</v>
      </c>
      <c r="N200" s="227" t="s">
        <v>38</v>
      </c>
      <c r="O200" s="90"/>
      <c r="P200" s="228">
        <f>O200*H200</f>
        <v>0</v>
      </c>
      <c r="Q200" s="228">
        <v>0.04</v>
      </c>
      <c r="R200" s="228">
        <f>Q200*H200</f>
        <v>0.24</v>
      </c>
      <c r="S200" s="228">
        <v>0</v>
      </c>
      <c r="T200" s="229">
        <f>S200*H200</f>
        <v>0</v>
      </c>
      <c r="U200" s="37"/>
      <c r="V200" s="37"/>
      <c r="W200" s="37"/>
      <c r="X200" s="37"/>
      <c r="Y200" s="37"/>
      <c r="Z200" s="37"/>
      <c r="AA200" s="37"/>
      <c r="AB200" s="37"/>
      <c r="AC200" s="37"/>
      <c r="AD200" s="37"/>
      <c r="AE200" s="37"/>
      <c r="AR200" s="230" t="s">
        <v>123</v>
      </c>
      <c r="AT200" s="230" t="s">
        <v>119</v>
      </c>
      <c r="AU200" s="230" t="s">
        <v>83</v>
      </c>
      <c r="AY200" s="16" t="s">
        <v>117</v>
      </c>
      <c r="BE200" s="231">
        <f>IF(N200="základní",J200,0)</f>
        <v>0</v>
      </c>
      <c r="BF200" s="231">
        <f>IF(N200="snížená",J200,0)</f>
        <v>0</v>
      </c>
      <c r="BG200" s="231">
        <f>IF(N200="zákl. přenesená",J200,0)</f>
        <v>0</v>
      </c>
      <c r="BH200" s="231">
        <f>IF(N200="sníž. přenesená",J200,0)</f>
        <v>0</v>
      </c>
      <c r="BI200" s="231">
        <f>IF(N200="nulová",J200,0)</f>
        <v>0</v>
      </c>
      <c r="BJ200" s="16" t="s">
        <v>81</v>
      </c>
      <c r="BK200" s="231">
        <f>ROUND(I200*H200,2)</f>
        <v>0</v>
      </c>
      <c r="BL200" s="16" t="s">
        <v>123</v>
      </c>
      <c r="BM200" s="230" t="s">
        <v>365</v>
      </c>
    </row>
    <row r="201" spans="1:65" s="2" customFormat="1" ht="16.5" customHeight="1">
      <c r="A201" s="37"/>
      <c r="B201" s="38"/>
      <c r="C201" s="255" t="s">
        <v>366</v>
      </c>
      <c r="D201" s="255" t="s">
        <v>188</v>
      </c>
      <c r="E201" s="256" t="s">
        <v>367</v>
      </c>
      <c r="F201" s="257" t="s">
        <v>368</v>
      </c>
      <c r="G201" s="258" t="s">
        <v>213</v>
      </c>
      <c r="H201" s="259">
        <v>6</v>
      </c>
      <c r="I201" s="260"/>
      <c r="J201" s="261">
        <f>ROUND(I201*H201,2)</f>
        <v>0</v>
      </c>
      <c r="K201" s="262"/>
      <c r="L201" s="263"/>
      <c r="M201" s="264" t="s">
        <v>1</v>
      </c>
      <c r="N201" s="265" t="s">
        <v>38</v>
      </c>
      <c r="O201" s="90"/>
      <c r="P201" s="228">
        <f>O201*H201</f>
        <v>0</v>
      </c>
      <c r="Q201" s="228">
        <v>0.0073</v>
      </c>
      <c r="R201" s="228">
        <f>Q201*H201</f>
        <v>0.0438</v>
      </c>
      <c r="S201" s="228">
        <v>0</v>
      </c>
      <c r="T201" s="229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30" t="s">
        <v>158</v>
      </c>
      <c r="AT201" s="230" t="s">
        <v>188</v>
      </c>
      <c r="AU201" s="230" t="s">
        <v>83</v>
      </c>
      <c r="AY201" s="16" t="s">
        <v>117</v>
      </c>
      <c r="BE201" s="231">
        <f>IF(N201="základní",J201,0)</f>
        <v>0</v>
      </c>
      <c r="BF201" s="231">
        <f>IF(N201="snížená",J201,0)</f>
        <v>0</v>
      </c>
      <c r="BG201" s="231">
        <f>IF(N201="zákl. přenesená",J201,0)</f>
        <v>0</v>
      </c>
      <c r="BH201" s="231">
        <f>IF(N201="sníž. přenesená",J201,0)</f>
        <v>0</v>
      </c>
      <c r="BI201" s="231">
        <f>IF(N201="nulová",J201,0)</f>
        <v>0</v>
      </c>
      <c r="BJ201" s="16" t="s">
        <v>81</v>
      </c>
      <c r="BK201" s="231">
        <f>ROUND(I201*H201,2)</f>
        <v>0</v>
      </c>
      <c r="BL201" s="16" t="s">
        <v>123</v>
      </c>
      <c r="BM201" s="230" t="s">
        <v>369</v>
      </c>
    </row>
    <row r="202" spans="1:65" s="2" customFormat="1" ht="24.15" customHeight="1">
      <c r="A202" s="37"/>
      <c r="B202" s="38"/>
      <c r="C202" s="255" t="s">
        <v>370</v>
      </c>
      <c r="D202" s="255" t="s">
        <v>188</v>
      </c>
      <c r="E202" s="256" t="s">
        <v>371</v>
      </c>
      <c r="F202" s="257" t="s">
        <v>372</v>
      </c>
      <c r="G202" s="258" t="s">
        <v>213</v>
      </c>
      <c r="H202" s="259">
        <v>6</v>
      </c>
      <c r="I202" s="260"/>
      <c r="J202" s="261">
        <f>ROUND(I202*H202,2)</f>
        <v>0</v>
      </c>
      <c r="K202" s="262"/>
      <c r="L202" s="263"/>
      <c r="M202" s="264" t="s">
        <v>1</v>
      </c>
      <c r="N202" s="265" t="s">
        <v>38</v>
      </c>
      <c r="O202" s="90"/>
      <c r="P202" s="228">
        <f>O202*H202</f>
        <v>0</v>
      </c>
      <c r="Q202" s="228">
        <v>0.0009</v>
      </c>
      <c r="R202" s="228">
        <f>Q202*H202</f>
        <v>0.0054</v>
      </c>
      <c r="S202" s="228">
        <v>0</v>
      </c>
      <c r="T202" s="229">
        <f>S202*H202</f>
        <v>0</v>
      </c>
      <c r="U202" s="37"/>
      <c r="V202" s="37"/>
      <c r="W202" s="37"/>
      <c r="X202" s="37"/>
      <c r="Y202" s="37"/>
      <c r="Z202" s="37"/>
      <c r="AA202" s="37"/>
      <c r="AB202" s="37"/>
      <c r="AC202" s="37"/>
      <c r="AD202" s="37"/>
      <c r="AE202" s="37"/>
      <c r="AR202" s="230" t="s">
        <v>158</v>
      </c>
      <c r="AT202" s="230" t="s">
        <v>188</v>
      </c>
      <c r="AU202" s="230" t="s">
        <v>83</v>
      </c>
      <c r="AY202" s="16" t="s">
        <v>117</v>
      </c>
      <c r="BE202" s="231">
        <f>IF(N202="základní",J202,0)</f>
        <v>0</v>
      </c>
      <c r="BF202" s="231">
        <f>IF(N202="snížená",J202,0)</f>
        <v>0</v>
      </c>
      <c r="BG202" s="231">
        <f>IF(N202="zákl. přenesená",J202,0)</f>
        <v>0</v>
      </c>
      <c r="BH202" s="231">
        <f>IF(N202="sníž. přenesená",J202,0)</f>
        <v>0</v>
      </c>
      <c r="BI202" s="231">
        <f>IF(N202="nulová",J202,0)</f>
        <v>0</v>
      </c>
      <c r="BJ202" s="16" t="s">
        <v>81</v>
      </c>
      <c r="BK202" s="231">
        <f>ROUND(I202*H202,2)</f>
        <v>0</v>
      </c>
      <c r="BL202" s="16" t="s">
        <v>123</v>
      </c>
      <c r="BM202" s="230" t="s">
        <v>373</v>
      </c>
    </row>
    <row r="203" spans="1:65" s="2" customFormat="1" ht="16.5" customHeight="1">
      <c r="A203" s="37"/>
      <c r="B203" s="38"/>
      <c r="C203" s="218" t="s">
        <v>374</v>
      </c>
      <c r="D203" s="218" t="s">
        <v>119</v>
      </c>
      <c r="E203" s="219" t="s">
        <v>375</v>
      </c>
      <c r="F203" s="220" t="s">
        <v>376</v>
      </c>
      <c r="G203" s="221" t="s">
        <v>213</v>
      </c>
      <c r="H203" s="222">
        <v>3</v>
      </c>
      <c r="I203" s="223"/>
      <c r="J203" s="224">
        <f>ROUND(I203*H203,2)</f>
        <v>0</v>
      </c>
      <c r="K203" s="225"/>
      <c r="L203" s="43"/>
      <c r="M203" s="226" t="s">
        <v>1</v>
      </c>
      <c r="N203" s="227" t="s">
        <v>38</v>
      </c>
      <c r="O203" s="90"/>
      <c r="P203" s="228">
        <f>O203*H203</f>
        <v>0</v>
      </c>
      <c r="Q203" s="228">
        <v>0.04</v>
      </c>
      <c r="R203" s="228">
        <f>Q203*H203</f>
        <v>0.12</v>
      </c>
      <c r="S203" s="228">
        <v>0</v>
      </c>
      <c r="T203" s="229">
        <f>S203*H203</f>
        <v>0</v>
      </c>
      <c r="U203" s="37"/>
      <c r="V203" s="37"/>
      <c r="W203" s="37"/>
      <c r="X203" s="37"/>
      <c r="Y203" s="37"/>
      <c r="Z203" s="37"/>
      <c r="AA203" s="37"/>
      <c r="AB203" s="37"/>
      <c r="AC203" s="37"/>
      <c r="AD203" s="37"/>
      <c r="AE203" s="37"/>
      <c r="AR203" s="230" t="s">
        <v>123</v>
      </c>
      <c r="AT203" s="230" t="s">
        <v>119</v>
      </c>
      <c r="AU203" s="230" t="s">
        <v>83</v>
      </c>
      <c r="AY203" s="16" t="s">
        <v>117</v>
      </c>
      <c r="BE203" s="231">
        <f>IF(N203="základní",J203,0)</f>
        <v>0</v>
      </c>
      <c r="BF203" s="231">
        <f>IF(N203="snížená",J203,0)</f>
        <v>0</v>
      </c>
      <c r="BG203" s="231">
        <f>IF(N203="zákl. přenesená",J203,0)</f>
        <v>0</v>
      </c>
      <c r="BH203" s="231">
        <f>IF(N203="sníž. přenesená",J203,0)</f>
        <v>0</v>
      </c>
      <c r="BI203" s="231">
        <f>IF(N203="nulová",J203,0)</f>
        <v>0</v>
      </c>
      <c r="BJ203" s="16" t="s">
        <v>81</v>
      </c>
      <c r="BK203" s="231">
        <f>ROUND(I203*H203,2)</f>
        <v>0</v>
      </c>
      <c r="BL203" s="16" t="s">
        <v>123</v>
      </c>
      <c r="BM203" s="230" t="s">
        <v>377</v>
      </c>
    </row>
    <row r="204" spans="1:65" s="2" customFormat="1" ht="24.15" customHeight="1">
      <c r="A204" s="37"/>
      <c r="B204" s="38"/>
      <c r="C204" s="255" t="s">
        <v>378</v>
      </c>
      <c r="D204" s="255" t="s">
        <v>188</v>
      </c>
      <c r="E204" s="256" t="s">
        <v>379</v>
      </c>
      <c r="F204" s="257" t="s">
        <v>380</v>
      </c>
      <c r="G204" s="258" t="s">
        <v>213</v>
      </c>
      <c r="H204" s="259">
        <v>3</v>
      </c>
      <c r="I204" s="260"/>
      <c r="J204" s="261">
        <f>ROUND(I204*H204,2)</f>
        <v>0</v>
      </c>
      <c r="K204" s="262"/>
      <c r="L204" s="263"/>
      <c r="M204" s="264" t="s">
        <v>1</v>
      </c>
      <c r="N204" s="265" t="s">
        <v>38</v>
      </c>
      <c r="O204" s="90"/>
      <c r="P204" s="228">
        <f>O204*H204</f>
        <v>0</v>
      </c>
      <c r="Q204" s="228">
        <v>0.0133</v>
      </c>
      <c r="R204" s="228">
        <f>Q204*H204</f>
        <v>0.0399</v>
      </c>
      <c r="S204" s="228">
        <v>0</v>
      </c>
      <c r="T204" s="229">
        <f>S204*H204</f>
        <v>0</v>
      </c>
      <c r="U204" s="37"/>
      <c r="V204" s="37"/>
      <c r="W204" s="37"/>
      <c r="X204" s="37"/>
      <c r="Y204" s="37"/>
      <c r="Z204" s="37"/>
      <c r="AA204" s="37"/>
      <c r="AB204" s="37"/>
      <c r="AC204" s="37"/>
      <c r="AD204" s="37"/>
      <c r="AE204" s="37"/>
      <c r="AR204" s="230" t="s">
        <v>158</v>
      </c>
      <c r="AT204" s="230" t="s">
        <v>188</v>
      </c>
      <c r="AU204" s="230" t="s">
        <v>83</v>
      </c>
      <c r="AY204" s="16" t="s">
        <v>117</v>
      </c>
      <c r="BE204" s="231">
        <f>IF(N204="základní",J204,0)</f>
        <v>0</v>
      </c>
      <c r="BF204" s="231">
        <f>IF(N204="snížená",J204,0)</f>
        <v>0</v>
      </c>
      <c r="BG204" s="231">
        <f>IF(N204="zákl. přenesená",J204,0)</f>
        <v>0</v>
      </c>
      <c r="BH204" s="231">
        <f>IF(N204="sníž. přenesená",J204,0)</f>
        <v>0</v>
      </c>
      <c r="BI204" s="231">
        <f>IF(N204="nulová",J204,0)</f>
        <v>0</v>
      </c>
      <c r="BJ204" s="16" t="s">
        <v>81</v>
      </c>
      <c r="BK204" s="231">
        <f>ROUND(I204*H204,2)</f>
        <v>0</v>
      </c>
      <c r="BL204" s="16" t="s">
        <v>123</v>
      </c>
      <c r="BM204" s="230" t="s">
        <v>381</v>
      </c>
    </row>
    <row r="205" spans="1:65" s="2" customFormat="1" ht="24.15" customHeight="1">
      <c r="A205" s="37"/>
      <c r="B205" s="38"/>
      <c r="C205" s="255" t="s">
        <v>382</v>
      </c>
      <c r="D205" s="255" t="s">
        <v>188</v>
      </c>
      <c r="E205" s="256" t="s">
        <v>383</v>
      </c>
      <c r="F205" s="257" t="s">
        <v>384</v>
      </c>
      <c r="G205" s="258" t="s">
        <v>213</v>
      </c>
      <c r="H205" s="259">
        <v>3</v>
      </c>
      <c r="I205" s="260"/>
      <c r="J205" s="261">
        <f>ROUND(I205*H205,2)</f>
        <v>0</v>
      </c>
      <c r="K205" s="262"/>
      <c r="L205" s="263"/>
      <c r="M205" s="264" t="s">
        <v>1</v>
      </c>
      <c r="N205" s="265" t="s">
        <v>38</v>
      </c>
      <c r="O205" s="90"/>
      <c r="P205" s="228">
        <f>O205*H205</f>
        <v>0</v>
      </c>
      <c r="Q205" s="228">
        <v>0.0009</v>
      </c>
      <c r="R205" s="228">
        <f>Q205*H205</f>
        <v>0.0027</v>
      </c>
      <c r="S205" s="228">
        <v>0</v>
      </c>
      <c r="T205" s="229">
        <f>S205*H205</f>
        <v>0</v>
      </c>
      <c r="U205" s="37"/>
      <c r="V205" s="37"/>
      <c r="W205" s="37"/>
      <c r="X205" s="37"/>
      <c r="Y205" s="37"/>
      <c r="Z205" s="37"/>
      <c r="AA205" s="37"/>
      <c r="AB205" s="37"/>
      <c r="AC205" s="37"/>
      <c r="AD205" s="37"/>
      <c r="AE205" s="37"/>
      <c r="AR205" s="230" t="s">
        <v>158</v>
      </c>
      <c r="AT205" s="230" t="s">
        <v>188</v>
      </c>
      <c r="AU205" s="230" t="s">
        <v>83</v>
      </c>
      <c r="AY205" s="16" t="s">
        <v>117</v>
      </c>
      <c r="BE205" s="231">
        <f>IF(N205="základní",J205,0)</f>
        <v>0</v>
      </c>
      <c r="BF205" s="231">
        <f>IF(N205="snížená",J205,0)</f>
        <v>0</v>
      </c>
      <c r="BG205" s="231">
        <f>IF(N205="zákl. přenesená",J205,0)</f>
        <v>0</v>
      </c>
      <c r="BH205" s="231">
        <f>IF(N205="sníž. přenesená",J205,0)</f>
        <v>0</v>
      </c>
      <c r="BI205" s="231">
        <f>IF(N205="nulová",J205,0)</f>
        <v>0</v>
      </c>
      <c r="BJ205" s="16" t="s">
        <v>81</v>
      </c>
      <c r="BK205" s="231">
        <f>ROUND(I205*H205,2)</f>
        <v>0</v>
      </c>
      <c r="BL205" s="16" t="s">
        <v>123</v>
      </c>
      <c r="BM205" s="230" t="s">
        <v>385</v>
      </c>
    </row>
    <row r="206" spans="1:65" s="2" customFormat="1" ht="16.5" customHeight="1">
      <c r="A206" s="37"/>
      <c r="B206" s="38"/>
      <c r="C206" s="218" t="s">
        <v>386</v>
      </c>
      <c r="D206" s="218" t="s">
        <v>119</v>
      </c>
      <c r="E206" s="219" t="s">
        <v>387</v>
      </c>
      <c r="F206" s="220" t="s">
        <v>388</v>
      </c>
      <c r="G206" s="221" t="s">
        <v>213</v>
      </c>
      <c r="H206" s="222">
        <v>1</v>
      </c>
      <c r="I206" s="223"/>
      <c r="J206" s="224">
        <f>ROUND(I206*H206,2)</f>
        <v>0</v>
      </c>
      <c r="K206" s="225"/>
      <c r="L206" s="43"/>
      <c r="M206" s="226" t="s">
        <v>1</v>
      </c>
      <c r="N206" s="227" t="s">
        <v>38</v>
      </c>
      <c r="O206" s="90"/>
      <c r="P206" s="228">
        <f>O206*H206</f>
        <v>0</v>
      </c>
      <c r="Q206" s="228">
        <v>0.05</v>
      </c>
      <c r="R206" s="228">
        <f>Q206*H206</f>
        <v>0.05</v>
      </c>
      <c r="S206" s="228">
        <v>0</v>
      </c>
      <c r="T206" s="229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30" t="s">
        <v>123</v>
      </c>
      <c r="AT206" s="230" t="s">
        <v>119</v>
      </c>
      <c r="AU206" s="230" t="s">
        <v>83</v>
      </c>
      <c r="AY206" s="16" t="s">
        <v>117</v>
      </c>
      <c r="BE206" s="231">
        <f>IF(N206="základní",J206,0)</f>
        <v>0</v>
      </c>
      <c r="BF206" s="231">
        <f>IF(N206="snížená",J206,0)</f>
        <v>0</v>
      </c>
      <c r="BG206" s="231">
        <f>IF(N206="zákl. přenesená",J206,0)</f>
        <v>0</v>
      </c>
      <c r="BH206" s="231">
        <f>IF(N206="sníž. přenesená",J206,0)</f>
        <v>0</v>
      </c>
      <c r="BI206" s="231">
        <f>IF(N206="nulová",J206,0)</f>
        <v>0</v>
      </c>
      <c r="BJ206" s="16" t="s">
        <v>81</v>
      </c>
      <c r="BK206" s="231">
        <f>ROUND(I206*H206,2)</f>
        <v>0</v>
      </c>
      <c r="BL206" s="16" t="s">
        <v>123</v>
      </c>
      <c r="BM206" s="230" t="s">
        <v>389</v>
      </c>
    </row>
    <row r="207" spans="1:65" s="2" customFormat="1" ht="16.5" customHeight="1">
      <c r="A207" s="37"/>
      <c r="B207" s="38"/>
      <c r="C207" s="255" t="s">
        <v>390</v>
      </c>
      <c r="D207" s="255" t="s">
        <v>188</v>
      </c>
      <c r="E207" s="256" t="s">
        <v>391</v>
      </c>
      <c r="F207" s="257" t="s">
        <v>392</v>
      </c>
      <c r="G207" s="258" t="s">
        <v>213</v>
      </c>
      <c r="H207" s="259">
        <v>1</v>
      </c>
      <c r="I207" s="260"/>
      <c r="J207" s="261">
        <f>ROUND(I207*H207,2)</f>
        <v>0</v>
      </c>
      <c r="K207" s="262"/>
      <c r="L207" s="263"/>
      <c r="M207" s="264" t="s">
        <v>1</v>
      </c>
      <c r="N207" s="265" t="s">
        <v>38</v>
      </c>
      <c r="O207" s="90"/>
      <c r="P207" s="228">
        <f>O207*H207</f>
        <v>0</v>
      </c>
      <c r="Q207" s="228">
        <v>0.0295</v>
      </c>
      <c r="R207" s="228">
        <f>Q207*H207</f>
        <v>0.0295</v>
      </c>
      <c r="S207" s="228">
        <v>0</v>
      </c>
      <c r="T207" s="229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30" t="s">
        <v>158</v>
      </c>
      <c r="AT207" s="230" t="s">
        <v>188</v>
      </c>
      <c r="AU207" s="230" t="s">
        <v>83</v>
      </c>
      <c r="AY207" s="16" t="s">
        <v>117</v>
      </c>
      <c r="BE207" s="231">
        <f>IF(N207="základní",J207,0)</f>
        <v>0</v>
      </c>
      <c r="BF207" s="231">
        <f>IF(N207="snížená",J207,0)</f>
        <v>0</v>
      </c>
      <c r="BG207" s="231">
        <f>IF(N207="zákl. přenesená",J207,0)</f>
        <v>0</v>
      </c>
      <c r="BH207" s="231">
        <f>IF(N207="sníž. přenesená",J207,0)</f>
        <v>0</v>
      </c>
      <c r="BI207" s="231">
        <f>IF(N207="nulová",J207,0)</f>
        <v>0</v>
      </c>
      <c r="BJ207" s="16" t="s">
        <v>81</v>
      </c>
      <c r="BK207" s="231">
        <f>ROUND(I207*H207,2)</f>
        <v>0</v>
      </c>
      <c r="BL207" s="16" t="s">
        <v>123</v>
      </c>
      <c r="BM207" s="230" t="s">
        <v>393</v>
      </c>
    </row>
    <row r="208" spans="1:65" s="2" customFormat="1" ht="21.75" customHeight="1">
      <c r="A208" s="37"/>
      <c r="B208" s="38"/>
      <c r="C208" s="255" t="s">
        <v>394</v>
      </c>
      <c r="D208" s="255" t="s">
        <v>188</v>
      </c>
      <c r="E208" s="256" t="s">
        <v>395</v>
      </c>
      <c r="F208" s="257" t="s">
        <v>396</v>
      </c>
      <c r="G208" s="258" t="s">
        <v>213</v>
      </c>
      <c r="H208" s="259">
        <v>1</v>
      </c>
      <c r="I208" s="260"/>
      <c r="J208" s="261">
        <f>ROUND(I208*H208,2)</f>
        <v>0</v>
      </c>
      <c r="K208" s="262"/>
      <c r="L208" s="263"/>
      <c r="M208" s="264" t="s">
        <v>1</v>
      </c>
      <c r="N208" s="265" t="s">
        <v>38</v>
      </c>
      <c r="O208" s="90"/>
      <c r="P208" s="228">
        <f>O208*H208</f>
        <v>0</v>
      </c>
      <c r="Q208" s="228">
        <v>0.0019</v>
      </c>
      <c r="R208" s="228">
        <f>Q208*H208</f>
        <v>0.0019</v>
      </c>
      <c r="S208" s="228">
        <v>0</v>
      </c>
      <c r="T208" s="229">
        <f>S208*H208</f>
        <v>0</v>
      </c>
      <c r="U208" s="37"/>
      <c r="V208" s="37"/>
      <c r="W208" s="37"/>
      <c r="X208" s="37"/>
      <c r="Y208" s="37"/>
      <c r="Z208" s="37"/>
      <c r="AA208" s="37"/>
      <c r="AB208" s="37"/>
      <c r="AC208" s="37"/>
      <c r="AD208" s="37"/>
      <c r="AE208" s="37"/>
      <c r="AR208" s="230" t="s">
        <v>158</v>
      </c>
      <c r="AT208" s="230" t="s">
        <v>188</v>
      </c>
      <c r="AU208" s="230" t="s">
        <v>83</v>
      </c>
      <c r="AY208" s="16" t="s">
        <v>117</v>
      </c>
      <c r="BE208" s="231">
        <f>IF(N208="základní",J208,0)</f>
        <v>0</v>
      </c>
      <c r="BF208" s="231">
        <f>IF(N208="snížená",J208,0)</f>
        <v>0</v>
      </c>
      <c r="BG208" s="231">
        <f>IF(N208="zákl. přenesená",J208,0)</f>
        <v>0</v>
      </c>
      <c r="BH208" s="231">
        <f>IF(N208="sníž. přenesená",J208,0)</f>
        <v>0</v>
      </c>
      <c r="BI208" s="231">
        <f>IF(N208="nulová",J208,0)</f>
        <v>0</v>
      </c>
      <c r="BJ208" s="16" t="s">
        <v>81</v>
      </c>
      <c r="BK208" s="231">
        <f>ROUND(I208*H208,2)</f>
        <v>0</v>
      </c>
      <c r="BL208" s="16" t="s">
        <v>123</v>
      </c>
      <c r="BM208" s="230" t="s">
        <v>397</v>
      </c>
    </row>
    <row r="209" spans="1:65" s="2" customFormat="1" ht="24.15" customHeight="1">
      <c r="A209" s="37"/>
      <c r="B209" s="38"/>
      <c r="C209" s="218" t="s">
        <v>398</v>
      </c>
      <c r="D209" s="218" t="s">
        <v>119</v>
      </c>
      <c r="E209" s="219" t="s">
        <v>399</v>
      </c>
      <c r="F209" s="220" t="s">
        <v>400</v>
      </c>
      <c r="G209" s="221" t="s">
        <v>213</v>
      </c>
      <c r="H209" s="222">
        <v>2</v>
      </c>
      <c r="I209" s="223"/>
      <c r="J209" s="224">
        <f>ROUND(I209*H209,2)</f>
        <v>0</v>
      </c>
      <c r="K209" s="225"/>
      <c r="L209" s="43"/>
      <c r="M209" s="226" t="s">
        <v>1</v>
      </c>
      <c r="N209" s="227" t="s">
        <v>38</v>
      </c>
      <c r="O209" s="90"/>
      <c r="P209" s="228">
        <f>O209*H209</f>
        <v>0</v>
      </c>
      <c r="Q209" s="228">
        <v>0.00016</v>
      </c>
      <c r="R209" s="228">
        <f>Q209*H209</f>
        <v>0.00032</v>
      </c>
      <c r="S209" s="228">
        <v>0</v>
      </c>
      <c r="T209" s="229">
        <f>S209*H209</f>
        <v>0</v>
      </c>
      <c r="U209" s="37"/>
      <c r="V209" s="37"/>
      <c r="W209" s="37"/>
      <c r="X209" s="37"/>
      <c r="Y209" s="37"/>
      <c r="Z209" s="37"/>
      <c r="AA209" s="37"/>
      <c r="AB209" s="37"/>
      <c r="AC209" s="37"/>
      <c r="AD209" s="37"/>
      <c r="AE209" s="37"/>
      <c r="AR209" s="230" t="s">
        <v>123</v>
      </c>
      <c r="AT209" s="230" t="s">
        <v>119</v>
      </c>
      <c r="AU209" s="230" t="s">
        <v>83</v>
      </c>
      <c r="AY209" s="16" t="s">
        <v>117</v>
      </c>
      <c r="BE209" s="231">
        <f>IF(N209="základní",J209,0)</f>
        <v>0</v>
      </c>
      <c r="BF209" s="231">
        <f>IF(N209="snížená",J209,0)</f>
        <v>0</v>
      </c>
      <c r="BG209" s="231">
        <f>IF(N209="zákl. přenesená",J209,0)</f>
        <v>0</v>
      </c>
      <c r="BH209" s="231">
        <f>IF(N209="sníž. přenesená",J209,0)</f>
        <v>0</v>
      </c>
      <c r="BI209" s="231">
        <f>IF(N209="nulová",J209,0)</f>
        <v>0</v>
      </c>
      <c r="BJ209" s="16" t="s">
        <v>81</v>
      </c>
      <c r="BK209" s="231">
        <f>ROUND(I209*H209,2)</f>
        <v>0</v>
      </c>
      <c r="BL209" s="16" t="s">
        <v>123</v>
      </c>
      <c r="BM209" s="230" t="s">
        <v>401</v>
      </c>
    </row>
    <row r="210" spans="1:65" s="2" customFormat="1" ht="16.5" customHeight="1">
      <c r="A210" s="37"/>
      <c r="B210" s="38"/>
      <c r="C210" s="218" t="s">
        <v>402</v>
      </c>
      <c r="D210" s="218" t="s">
        <v>119</v>
      </c>
      <c r="E210" s="219" t="s">
        <v>403</v>
      </c>
      <c r="F210" s="220" t="s">
        <v>404</v>
      </c>
      <c r="G210" s="221" t="s">
        <v>131</v>
      </c>
      <c r="H210" s="222">
        <v>131.5</v>
      </c>
      <c r="I210" s="223"/>
      <c r="J210" s="224">
        <f>ROUND(I210*H210,2)</f>
        <v>0</v>
      </c>
      <c r="K210" s="225"/>
      <c r="L210" s="43"/>
      <c r="M210" s="226" t="s">
        <v>1</v>
      </c>
      <c r="N210" s="227" t="s">
        <v>38</v>
      </c>
      <c r="O210" s="90"/>
      <c r="P210" s="228">
        <f>O210*H210</f>
        <v>0</v>
      </c>
      <c r="Q210" s="228">
        <v>0.00019236</v>
      </c>
      <c r="R210" s="228">
        <f>Q210*H210</f>
        <v>0.02529534</v>
      </c>
      <c r="S210" s="228">
        <v>0</v>
      </c>
      <c r="T210" s="229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30" t="s">
        <v>123</v>
      </c>
      <c r="AT210" s="230" t="s">
        <v>119</v>
      </c>
      <c r="AU210" s="230" t="s">
        <v>83</v>
      </c>
      <c r="AY210" s="16" t="s">
        <v>117</v>
      </c>
      <c r="BE210" s="231">
        <f>IF(N210="základní",J210,0)</f>
        <v>0</v>
      </c>
      <c r="BF210" s="231">
        <f>IF(N210="snížená",J210,0)</f>
        <v>0</v>
      </c>
      <c r="BG210" s="231">
        <f>IF(N210="zákl. přenesená",J210,0)</f>
        <v>0</v>
      </c>
      <c r="BH210" s="231">
        <f>IF(N210="sníž. přenesená",J210,0)</f>
        <v>0</v>
      </c>
      <c r="BI210" s="231">
        <f>IF(N210="nulová",J210,0)</f>
        <v>0</v>
      </c>
      <c r="BJ210" s="16" t="s">
        <v>81</v>
      </c>
      <c r="BK210" s="231">
        <f>ROUND(I210*H210,2)</f>
        <v>0</v>
      </c>
      <c r="BL210" s="16" t="s">
        <v>123</v>
      </c>
      <c r="BM210" s="230" t="s">
        <v>405</v>
      </c>
    </row>
    <row r="211" spans="1:51" s="13" customFormat="1" ht="12">
      <c r="A211" s="13"/>
      <c r="B211" s="232"/>
      <c r="C211" s="233"/>
      <c r="D211" s="234" t="s">
        <v>125</v>
      </c>
      <c r="E211" s="235" t="s">
        <v>1</v>
      </c>
      <c r="F211" s="236" t="s">
        <v>406</v>
      </c>
      <c r="G211" s="233"/>
      <c r="H211" s="237">
        <v>131.5</v>
      </c>
      <c r="I211" s="238"/>
      <c r="J211" s="233"/>
      <c r="K211" s="233"/>
      <c r="L211" s="239"/>
      <c r="M211" s="240"/>
      <c r="N211" s="241"/>
      <c r="O211" s="241"/>
      <c r="P211" s="241"/>
      <c r="Q211" s="241"/>
      <c r="R211" s="241"/>
      <c r="S211" s="241"/>
      <c r="T211" s="242"/>
      <c r="U211" s="13"/>
      <c r="V211" s="13"/>
      <c r="W211" s="13"/>
      <c r="X211" s="13"/>
      <c r="Y211" s="13"/>
      <c r="Z211" s="13"/>
      <c r="AA211" s="13"/>
      <c r="AB211" s="13"/>
      <c r="AC211" s="13"/>
      <c r="AD211" s="13"/>
      <c r="AE211" s="13"/>
      <c r="AT211" s="243" t="s">
        <v>125</v>
      </c>
      <c r="AU211" s="243" t="s">
        <v>83</v>
      </c>
      <c r="AV211" s="13" t="s">
        <v>83</v>
      </c>
      <c r="AW211" s="13" t="s">
        <v>30</v>
      </c>
      <c r="AX211" s="13" t="s">
        <v>81</v>
      </c>
      <c r="AY211" s="243" t="s">
        <v>117</v>
      </c>
    </row>
    <row r="212" spans="1:65" s="2" customFormat="1" ht="21.75" customHeight="1">
      <c r="A212" s="37"/>
      <c r="B212" s="38"/>
      <c r="C212" s="218" t="s">
        <v>407</v>
      </c>
      <c r="D212" s="218" t="s">
        <v>119</v>
      </c>
      <c r="E212" s="219" t="s">
        <v>408</v>
      </c>
      <c r="F212" s="220" t="s">
        <v>409</v>
      </c>
      <c r="G212" s="221" t="s">
        <v>131</v>
      </c>
      <c r="H212" s="222">
        <v>127</v>
      </c>
      <c r="I212" s="223"/>
      <c r="J212" s="224">
        <f>ROUND(I212*H212,2)</f>
        <v>0</v>
      </c>
      <c r="K212" s="225"/>
      <c r="L212" s="43"/>
      <c r="M212" s="226" t="s">
        <v>1</v>
      </c>
      <c r="N212" s="227" t="s">
        <v>38</v>
      </c>
      <c r="O212" s="90"/>
      <c r="P212" s="228">
        <f>O212*H212</f>
        <v>0</v>
      </c>
      <c r="Q212" s="228">
        <v>0.000126</v>
      </c>
      <c r="R212" s="228">
        <f>Q212*H212</f>
        <v>0.016002</v>
      </c>
      <c r="S212" s="228">
        <v>0</v>
      </c>
      <c r="T212" s="229">
        <f>S212*H212</f>
        <v>0</v>
      </c>
      <c r="U212" s="37"/>
      <c r="V212" s="37"/>
      <c r="W212" s="37"/>
      <c r="X212" s="37"/>
      <c r="Y212" s="37"/>
      <c r="Z212" s="37"/>
      <c r="AA212" s="37"/>
      <c r="AB212" s="37"/>
      <c r="AC212" s="37"/>
      <c r="AD212" s="37"/>
      <c r="AE212" s="37"/>
      <c r="AR212" s="230" t="s">
        <v>123</v>
      </c>
      <c r="AT212" s="230" t="s">
        <v>119</v>
      </c>
      <c r="AU212" s="230" t="s">
        <v>83</v>
      </c>
      <c r="AY212" s="16" t="s">
        <v>117</v>
      </c>
      <c r="BE212" s="231">
        <f>IF(N212="základní",J212,0)</f>
        <v>0</v>
      </c>
      <c r="BF212" s="231">
        <f>IF(N212="snížená",J212,0)</f>
        <v>0</v>
      </c>
      <c r="BG212" s="231">
        <f>IF(N212="zákl. přenesená",J212,0)</f>
        <v>0</v>
      </c>
      <c r="BH212" s="231">
        <f>IF(N212="sníž. přenesená",J212,0)</f>
        <v>0</v>
      </c>
      <c r="BI212" s="231">
        <f>IF(N212="nulová",J212,0)</f>
        <v>0</v>
      </c>
      <c r="BJ212" s="16" t="s">
        <v>81</v>
      </c>
      <c r="BK212" s="231">
        <f>ROUND(I212*H212,2)</f>
        <v>0</v>
      </c>
      <c r="BL212" s="16" t="s">
        <v>123</v>
      </c>
      <c r="BM212" s="230" t="s">
        <v>410</v>
      </c>
    </row>
    <row r="213" spans="1:63" s="12" customFormat="1" ht="22.8" customHeight="1">
      <c r="A213" s="12"/>
      <c r="B213" s="202"/>
      <c r="C213" s="203"/>
      <c r="D213" s="204" t="s">
        <v>72</v>
      </c>
      <c r="E213" s="216" t="s">
        <v>411</v>
      </c>
      <c r="F213" s="216" t="s">
        <v>412</v>
      </c>
      <c r="G213" s="203"/>
      <c r="H213" s="203"/>
      <c r="I213" s="206"/>
      <c r="J213" s="217">
        <f>BK213</f>
        <v>0</v>
      </c>
      <c r="K213" s="203"/>
      <c r="L213" s="208"/>
      <c r="M213" s="209"/>
      <c r="N213" s="210"/>
      <c r="O213" s="210"/>
      <c r="P213" s="211">
        <f>SUM(P214:P220)</f>
        <v>0</v>
      </c>
      <c r="Q213" s="210"/>
      <c r="R213" s="211">
        <f>SUM(R214:R220)</f>
        <v>0</v>
      </c>
      <c r="S213" s="210"/>
      <c r="T213" s="212">
        <f>SUM(T214:T220)</f>
        <v>0</v>
      </c>
      <c r="U213" s="12"/>
      <c r="V213" s="12"/>
      <c r="W213" s="12"/>
      <c r="X213" s="12"/>
      <c r="Y213" s="12"/>
      <c r="Z213" s="12"/>
      <c r="AA213" s="12"/>
      <c r="AB213" s="12"/>
      <c r="AC213" s="12"/>
      <c r="AD213" s="12"/>
      <c r="AE213" s="12"/>
      <c r="AR213" s="213" t="s">
        <v>81</v>
      </c>
      <c r="AT213" s="214" t="s">
        <v>72</v>
      </c>
      <c r="AU213" s="214" t="s">
        <v>81</v>
      </c>
      <c r="AY213" s="213" t="s">
        <v>117</v>
      </c>
      <c r="BK213" s="215">
        <f>SUM(BK214:BK220)</f>
        <v>0</v>
      </c>
    </row>
    <row r="214" spans="1:65" s="2" customFormat="1" ht="16.5" customHeight="1">
      <c r="A214" s="37"/>
      <c r="B214" s="38"/>
      <c r="C214" s="218" t="s">
        <v>413</v>
      </c>
      <c r="D214" s="218" t="s">
        <v>119</v>
      </c>
      <c r="E214" s="219" t="s">
        <v>414</v>
      </c>
      <c r="F214" s="220" t="s">
        <v>415</v>
      </c>
      <c r="G214" s="221" t="s">
        <v>175</v>
      </c>
      <c r="H214" s="222">
        <v>23.749</v>
      </c>
      <c r="I214" s="223"/>
      <c r="J214" s="224">
        <f>ROUND(I214*H214,2)</f>
        <v>0</v>
      </c>
      <c r="K214" s="225"/>
      <c r="L214" s="43"/>
      <c r="M214" s="226" t="s">
        <v>1</v>
      </c>
      <c r="N214" s="227" t="s">
        <v>38</v>
      </c>
      <c r="O214" s="90"/>
      <c r="P214" s="228">
        <f>O214*H214</f>
        <v>0</v>
      </c>
      <c r="Q214" s="228">
        <v>0</v>
      </c>
      <c r="R214" s="228">
        <f>Q214*H214</f>
        <v>0</v>
      </c>
      <c r="S214" s="228">
        <v>0</v>
      </c>
      <c r="T214" s="229">
        <f>S214*H214</f>
        <v>0</v>
      </c>
      <c r="U214" s="37"/>
      <c r="V214" s="37"/>
      <c r="W214" s="37"/>
      <c r="X214" s="37"/>
      <c r="Y214" s="37"/>
      <c r="Z214" s="37"/>
      <c r="AA214" s="37"/>
      <c r="AB214" s="37"/>
      <c r="AC214" s="37"/>
      <c r="AD214" s="37"/>
      <c r="AE214" s="37"/>
      <c r="AR214" s="230" t="s">
        <v>123</v>
      </c>
      <c r="AT214" s="230" t="s">
        <v>119</v>
      </c>
      <c r="AU214" s="230" t="s">
        <v>83</v>
      </c>
      <c r="AY214" s="16" t="s">
        <v>117</v>
      </c>
      <c r="BE214" s="231">
        <f>IF(N214="základní",J214,0)</f>
        <v>0</v>
      </c>
      <c r="BF214" s="231">
        <f>IF(N214="snížená",J214,0)</f>
        <v>0</v>
      </c>
      <c r="BG214" s="231">
        <f>IF(N214="zákl. přenesená",J214,0)</f>
        <v>0</v>
      </c>
      <c r="BH214" s="231">
        <f>IF(N214="sníž. přenesená",J214,0)</f>
        <v>0</v>
      </c>
      <c r="BI214" s="231">
        <f>IF(N214="nulová",J214,0)</f>
        <v>0</v>
      </c>
      <c r="BJ214" s="16" t="s">
        <v>81</v>
      </c>
      <c r="BK214" s="231">
        <f>ROUND(I214*H214,2)</f>
        <v>0</v>
      </c>
      <c r="BL214" s="16" t="s">
        <v>123</v>
      </c>
      <c r="BM214" s="230" t="s">
        <v>416</v>
      </c>
    </row>
    <row r="215" spans="1:51" s="13" customFormat="1" ht="12">
      <c r="A215" s="13"/>
      <c r="B215" s="232"/>
      <c r="C215" s="233"/>
      <c r="D215" s="234" t="s">
        <v>125</v>
      </c>
      <c r="E215" s="235" t="s">
        <v>1</v>
      </c>
      <c r="F215" s="236" t="s">
        <v>417</v>
      </c>
      <c r="G215" s="233"/>
      <c r="H215" s="237">
        <v>23.749</v>
      </c>
      <c r="I215" s="238"/>
      <c r="J215" s="233"/>
      <c r="K215" s="233"/>
      <c r="L215" s="239"/>
      <c r="M215" s="240"/>
      <c r="N215" s="241"/>
      <c r="O215" s="241"/>
      <c r="P215" s="241"/>
      <c r="Q215" s="241"/>
      <c r="R215" s="241"/>
      <c r="S215" s="241"/>
      <c r="T215" s="242"/>
      <c r="U215" s="13"/>
      <c r="V215" s="13"/>
      <c r="W215" s="13"/>
      <c r="X215" s="13"/>
      <c r="Y215" s="13"/>
      <c r="Z215" s="13"/>
      <c r="AA215" s="13"/>
      <c r="AB215" s="13"/>
      <c r="AC215" s="13"/>
      <c r="AD215" s="13"/>
      <c r="AE215" s="13"/>
      <c r="AT215" s="243" t="s">
        <v>125</v>
      </c>
      <c r="AU215" s="243" t="s">
        <v>83</v>
      </c>
      <c r="AV215" s="13" t="s">
        <v>83</v>
      </c>
      <c r="AW215" s="13" t="s">
        <v>30</v>
      </c>
      <c r="AX215" s="13" t="s">
        <v>81</v>
      </c>
      <c r="AY215" s="243" t="s">
        <v>117</v>
      </c>
    </row>
    <row r="216" spans="1:65" s="2" customFormat="1" ht="24.15" customHeight="1">
      <c r="A216" s="37"/>
      <c r="B216" s="38"/>
      <c r="C216" s="218" t="s">
        <v>418</v>
      </c>
      <c r="D216" s="218" t="s">
        <v>119</v>
      </c>
      <c r="E216" s="219" t="s">
        <v>419</v>
      </c>
      <c r="F216" s="220" t="s">
        <v>420</v>
      </c>
      <c r="G216" s="221" t="s">
        <v>175</v>
      </c>
      <c r="H216" s="222">
        <v>213.741</v>
      </c>
      <c r="I216" s="223"/>
      <c r="J216" s="224">
        <f>ROUND(I216*H216,2)</f>
        <v>0</v>
      </c>
      <c r="K216" s="225"/>
      <c r="L216" s="43"/>
      <c r="M216" s="226" t="s">
        <v>1</v>
      </c>
      <c r="N216" s="227" t="s">
        <v>38</v>
      </c>
      <c r="O216" s="90"/>
      <c r="P216" s="228">
        <f>O216*H216</f>
        <v>0</v>
      </c>
      <c r="Q216" s="228">
        <v>0</v>
      </c>
      <c r="R216" s="228">
        <f>Q216*H216</f>
        <v>0</v>
      </c>
      <c r="S216" s="228">
        <v>0</v>
      </c>
      <c r="T216" s="229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30" t="s">
        <v>123</v>
      </c>
      <c r="AT216" s="230" t="s">
        <v>119</v>
      </c>
      <c r="AU216" s="230" t="s">
        <v>83</v>
      </c>
      <c r="AY216" s="16" t="s">
        <v>117</v>
      </c>
      <c r="BE216" s="231">
        <f>IF(N216="základní",J216,0)</f>
        <v>0</v>
      </c>
      <c r="BF216" s="231">
        <f>IF(N216="snížená",J216,0)</f>
        <v>0</v>
      </c>
      <c r="BG216" s="231">
        <f>IF(N216="zákl. přenesená",J216,0)</f>
        <v>0</v>
      </c>
      <c r="BH216" s="231">
        <f>IF(N216="sníž. přenesená",J216,0)</f>
        <v>0</v>
      </c>
      <c r="BI216" s="231">
        <f>IF(N216="nulová",J216,0)</f>
        <v>0</v>
      </c>
      <c r="BJ216" s="16" t="s">
        <v>81</v>
      </c>
      <c r="BK216" s="231">
        <f>ROUND(I216*H216,2)</f>
        <v>0</v>
      </c>
      <c r="BL216" s="16" t="s">
        <v>123</v>
      </c>
      <c r="BM216" s="230" t="s">
        <v>421</v>
      </c>
    </row>
    <row r="217" spans="1:51" s="13" customFormat="1" ht="12">
      <c r="A217" s="13"/>
      <c r="B217" s="232"/>
      <c r="C217" s="233"/>
      <c r="D217" s="234" t="s">
        <v>125</v>
      </c>
      <c r="E217" s="235" t="s">
        <v>1</v>
      </c>
      <c r="F217" s="236" t="s">
        <v>422</v>
      </c>
      <c r="G217" s="233"/>
      <c r="H217" s="237">
        <v>213.741</v>
      </c>
      <c r="I217" s="238"/>
      <c r="J217" s="233"/>
      <c r="K217" s="233"/>
      <c r="L217" s="239"/>
      <c r="M217" s="240"/>
      <c r="N217" s="241"/>
      <c r="O217" s="241"/>
      <c r="P217" s="241"/>
      <c r="Q217" s="241"/>
      <c r="R217" s="241"/>
      <c r="S217" s="241"/>
      <c r="T217" s="242"/>
      <c r="U217" s="13"/>
      <c r="V217" s="13"/>
      <c r="W217" s="13"/>
      <c r="X217" s="13"/>
      <c r="Y217" s="13"/>
      <c r="Z217" s="13"/>
      <c r="AA217" s="13"/>
      <c r="AB217" s="13"/>
      <c r="AC217" s="13"/>
      <c r="AD217" s="13"/>
      <c r="AE217" s="13"/>
      <c r="AT217" s="243" t="s">
        <v>125</v>
      </c>
      <c r="AU217" s="243" t="s">
        <v>83</v>
      </c>
      <c r="AV217" s="13" t="s">
        <v>83</v>
      </c>
      <c r="AW217" s="13" t="s">
        <v>30</v>
      </c>
      <c r="AX217" s="13" t="s">
        <v>81</v>
      </c>
      <c r="AY217" s="243" t="s">
        <v>117</v>
      </c>
    </row>
    <row r="218" spans="1:65" s="2" customFormat="1" ht="24.15" customHeight="1">
      <c r="A218" s="37"/>
      <c r="B218" s="38"/>
      <c r="C218" s="218" t="s">
        <v>423</v>
      </c>
      <c r="D218" s="218" t="s">
        <v>119</v>
      </c>
      <c r="E218" s="219" t="s">
        <v>424</v>
      </c>
      <c r="F218" s="220" t="s">
        <v>425</v>
      </c>
      <c r="G218" s="221" t="s">
        <v>175</v>
      </c>
      <c r="H218" s="222">
        <v>23.749</v>
      </c>
      <c r="I218" s="223"/>
      <c r="J218" s="224">
        <f>ROUND(I218*H218,2)</f>
        <v>0</v>
      </c>
      <c r="K218" s="225"/>
      <c r="L218" s="43"/>
      <c r="M218" s="226" t="s">
        <v>1</v>
      </c>
      <c r="N218" s="227" t="s">
        <v>38</v>
      </c>
      <c r="O218" s="90"/>
      <c r="P218" s="228">
        <f>O218*H218</f>
        <v>0</v>
      </c>
      <c r="Q218" s="228">
        <v>0</v>
      </c>
      <c r="R218" s="228">
        <f>Q218*H218</f>
        <v>0</v>
      </c>
      <c r="S218" s="228">
        <v>0</v>
      </c>
      <c r="T218" s="229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30" t="s">
        <v>123</v>
      </c>
      <c r="AT218" s="230" t="s">
        <v>119</v>
      </c>
      <c r="AU218" s="230" t="s">
        <v>83</v>
      </c>
      <c r="AY218" s="16" t="s">
        <v>117</v>
      </c>
      <c r="BE218" s="231">
        <f>IF(N218="základní",J218,0)</f>
        <v>0</v>
      </c>
      <c r="BF218" s="231">
        <f>IF(N218="snížená",J218,0)</f>
        <v>0</v>
      </c>
      <c r="BG218" s="231">
        <f>IF(N218="zákl. přenesená",J218,0)</f>
        <v>0</v>
      </c>
      <c r="BH218" s="231">
        <f>IF(N218="sníž. přenesená",J218,0)</f>
        <v>0</v>
      </c>
      <c r="BI218" s="231">
        <f>IF(N218="nulová",J218,0)</f>
        <v>0</v>
      </c>
      <c r="BJ218" s="16" t="s">
        <v>81</v>
      </c>
      <c r="BK218" s="231">
        <f>ROUND(I218*H218,2)</f>
        <v>0</v>
      </c>
      <c r="BL218" s="16" t="s">
        <v>123</v>
      </c>
      <c r="BM218" s="230" t="s">
        <v>426</v>
      </c>
    </row>
    <row r="219" spans="1:65" s="2" customFormat="1" ht="24.15" customHeight="1">
      <c r="A219" s="37"/>
      <c r="B219" s="38"/>
      <c r="C219" s="218" t="s">
        <v>427</v>
      </c>
      <c r="D219" s="218" t="s">
        <v>119</v>
      </c>
      <c r="E219" s="219" t="s">
        <v>428</v>
      </c>
      <c r="F219" s="220" t="s">
        <v>174</v>
      </c>
      <c r="G219" s="221" t="s">
        <v>175</v>
      </c>
      <c r="H219" s="222">
        <v>42.748</v>
      </c>
      <c r="I219" s="223"/>
      <c r="J219" s="224">
        <f>ROUND(I219*H219,2)</f>
        <v>0</v>
      </c>
      <c r="K219" s="225"/>
      <c r="L219" s="43"/>
      <c r="M219" s="226" t="s">
        <v>1</v>
      </c>
      <c r="N219" s="227" t="s">
        <v>38</v>
      </c>
      <c r="O219" s="90"/>
      <c r="P219" s="228">
        <f>O219*H219</f>
        <v>0</v>
      </c>
      <c r="Q219" s="228">
        <v>0</v>
      </c>
      <c r="R219" s="228">
        <f>Q219*H219</f>
        <v>0</v>
      </c>
      <c r="S219" s="228">
        <v>0</v>
      </c>
      <c r="T219" s="229">
        <f>S219*H219</f>
        <v>0</v>
      </c>
      <c r="U219" s="37"/>
      <c r="V219" s="37"/>
      <c r="W219" s="37"/>
      <c r="X219" s="37"/>
      <c r="Y219" s="37"/>
      <c r="Z219" s="37"/>
      <c r="AA219" s="37"/>
      <c r="AB219" s="37"/>
      <c r="AC219" s="37"/>
      <c r="AD219" s="37"/>
      <c r="AE219" s="37"/>
      <c r="AR219" s="230" t="s">
        <v>123</v>
      </c>
      <c r="AT219" s="230" t="s">
        <v>119</v>
      </c>
      <c r="AU219" s="230" t="s">
        <v>83</v>
      </c>
      <c r="AY219" s="16" t="s">
        <v>117</v>
      </c>
      <c r="BE219" s="231">
        <f>IF(N219="základní",J219,0)</f>
        <v>0</v>
      </c>
      <c r="BF219" s="231">
        <f>IF(N219="snížená",J219,0)</f>
        <v>0</v>
      </c>
      <c r="BG219" s="231">
        <f>IF(N219="zákl. přenesená",J219,0)</f>
        <v>0</v>
      </c>
      <c r="BH219" s="231">
        <f>IF(N219="sníž. přenesená",J219,0)</f>
        <v>0</v>
      </c>
      <c r="BI219" s="231">
        <f>IF(N219="nulová",J219,0)</f>
        <v>0</v>
      </c>
      <c r="BJ219" s="16" t="s">
        <v>81</v>
      </c>
      <c r="BK219" s="231">
        <f>ROUND(I219*H219,2)</f>
        <v>0</v>
      </c>
      <c r="BL219" s="16" t="s">
        <v>123</v>
      </c>
      <c r="BM219" s="230" t="s">
        <v>429</v>
      </c>
    </row>
    <row r="220" spans="1:51" s="13" customFormat="1" ht="12">
      <c r="A220" s="13"/>
      <c r="B220" s="232"/>
      <c r="C220" s="233"/>
      <c r="D220" s="234" t="s">
        <v>125</v>
      </c>
      <c r="E220" s="235" t="s">
        <v>1</v>
      </c>
      <c r="F220" s="236" t="s">
        <v>430</v>
      </c>
      <c r="G220" s="233"/>
      <c r="H220" s="237">
        <v>42.748</v>
      </c>
      <c r="I220" s="238"/>
      <c r="J220" s="233"/>
      <c r="K220" s="233"/>
      <c r="L220" s="239"/>
      <c r="M220" s="240"/>
      <c r="N220" s="241"/>
      <c r="O220" s="241"/>
      <c r="P220" s="241"/>
      <c r="Q220" s="241"/>
      <c r="R220" s="241"/>
      <c r="S220" s="241"/>
      <c r="T220" s="242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3" t="s">
        <v>125</v>
      </c>
      <c r="AU220" s="243" t="s">
        <v>83</v>
      </c>
      <c r="AV220" s="13" t="s">
        <v>83</v>
      </c>
      <c r="AW220" s="13" t="s">
        <v>30</v>
      </c>
      <c r="AX220" s="13" t="s">
        <v>81</v>
      </c>
      <c r="AY220" s="243" t="s">
        <v>117</v>
      </c>
    </row>
    <row r="221" spans="1:63" s="12" customFormat="1" ht="22.8" customHeight="1">
      <c r="A221" s="12"/>
      <c r="B221" s="202"/>
      <c r="C221" s="203"/>
      <c r="D221" s="204" t="s">
        <v>72</v>
      </c>
      <c r="E221" s="216" t="s">
        <v>431</v>
      </c>
      <c r="F221" s="216" t="s">
        <v>432</v>
      </c>
      <c r="G221" s="203"/>
      <c r="H221" s="203"/>
      <c r="I221" s="206"/>
      <c r="J221" s="217">
        <f>BK221</f>
        <v>0</v>
      </c>
      <c r="K221" s="203"/>
      <c r="L221" s="208"/>
      <c r="M221" s="209"/>
      <c r="N221" s="210"/>
      <c r="O221" s="210"/>
      <c r="P221" s="211">
        <f>P222</f>
        <v>0</v>
      </c>
      <c r="Q221" s="210"/>
      <c r="R221" s="211">
        <f>R222</f>
        <v>0</v>
      </c>
      <c r="S221" s="210"/>
      <c r="T221" s="212">
        <f>T222</f>
        <v>0</v>
      </c>
      <c r="U221" s="12"/>
      <c r="V221" s="12"/>
      <c r="W221" s="12"/>
      <c r="X221" s="12"/>
      <c r="Y221" s="12"/>
      <c r="Z221" s="12"/>
      <c r="AA221" s="12"/>
      <c r="AB221" s="12"/>
      <c r="AC221" s="12"/>
      <c r="AD221" s="12"/>
      <c r="AE221" s="12"/>
      <c r="AR221" s="213" t="s">
        <v>81</v>
      </c>
      <c r="AT221" s="214" t="s">
        <v>72</v>
      </c>
      <c r="AU221" s="214" t="s">
        <v>81</v>
      </c>
      <c r="AY221" s="213" t="s">
        <v>117</v>
      </c>
      <c r="BK221" s="215">
        <f>BK222</f>
        <v>0</v>
      </c>
    </row>
    <row r="222" spans="1:65" s="2" customFormat="1" ht="24.15" customHeight="1">
      <c r="A222" s="37"/>
      <c r="B222" s="38"/>
      <c r="C222" s="218" t="s">
        <v>433</v>
      </c>
      <c r="D222" s="218" t="s">
        <v>119</v>
      </c>
      <c r="E222" s="219" t="s">
        <v>434</v>
      </c>
      <c r="F222" s="220" t="s">
        <v>435</v>
      </c>
      <c r="G222" s="221" t="s">
        <v>175</v>
      </c>
      <c r="H222" s="222">
        <v>116.434</v>
      </c>
      <c r="I222" s="223"/>
      <c r="J222" s="224">
        <f>ROUND(I222*H222,2)</f>
        <v>0</v>
      </c>
      <c r="K222" s="225"/>
      <c r="L222" s="43"/>
      <c r="M222" s="266" t="s">
        <v>1</v>
      </c>
      <c r="N222" s="267" t="s">
        <v>38</v>
      </c>
      <c r="O222" s="268"/>
      <c r="P222" s="269">
        <f>O222*H222</f>
        <v>0</v>
      </c>
      <c r="Q222" s="269">
        <v>0</v>
      </c>
      <c r="R222" s="269">
        <f>Q222*H222</f>
        <v>0</v>
      </c>
      <c r="S222" s="269">
        <v>0</v>
      </c>
      <c r="T222" s="270">
        <f>S222*H222</f>
        <v>0</v>
      </c>
      <c r="U222" s="37"/>
      <c r="V222" s="37"/>
      <c r="W222" s="37"/>
      <c r="X222" s="37"/>
      <c r="Y222" s="37"/>
      <c r="Z222" s="37"/>
      <c r="AA222" s="37"/>
      <c r="AB222" s="37"/>
      <c r="AC222" s="37"/>
      <c r="AD222" s="37"/>
      <c r="AE222" s="37"/>
      <c r="AR222" s="230" t="s">
        <v>123</v>
      </c>
      <c r="AT222" s="230" t="s">
        <v>119</v>
      </c>
      <c r="AU222" s="230" t="s">
        <v>83</v>
      </c>
      <c r="AY222" s="16" t="s">
        <v>117</v>
      </c>
      <c r="BE222" s="231">
        <f>IF(N222="základní",J222,0)</f>
        <v>0</v>
      </c>
      <c r="BF222" s="231">
        <f>IF(N222="snížená",J222,0)</f>
        <v>0</v>
      </c>
      <c r="BG222" s="231">
        <f>IF(N222="zákl. přenesená",J222,0)</f>
        <v>0</v>
      </c>
      <c r="BH222" s="231">
        <f>IF(N222="sníž. přenesená",J222,0)</f>
        <v>0</v>
      </c>
      <c r="BI222" s="231">
        <f>IF(N222="nulová",J222,0)</f>
        <v>0</v>
      </c>
      <c r="BJ222" s="16" t="s">
        <v>81</v>
      </c>
      <c r="BK222" s="231">
        <f>ROUND(I222*H222,2)</f>
        <v>0</v>
      </c>
      <c r="BL222" s="16" t="s">
        <v>123</v>
      </c>
      <c r="BM222" s="230" t="s">
        <v>436</v>
      </c>
    </row>
    <row r="223" spans="1:31" s="2" customFormat="1" ht="6.95" customHeight="1">
      <c r="A223" s="37"/>
      <c r="B223" s="65"/>
      <c r="C223" s="66"/>
      <c r="D223" s="66"/>
      <c r="E223" s="66"/>
      <c r="F223" s="66"/>
      <c r="G223" s="66"/>
      <c r="H223" s="66"/>
      <c r="I223" s="66"/>
      <c r="J223" s="66"/>
      <c r="K223" s="66"/>
      <c r="L223" s="43"/>
      <c r="M223" s="37"/>
      <c r="O223" s="37"/>
      <c r="P223" s="37"/>
      <c r="Q223" s="37"/>
      <c r="R223" s="37"/>
      <c r="S223" s="37"/>
      <c r="T223" s="37"/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</row>
  </sheetData>
  <sheetProtection password="CC35" sheet="1" objects="1" scenarios="1" formatColumns="0" formatRows="0" autoFilter="0"/>
  <autoFilter ref="C122:K222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86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83</v>
      </c>
    </row>
    <row r="4" spans="2:46" s="1" customFormat="1" ht="24.95" customHeight="1">
      <c r="B4" s="19"/>
      <c r="D4" s="137" t="s">
        <v>87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16.5" customHeight="1">
      <c r="B7" s="19"/>
      <c r="E7" s="140" t="str">
        <f>'Rekapitulace stavby'!K6</f>
        <v>Prodloužení vodovodního řadu v Bělečku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88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437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24. 8. 2022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tr">
        <f>IF('Rekapitulace stavby'!AN10="","",'Rekapitulace stavby'!AN10)</f>
        <v/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tr">
        <f>IF('Rekapitulace stavby'!E11="","",'Rekapitulace stavby'!E11)</f>
        <v xml:space="preserve"> </v>
      </c>
      <c r="F15" s="37"/>
      <c r="G15" s="37"/>
      <c r="H15" s="37"/>
      <c r="I15" s="139" t="s">
        <v>26</v>
      </c>
      <c r="J15" s="142" t="str">
        <f>IF('Rekapitulace stavby'!AN11="","",'Rekapitulace stavby'!AN11)</f>
        <v/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27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26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29</v>
      </c>
      <c r="E20" s="37"/>
      <c r="F20" s="37"/>
      <c r="G20" s="37"/>
      <c r="H20" s="37"/>
      <c r="I20" s="139" t="s">
        <v>25</v>
      </c>
      <c r="J20" s="142" t="str">
        <f>IF('Rekapitulace stavby'!AN16="","",'Rekapitulace stavby'!AN16)</f>
        <v/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tr">
        <f>IF('Rekapitulace stavby'!E17="","",'Rekapitulace stavby'!E17)</f>
        <v xml:space="preserve"> </v>
      </c>
      <c r="F21" s="37"/>
      <c r="G21" s="37"/>
      <c r="H21" s="37"/>
      <c r="I21" s="139" t="s">
        <v>26</v>
      </c>
      <c r="J21" s="142" t="str">
        <f>IF('Rekapitulace stavby'!AN17="","",'Rekapitulace stavby'!AN17)</f>
        <v/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31</v>
      </c>
      <c r="E23" s="37"/>
      <c r="F23" s="37"/>
      <c r="G23" s="37"/>
      <c r="H23" s="37"/>
      <c r="I23" s="139" t="s">
        <v>25</v>
      </c>
      <c r="J23" s="142" t="str">
        <f>IF('Rekapitulace stavby'!AN19="","",'Rekapitulace stavby'!AN19)</f>
        <v/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tr">
        <f>IF('Rekapitulace stavby'!E20="","",'Rekapitulace stavby'!E20)</f>
        <v xml:space="preserve"> </v>
      </c>
      <c r="F24" s="37"/>
      <c r="G24" s="37"/>
      <c r="H24" s="37"/>
      <c r="I24" s="139" t="s">
        <v>26</v>
      </c>
      <c r="J24" s="142" t="str">
        <f>IF('Rekapitulace stavby'!AN20="","",'Rekapitulace stavby'!AN20)</f>
        <v/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32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33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35</v>
      </c>
      <c r="G32" s="37"/>
      <c r="H32" s="37"/>
      <c r="I32" s="151" t="s">
        <v>34</v>
      </c>
      <c r="J32" s="151" t="s">
        <v>36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37</v>
      </c>
      <c r="E33" s="139" t="s">
        <v>38</v>
      </c>
      <c r="F33" s="153">
        <f>ROUND((SUM(BE121:BE137)),2)</f>
        <v>0</v>
      </c>
      <c r="G33" s="37"/>
      <c r="H33" s="37"/>
      <c r="I33" s="154">
        <v>0.21</v>
      </c>
      <c r="J33" s="153">
        <f>ROUND(((SUM(BE121:BE137))*I33),2)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39</v>
      </c>
      <c r="F34" s="153">
        <f>ROUND((SUM(BF121:BF137)),2)</f>
        <v>0</v>
      </c>
      <c r="G34" s="37"/>
      <c r="H34" s="37"/>
      <c r="I34" s="154">
        <v>0.15</v>
      </c>
      <c r="J34" s="153">
        <f>ROUND(((SUM(BF121:BF137))*I34),2)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40</v>
      </c>
      <c r="F35" s="153">
        <f>ROUND((SUM(BG121:BG137)),2)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41</v>
      </c>
      <c r="F36" s="153">
        <f>ROUND((SUM(BH121:BH137)),2)</f>
        <v>0</v>
      </c>
      <c r="G36" s="37"/>
      <c r="H36" s="37"/>
      <c r="I36" s="154">
        <v>0.15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42</v>
      </c>
      <c r="F37" s="153">
        <f>ROUND((SUM(BI121:BI137)),2)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43</v>
      </c>
      <c r="E39" s="157"/>
      <c r="F39" s="157"/>
      <c r="G39" s="158" t="s">
        <v>44</v>
      </c>
      <c r="H39" s="159" t="s">
        <v>45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46</v>
      </c>
      <c r="E50" s="163"/>
      <c r="F50" s="163"/>
      <c r="G50" s="162" t="s">
        <v>47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48</v>
      </c>
      <c r="E61" s="165"/>
      <c r="F61" s="166" t="s">
        <v>49</v>
      </c>
      <c r="G61" s="164" t="s">
        <v>48</v>
      </c>
      <c r="H61" s="165"/>
      <c r="I61" s="165"/>
      <c r="J61" s="167" t="s">
        <v>49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50</v>
      </c>
      <c r="E65" s="168"/>
      <c r="F65" s="168"/>
      <c r="G65" s="162" t="s">
        <v>51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48</v>
      </c>
      <c r="E76" s="165"/>
      <c r="F76" s="166" t="s">
        <v>49</v>
      </c>
      <c r="G76" s="164" t="s">
        <v>48</v>
      </c>
      <c r="H76" s="165"/>
      <c r="I76" s="165"/>
      <c r="J76" s="167" t="s">
        <v>49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90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16.5" customHeight="1">
      <c r="A85" s="37"/>
      <c r="B85" s="38"/>
      <c r="C85" s="39"/>
      <c r="D85" s="39"/>
      <c r="E85" s="173" t="str">
        <f>E7</f>
        <v>Prodloužení vodovodního řadu v Bělečku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88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02 - VRN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 xml:space="preserve"> </v>
      </c>
      <c r="G89" s="39"/>
      <c r="H89" s="39"/>
      <c r="I89" s="31" t="s">
        <v>22</v>
      </c>
      <c r="J89" s="78" t="str">
        <f>IF(J12="","",J12)</f>
        <v>24. 8. 2022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15.15" customHeight="1">
      <c r="A91" s="37"/>
      <c r="B91" s="38"/>
      <c r="C91" s="31" t="s">
        <v>24</v>
      </c>
      <c r="D91" s="39"/>
      <c r="E91" s="39"/>
      <c r="F91" s="26" t="str">
        <f>E15</f>
        <v xml:space="preserve"> </v>
      </c>
      <c r="G91" s="39"/>
      <c r="H91" s="39"/>
      <c r="I91" s="31" t="s">
        <v>29</v>
      </c>
      <c r="J91" s="35" t="str">
        <f>E21</f>
        <v xml:space="preserve"> 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15.15" customHeight="1">
      <c r="A92" s="37"/>
      <c r="B92" s="38"/>
      <c r="C92" s="31" t="s">
        <v>27</v>
      </c>
      <c r="D92" s="39"/>
      <c r="E92" s="39"/>
      <c r="F92" s="26" t="str">
        <f>IF(E18="","",E18)</f>
        <v>Vyplň údaj</v>
      </c>
      <c r="G92" s="39"/>
      <c r="H92" s="39"/>
      <c r="I92" s="31" t="s">
        <v>31</v>
      </c>
      <c r="J92" s="35" t="str">
        <f>E24</f>
        <v xml:space="preserve"> 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91</v>
      </c>
      <c r="D94" s="175"/>
      <c r="E94" s="175"/>
      <c r="F94" s="175"/>
      <c r="G94" s="175"/>
      <c r="H94" s="175"/>
      <c r="I94" s="175"/>
      <c r="J94" s="176" t="s">
        <v>92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93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94</v>
      </c>
    </row>
    <row r="97" spans="1:31" s="9" customFormat="1" ht="24.95" customHeight="1">
      <c r="A97" s="9"/>
      <c r="B97" s="178"/>
      <c r="C97" s="179"/>
      <c r="D97" s="180" t="s">
        <v>438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439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440</v>
      </c>
      <c r="E99" s="187"/>
      <c r="F99" s="187"/>
      <c r="G99" s="187"/>
      <c r="H99" s="187"/>
      <c r="I99" s="187"/>
      <c r="J99" s="188">
        <f>J127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441</v>
      </c>
      <c r="E100" s="187"/>
      <c r="F100" s="187"/>
      <c r="G100" s="187"/>
      <c r="H100" s="187"/>
      <c r="I100" s="187"/>
      <c r="J100" s="188">
        <f>J133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442</v>
      </c>
      <c r="E101" s="187"/>
      <c r="F101" s="187"/>
      <c r="G101" s="187"/>
      <c r="H101" s="187"/>
      <c r="I101" s="187"/>
      <c r="J101" s="188">
        <f>J136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102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6.5" customHeight="1">
      <c r="A111" s="37"/>
      <c r="B111" s="38"/>
      <c r="C111" s="39"/>
      <c r="D111" s="39"/>
      <c r="E111" s="173" t="str">
        <f>E7</f>
        <v>Prodloužení vodovodního řadu v Bělečku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88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SO 02 - VRN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 xml:space="preserve"> </v>
      </c>
      <c r="G115" s="39"/>
      <c r="H115" s="39"/>
      <c r="I115" s="31" t="s">
        <v>22</v>
      </c>
      <c r="J115" s="78" t="str">
        <f>IF(J12="","",J12)</f>
        <v>24. 8. 2022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5.15" customHeight="1">
      <c r="A117" s="37"/>
      <c r="B117" s="38"/>
      <c r="C117" s="31" t="s">
        <v>24</v>
      </c>
      <c r="D117" s="39"/>
      <c r="E117" s="39"/>
      <c r="F117" s="26" t="str">
        <f>E15</f>
        <v xml:space="preserve"> </v>
      </c>
      <c r="G117" s="39"/>
      <c r="H117" s="39"/>
      <c r="I117" s="31" t="s">
        <v>29</v>
      </c>
      <c r="J117" s="35" t="str">
        <f>E21</f>
        <v xml:space="preserve"> 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5.15" customHeight="1">
      <c r="A118" s="37"/>
      <c r="B118" s="38"/>
      <c r="C118" s="31" t="s">
        <v>27</v>
      </c>
      <c r="D118" s="39"/>
      <c r="E118" s="39"/>
      <c r="F118" s="26" t="str">
        <f>IF(E18="","",E18)</f>
        <v>Vyplň údaj</v>
      </c>
      <c r="G118" s="39"/>
      <c r="H118" s="39"/>
      <c r="I118" s="31" t="s">
        <v>31</v>
      </c>
      <c r="J118" s="35" t="str">
        <f>E24</f>
        <v xml:space="preserve"> 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103</v>
      </c>
      <c r="D120" s="193" t="s">
        <v>58</v>
      </c>
      <c r="E120" s="193" t="s">
        <v>54</v>
      </c>
      <c r="F120" s="193" t="s">
        <v>55</v>
      </c>
      <c r="G120" s="193" t="s">
        <v>104</v>
      </c>
      <c r="H120" s="193" t="s">
        <v>105</v>
      </c>
      <c r="I120" s="193" t="s">
        <v>106</v>
      </c>
      <c r="J120" s="194" t="s">
        <v>92</v>
      </c>
      <c r="K120" s="195" t="s">
        <v>107</v>
      </c>
      <c r="L120" s="196"/>
      <c r="M120" s="99" t="s">
        <v>1</v>
      </c>
      <c r="N120" s="100" t="s">
        <v>37</v>
      </c>
      <c r="O120" s="100" t="s">
        <v>108</v>
      </c>
      <c r="P120" s="100" t="s">
        <v>109</v>
      </c>
      <c r="Q120" s="100" t="s">
        <v>110</v>
      </c>
      <c r="R120" s="100" t="s">
        <v>111</v>
      </c>
      <c r="S120" s="100" t="s">
        <v>112</v>
      </c>
      <c r="T120" s="101" t="s">
        <v>113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114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72</v>
      </c>
      <c r="AU121" s="16" t="s">
        <v>94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72</v>
      </c>
      <c r="E122" s="205" t="s">
        <v>85</v>
      </c>
      <c r="F122" s="205" t="s">
        <v>443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P123+P127+P133+P136</f>
        <v>0</v>
      </c>
      <c r="Q122" s="210"/>
      <c r="R122" s="211">
        <f>R123+R127+R133+R136</f>
        <v>0</v>
      </c>
      <c r="S122" s="210"/>
      <c r="T122" s="212">
        <f>T123+T127+T133+T136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143</v>
      </c>
      <c r="AT122" s="214" t="s">
        <v>72</v>
      </c>
      <c r="AU122" s="214" t="s">
        <v>73</v>
      </c>
      <c r="AY122" s="213" t="s">
        <v>117</v>
      </c>
      <c r="BK122" s="215">
        <f>BK123+BK127+BK133+BK136</f>
        <v>0</v>
      </c>
    </row>
    <row r="123" spans="1:63" s="12" customFormat="1" ht="22.8" customHeight="1">
      <c r="A123" s="12"/>
      <c r="B123" s="202"/>
      <c r="C123" s="203"/>
      <c r="D123" s="204" t="s">
        <v>72</v>
      </c>
      <c r="E123" s="216" t="s">
        <v>444</v>
      </c>
      <c r="F123" s="216" t="s">
        <v>445</v>
      </c>
      <c r="G123" s="203"/>
      <c r="H123" s="203"/>
      <c r="I123" s="206"/>
      <c r="J123" s="217">
        <f>BK123</f>
        <v>0</v>
      </c>
      <c r="K123" s="203"/>
      <c r="L123" s="208"/>
      <c r="M123" s="209"/>
      <c r="N123" s="210"/>
      <c r="O123" s="210"/>
      <c r="P123" s="211">
        <f>SUM(P124:P126)</f>
        <v>0</v>
      </c>
      <c r="Q123" s="210"/>
      <c r="R123" s="211">
        <f>SUM(R124:R126)</f>
        <v>0</v>
      </c>
      <c r="S123" s="210"/>
      <c r="T123" s="212">
        <f>SUM(T124:T126)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143</v>
      </c>
      <c r="AT123" s="214" t="s">
        <v>72</v>
      </c>
      <c r="AU123" s="214" t="s">
        <v>81</v>
      </c>
      <c r="AY123" s="213" t="s">
        <v>117</v>
      </c>
      <c r="BK123" s="215">
        <f>SUM(BK124:BK126)</f>
        <v>0</v>
      </c>
    </row>
    <row r="124" spans="1:65" s="2" customFormat="1" ht="24.15" customHeight="1">
      <c r="A124" s="37"/>
      <c r="B124" s="38"/>
      <c r="C124" s="218" t="s">
        <v>81</v>
      </c>
      <c r="D124" s="218" t="s">
        <v>119</v>
      </c>
      <c r="E124" s="219" t="s">
        <v>446</v>
      </c>
      <c r="F124" s="220" t="s">
        <v>447</v>
      </c>
      <c r="G124" s="221" t="s">
        <v>336</v>
      </c>
      <c r="H124" s="222">
        <v>1</v>
      </c>
      <c r="I124" s="223"/>
      <c r="J124" s="224">
        <f>ROUND(I124*H124,2)</f>
        <v>0</v>
      </c>
      <c r="K124" s="225"/>
      <c r="L124" s="43"/>
      <c r="M124" s="226" t="s">
        <v>1</v>
      </c>
      <c r="N124" s="227" t="s">
        <v>38</v>
      </c>
      <c r="O124" s="90"/>
      <c r="P124" s="228">
        <f>O124*H124</f>
        <v>0</v>
      </c>
      <c r="Q124" s="228">
        <v>0</v>
      </c>
      <c r="R124" s="228">
        <f>Q124*H124</f>
        <v>0</v>
      </c>
      <c r="S124" s="228">
        <v>0</v>
      </c>
      <c r="T124" s="229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30" t="s">
        <v>123</v>
      </c>
      <c r="AT124" s="230" t="s">
        <v>119</v>
      </c>
      <c r="AU124" s="230" t="s">
        <v>83</v>
      </c>
      <c r="AY124" s="16" t="s">
        <v>117</v>
      </c>
      <c r="BE124" s="231">
        <f>IF(N124="základní",J124,0)</f>
        <v>0</v>
      </c>
      <c r="BF124" s="231">
        <f>IF(N124="snížená",J124,0)</f>
        <v>0</v>
      </c>
      <c r="BG124" s="231">
        <f>IF(N124="zákl. přenesená",J124,0)</f>
        <v>0</v>
      </c>
      <c r="BH124" s="231">
        <f>IF(N124="sníž. přenesená",J124,0)</f>
        <v>0</v>
      </c>
      <c r="BI124" s="231">
        <f>IF(N124="nulová",J124,0)</f>
        <v>0</v>
      </c>
      <c r="BJ124" s="16" t="s">
        <v>81</v>
      </c>
      <c r="BK124" s="231">
        <f>ROUND(I124*H124,2)</f>
        <v>0</v>
      </c>
      <c r="BL124" s="16" t="s">
        <v>123</v>
      </c>
      <c r="BM124" s="230" t="s">
        <v>448</v>
      </c>
    </row>
    <row r="125" spans="1:65" s="2" customFormat="1" ht="24.15" customHeight="1">
      <c r="A125" s="37"/>
      <c r="B125" s="38"/>
      <c r="C125" s="218" t="s">
        <v>83</v>
      </c>
      <c r="D125" s="218" t="s">
        <v>119</v>
      </c>
      <c r="E125" s="219" t="s">
        <v>449</v>
      </c>
      <c r="F125" s="220" t="s">
        <v>450</v>
      </c>
      <c r="G125" s="221" t="s">
        <v>336</v>
      </c>
      <c r="H125" s="222">
        <v>1</v>
      </c>
      <c r="I125" s="223"/>
      <c r="J125" s="224">
        <f>ROUND(I125*H125,2)</f>
        <v>0</v>
      </c>
      <c r="K125" s="225"/>
      <c r="L125" s="43"/>
      <c r="M125" s="226" t="s">
        <v>1</v>
      </c>
      <c r="N125" s="227" t="s">
        <v>38</v>
      </c>
      <c r="O125" s="90"/>
      <c r="P125" s="228">
        <f>O125*H125</f>
        <v>0</v>
      </c>
      <c r="Q125" s="228">
        <v>0</v>
      </c>
      <c r="R125" s="228">
        <f>Q125*H125</f>
        <v>0</v>
      </c>
      <c r="S125" s="228">
        <v>0</v>
      </c>
      <c r="T125" s="229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30" t="s">
        <v>123</v>
      </c>
      <c r="AT125" s="230" t="s">
        <v>119</v>
      </c>
      <c r="AU125" s="230" t="s">
        <v>83</v>
      </c>
      <c r="AY125" s="16" t="s">
        <v>117</v>
      </c>
      <c r="BE125" s="231">
        <f>IF(N125="základní",J125,0)</f>
        <v>0</v>
      </c>
      <c r="BF125" s="231">
        <f>IF(N125="snížená",J125,0)</f>
        <v>0</v>
      </c>
      <c r="BG125" s="231">
        <f>IF(N125="zákl. přenesená",J125,0)</f>
        <v>0</v>
      </c>
      <c r="BH125" s="231">
        <f>IF(N125="sníž. přenesená",J125,0)</f>
        <v>0</v>
      </c>
      <c r="BI125" s="231">
        <f>IF(N125="nulová",J125,0)</f>
        <v>0</v>
      </c>
      <c r="BJ125" s="16" t="s">
        <v>81</v>
      </c>
      <c r="BK125" s="231">
        <f>ROUND(I125*H125,2)</f>
        <v>0</v>
      </c>
      <c r="BL125" s="16" t="s">
        <v>123</v>
      </c>
      <c r="BM125" s="230" t="s">
        <v>451</v>
      </c>
    </row>
    <row r="126" spans="1:65" s="2" customFormat="1" ht="16.5" customHeight="1">
      <c r="A126" s="37"/>
      <c r="B126" s="38"/>
      <c r="C126" s="218" t="s">
        <v>133</v>
      </c>
      <c r="D126" s="218" t="s">
        <v>119</v>
      </c>
      <c r="E126" s="219" t="s">
        <v>452</v>
      </c>
      <c r="F126" s="220" t="s">
        <v>453</v>
      </c>
      <c r="G126" s="221" t="s">
        <v>336</v>
      </c>
      <c r="H126" s="222">
        <v>1</v>
      </c>
      <c r="I126" s="223"/>
      <c r="J126" s="224">
        <f>ROUND(I126*H126,2)</f>
        <v>0</v>
      </c>
      <c r="K126" s="225"/>
      <c r="L126" s="43"/>
      <c r="M126" s="226" t="s">
        <v>1</v>
      </c>
      <c r="N126" s="227" t="s">
        <v>38</v>
      </c>
      <c r="O126" s="90"/>
      <c r="P126" s="228">
        <f>O126*H126</f>
        <v>0</v>
      </c>
      <c r="Q126" s="228">
        <v>0</v>
      </c>
      <c r="R126" s="228">
        <f>Q126*H126</f>
        <v>0</v>
      </c>
      <c r="S126" s="228">
        <v>0</v>
      </c>
      <c r="T126" s="229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30" t="s">
        <v>123</v>
      </c>
      <c r="AT126" s="230" t="s">
        <v>119</v>
      </c>
      <c r="AU126" s="230" t="s">
        <v>83</v>
      </c>
      <c r="AY126" s="16" t="s">
        <v>117</v>
      </c>
      <c r="BE126" s="231">
        <f>IF(N126="základní",J126,0)</f>
        <v>0</v>
      </c>
      <c r="BF126" s="231">
        <f>IF(N126="snížená",J126,0)</f>
        <v>0</v>
      </c>
      <c r="BG126" s="231">
        <f>IF(N126="zákl. přenesená",J126,0)</f>
        <v>0</v>
      </c>
      <c r="BH126" s="231">
        <f>IF(N126="sníž. přenesená",J126,0)</f>
        <v>0</v>
      </c>
      <c r="BI126" s="231">
        <f>IF(N126="nulová",J126,0)</f>
        <v>0</v>
      </c>
      <c r="BJ126" s="16" t="s">
        <v>81</v>
      </c>
      <c r="BK126" s="231">
        <f>ROUND(I126*H126,2)</f>
        <v>0</v>
      </c>
      <c r="BL126" s="16" t="s">
        <v>123</v>
      </c>
      <c r="BM126" s="230" t="s">
        <v>454</v>
      </c>
    </row>
    <row r="127" spans="1:63" s="12" customFormat="1" ht="22.8" customHeight="1">
      <c r="A127" s="12"/>
      <c r="B127" s="202"/>
      <c r="C127" s="203"/>
      <c r="D127" s="204" t="s">
        <v>72</v>
      </c>
      <c r="E127" s="216" t="s">
        <v>455</v>
      </c>
      <c r="F127" s="216" t="s">
        <v>456</v>
      </c>
      <c r="G127" s="203"/>
      <c r="H127" s="203"/>
      <c r="I127" s="206"/>
      <c r="J127" s="217">
        <f>BK127</f>
        <v>0</v>
      </c>
      <c r="K127" s="203"/>
      <c r="L127" s="208"/>
      <c r="M127" s="209"/>
      <c r="N127" s="210"/>
      <c r="O127" s="210"/>
      <c r="P127" s="211">
        <f>SUM(P128:P132)</f>
        <v>0</v>
      </c>
      <c r="Q127" s="210"/>
      <c r="R127" s="211">
        <f>SUM(R128:R132)</f>
        <v>0</v>
      </c>
      <c r="S127" s="210"/>
      <c r="T127" s="212">
        <f>SUM(T128:T132)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143</v>
      </c>
      <c r="AT127" s="214" t="s">
        <v>72</v>
      </c>
      <c r="AU127" s="214" t="s">
        <v>81</v>
      </c>
      <c r="AY127" s="213" t="s">
        <v>117</v>
      </c>
      <c r="BK127" s="215">
        <f>SUM(BK128:BK132)</f>
        <v>0</v>
      </c>
    </row>
    <row r="128" spans="1:65" s="2" customFormat="1" ht="16.5" customHeight="1">
      <c r="A128" s="37"/>
      <c r="B128" s="38"/>
      <c r="C128" s="218" t="s">
        <v>123</v>
      </c>
      <c r="D128" s="218" t="s">
        <v>119</v>
      </c>
      <c r="E128" s="219" t="s">
        <v>457</v>
      </c>
      <c r="F128" s="220" t="s">
        <v>456</v>
      </c>
      <c r="G128" s="221" t="s">
        <v>458</v>
      </c>
      <c r="H128" s="222">
        <v>1</v>
      </c>
      <c r="I128" s="223"/>
      <c r="J128" s="224">
        <f>ROUND(I128*H128,2)</f>
        <v>0</v>
      </c>
      <c r="K128" s="225"/>
      <c r="L128" s="43"/>
      <c r="M128" s="226" t="s">
        <v>1</v>
      </c>
      <c r="N128" s="227" t="s">
        <v>38</v>
      </c>
      <c r="O128" s="90"/>
      <c r="P128" s="228">
        <f>O128*H128</f>
        <v>0</v>
      </c>
      <c r="Q128" s="228">
        <v>0</v>
      </c>
      <c r="R128" s="228">
        <f>Q128*H128</f>
        <v>0</v>
      </c>
      <c r="S128" s="228">
        <v>0</v>
      </c>
      <c r="T128" s="229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30" t="s">
        <v>123</v>
      </c>
      <c r="AT128" s="230" t="s">
        <v>119</v>
      </c>
      <c r="AU128" s="230" t="s">
        <v>83</v>
      </c>
      <c r="AY128" s="16" t="s">
        <v>117</v>
      </c>
      <c r="BE128" s="231">
        <f>IF(N128="základní",J128,0)</f>
        <v>0</v>
      </c>
      <c r="BF128" s="231">
        <f>IF(N128="snížená",J128,0)</f>
        <v>0</v>
      </c>
      <c r="BG128" s="231">
        <f>IF(N128="zákl. přenesená",J128,0)</f>
        <v>0</v>
      </c>
      <c r="BH128" s="231">
        <f>IF(N128="sníž. přenesená",J128,0)</f>
        <v>0</v>
      </c>
      <c r="BI128" s="231">
        <f>IF(N128="nulová",J128,0)</f>
        <v>0</v>
      </c>
      <c r="BJ128" s="16" t="s">
        <v>81</v>
      </c>
      <c r="BK128" s="231">
        <f>ROUND(I128*H128,2)</f>
        <v>0</v>
      </c>
      <c r="BL128" s="16" t="s">
        <v>123</v>
      </c>
      <c r="BM128" s="230" t="s">
        <v>459</v>
      </c>
    </row>
    <row r="129" spans="1:65" s="2" customFormat="1" ht="24.15" customHeight="1">
      <c r="A129" s="37"/>
      <c r="B129" s="38"/>
      <c r="C129" s="218" t="s">
        <v>143</v>
      </c>
      <c r="D129" s="218" t="s">
        <v>119</v>
      </c>
      <c r="E129" s="219" t="s">
        <v>460</v>
      </c>
      <c r="F129" s="220" t="s">
        <v>461</v>
      </c>
      <c r="G129" s="221" t="s">
        <v>462</v>
      </c>
      <c r="H129" s="222">
        <v>1</v>
      </c>
      <c r="I129" s="223"/>
      <c r="J129" s="224">
        <f>ROUND(I129*H129,2)</f>
        <v>0</v>
      </c>
      <c r="K129" s="225"/>
      <c r="L129" s="43"/>
      <c r="M129" s="226" t="s">
        <v>1</v>
      </c>
      <c r="N129" s="227" t="s">
        <v>38</v>
      </c>
      <c r="O129" s="90"/>
      <c r="P129" s="228">
        <f>O129*H129</f>
        <v>0</v>
      </c>
      <c r="Q129" s="228">
        <v>0</v>
      </c>
      <c r="R129" s="228">
        <f>Q129*H129</f>
        <v>0</v>
      </c>
      <c r="S129" s="228">
        <v>0</v>
      </c>
      <c r="T129" s="229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30" t="s">
        <v>123</v>
      </c>
      <c r="AT129" s="230" t="s">
        <v>119</v>
      </c>
      <c r="AU129" s="230" t="s">
        <v>83</v>
      </c>
      <c r="AY129" s="16" t="s">
        <v>117</v>
      </c>
      <c r="BE129" s="231">
        <f>IF(N129="základní",J129,0)</f>
        <v>0</v>
      </c>
      <c r="BF129" s="231">
        <f>IF(N129="snížená",J129,0)</f>
        <v>0</v>
      </c>
      <c r="BG129" s="231">
        <f>IF(N129="zákl. přenesená",J129,0)</f>
        <v>0</v>
      </c>
      <c r="BH129" s="231">
        <f>IF(N129="sníž. přenesená",J129,0)</f>
        <v>0</v>
      </c>
      <c r="BI129" s="231">
        <f>IF(N129="nulová",J129,0)</f>
        <v>0</v>
      </c>
      <c r="BJ129" s="16" t="s">
        <v>81</v>
      </c>
      <c r="BK129" s="231">
        <f>ROUND(I129*H129,2)</f>
        <v>0</v>
      </c>
      <c r="BL129" s="16" t="s">
        <v>123</v>
      </c>
      <c r="BM129" s="230" t="s">
        <v>463</v>
      </c>
    </row>
    <row r="130" spans="1:65" s="2" customFormat="1" ht="24.15" customHeight="1">
      <c r="A130" s="37"/>
      <c r="B130" s="38"/>
      <c r="C130" s="218" t="s">
        <v>149</v>
      </c>
      <c r="D130" s="218" t="s">
        <v>119</v>
      </c>
      <c r="E130" s="219" t="s">
        <v>464</v>
      </c>
      <c r="F130" s="220" t="s">
        <v>465</v>
      </c>
      <c r="G130" s="221" t="s">
        <v>458</v>
      </c>
      <c r="H130" s="222">
        <v>1</v>
      </c>
      <c r="I130" s="223"/>
      <c r="J130" s="224">
        <f>ROUND(I130*H130,2)</f>
        <v>0</v>
      </c>
      <c r="K130" s="225"/>
      <c r="L130" s="43"/>
      <c r="M130" s="226" t="s">
        <v>1</v>
      </c>
      <c r="N130" s="227" t="s">
        <v>38</v>
      </c>
      <c r="O130" s="90"/>
      <c r="P130" s="228">
        <f>O130*H130</f>
        <v>0</v>
      </c>
      <c r="Q130" s="228">
        <v>0</v>
      </c>
      <c r="R130" s="228">
        <f>Q130*H130</f>
        <v>0</v>
      </c>
      <c r="S130" s="228">
        <v>0</v>
      </c>
      <c r="T130" s="229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30" t="s">
        <v>123</v>
      </c>
      <c r="AT130" s="230" t="s">
        <v>119</v>
      </c>
      <c r="AU130" s="230" t="s">
        <v>83</v>
      </c>
      <c r="AY130" s="16" t="s">
        <v>117</v>
      </c>
      <c r="BE130" s="231">
        <f>IF(N130="základní",J130,0)</f>
        <v>0</v>
      </c>
      <c r="BF130" s="231">
        <f>IF(N130="snížená",J130,0)</f>
        <v>0</v>
      </c>
      <c r="BG130" s="231">
        <f>IF(N130="zákl. přenesená",J130,0)</f>
        <v>0</v>
      </c>
      <c r="BH130" s="231">
        <f>IF(N130="sníž. přenesená",J130,0)</f>
        <v>0</v>
      </c>
      <c r="BI130" s="231">
        <f>IF(N130="nulová",J130,0)</f>
        <v>0</v>
      </c>
      <c r="BJ130" s="16" t="s">
        <v>81</v>
      </c>
      <c r="BK130" s="231">
        <f>ROUND(I130*H130,2)</f>
        <v>0</v>
      </c>
      <c r="BL130" s="16" t="s">
        <v>123</v>
      </c>
      <c r="BM130" s="230" t="s">
        <v>466</v>
      </c>
    </row>
    <row r="131" spans="1:65" s="2" customFormat="1" ht="16.5" customHeight="1">
      <c r="A131" s="37"/>
      <c r="B131" s="38"/>
      <c r="C131" s="218" t="s">
        <v>154</v>
      </c>
      <c r="D131" s="218" t="s">
        <v>119</v>
      </c>
      <c r="E131" s="219" t="s">
        <v>467</v>
      </c>
      <c r="F131" s="220" t="s">
        <v>468</v>
      </c>
      <c r="G131" s="221" t="s">
        <v>336</v>
      </c>
      <c r="H131" s="222">
        <v>1</v>
      </c>
      <c r="I131" s="223"/>
      <c r="J131" s="224">
        <f>ROUND(I131*H131,2)</f>
        <v>0</v>
      </c>
      <c r="K131" s="225"/>
      <c r="L131" s="43"/>
      <c r="M131" s="226" t="s">
        <v>1</v>
      </c>
      <c r="N131" s="227" t="s">
        <v>38</v>
      </c>
      <c r="O131" s="90"/>
      <c r="P131" s="228">
        <f>O131*H131</f>
        <v>0</v>
      </c>
      <c r="Q131" s="228">
        <v>0</v>
      </c>
      <c r="R131" s="228">
        <f>Q131*H131</f>
        <v>0</v>
      </c>
      <c r="S131" s="228">
        <v>0</v>
      </c>
      <c r="T131" s="229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30" t="s">
        <v>123</v>
      </c>
      <c r="AT131" s="230" t="s">
        <v>119</v>
      </c>
      <c r="AU131" s="230" t="s">
        <v>83</v>
      </c>
      <c r="AY131" s="16" t="s">
        <v>117</v>
      </c>
      <c r="BE131" s="231">
        <f>IF(N131="základní",J131,0)</f>
        <v>0</v>
      </c>
      <c r="BF131" s="231">
        <f>IF(N131="snížená",J131,0)</f>
        <v>0</v>
      </c>
      <c r="BG131" s="231">
        <f>IF(N131="zákl. přenesená",J131,0)</f>
        <v>0</v>
      </c>
      <c r="BH131" s="231">
        <f>IF(N131="sníž. přenesená",J131,0)</f>
        <v>0</v>
      </c>
      <c r="BI131" s="231">
        <f>IF(N131="nulová",J131,0)</f>
        <v>0</v>
      </c>
      <c r="BJ131" s="16" t="s">
        <v>81</v>
      </c>
      <c r="BK131" s="231">
        <f>ROUND(I131*H131,2)</f>
        <v>0</v>
      </c>
      <c r="BL131" s="16" t="s">
        <v>123</v>
      </c>
      <c r="BM131" s="230" t="s">
        <v>469</v>
      </c>
    </row>
    <row r="132" spans="1:65" s="2" customFormat="1" ht="24.15" customHeight="1">
      <c r="A132" s="37"/>
      <c r="B132" s="38"/>
      <c r="C132" s="218" t="s">
        <v>158</v>
      </c>
      <c r="D132" s="218" t="s">
        <v>119</v>
      </c>
      <c r="E132" s="219" t="s">
        <v>470</v>
      </c>
      <c r="F132" s="220" t="s">
        <v>471</v>
      </c>
      <c r="G132" s="221" t="s">
        <v>458</v>
      </c>
      <c r="H132" s="222">
        <v>1</v>
      </c>
      <c r="I132" s="223"/>
      <c r="J132" s="224">
        <f>ROUND(I132*H132,2)</f>
        <v>0</v>
      </c>
      <c r="K132" s="225"/>
      <c r="L132" s="43"/>
      <c r="M132" s="226" t="s">
        <v>1</v>
      </c>
      <c r="N132" s="227" t="s">
        <v>38</v>
      </c>
      <c r="O132" s="90"/>
      <c r="P132" s="228">
        <f>O132*H132</f>
        <v>0</v>
      </c>
      <c r="Q132" s="228">
        <v>0</v>
      </c>
      <c r="R132" s="228">
        <f>Q132*H132</f>
        <v>0</v>
      </c>
      <c r="S132" s="228">
        <v>0</v>
      </c>
      <c r="T132" s="229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30" t="s">
        <v>123</v>
      </c>
      <c r="AT132" s="230" t="s">
        <v>119</v>
      </c>
      <c r="AU132" s="230" t="s">
        <v>83</v>
      </c>
      <c r="AY132" s="16" t="s">
        <v>117</v>
      </c>
      <c r="BE132" s="231">
        <f>IF(N132="základní",J132,0)</f>
        <v>0</v>
      </c>
      <c r="BF132" s="231">
        <f>IF(N132="snížená",J132,0)</f>
        <v>0</v>
      </c>
      <c r="BG132" s="231">
        <f>IF(N132="zákl. přenesená",J132,0)</f>
        <v>0</v>
      </c>
      <c r="BH132" s="231">
        <f>IF(N132="sníž. přenesená",J132,0)</f>
        <v>0</v>
      </c>
      <c r="BI132" s="231">
        <f>IF(N132="nulová",J132,0)</f>
        <v>0</v>
      </c>
      <c r="BJ132" s="16" t="s">
        <v>81</v>
      </c>
      <c r="BK132" s="231">
        <f>ROUND(I132*H132,2)</f>
        <v>0</v>
      </c>
      <c r="BL132" s="16" t="s">
        <v>123</v>
      </c>
      <c r="BM132" s="230" t="s">
        <v>472</v>
      </c>
    </row>
    <row r="133" spans="1:63" s="12" customFormat="1" ht="22.8" customHeight="1">
      <c r="A133" s="12"/>
      <c r="B133" s="202"/>
      <c r="C133" s="203"/>
      <c r="D133" s="204" t="s">
        <v>72</v>
      </c>
      <c r="E133" s="216" t="s">
        <v>473</v>
      </c>
      <c r="F133" s="216" t="s">
        <v>474</v>
      </c>
      <c r="G133" s="203"/>
      <c r="H133" s="203"/>
      <c r="I133" s="206"/>
      <c r="J133" s="217">
        <f>BK133</f>
        <v>0</v>
      </c>
      <c r="K133" s="203"/>
      <c r="L133" s="208"/>
      <c r="M133" s="209"/>
      <c r="N133" s="210"/>
      <c r="O133" s="210"/>
      <c r="P133" s="211">
        <f>SUM(P134:P135)</f>
        <v>0</v>
      </c>
      <c r="Q133" s="210"/>
      <c r="R133" s="211">
        <f>SUM(R134:R135)</f>
        <v>0</v>
      </c>
      <c r="S133" s="210"/>
      <c r="T133" s="212">
        <f>SUM(T134:T135)</f>
        <v>0</v>
      </c>
      <c r="U133" s="12"/>
      <c r="V133" s="12"/>
      <c r="W133" s="12"/>
      <c r="X133" s="12"/>
      <c r="Y133" s="12"/>
      <c r="Z133" s="12"/>
      <c r="AA133" s="12"/>
      <c r="AB133" s="12"/>
      <c r="AC133" s="12"/>
      <c r="AD133" s="12"/>
      <c r="AE133" s="12"/>
      <c r="AR133" s="213" t="s">
        <v>143</v>
      </c>
      <c r="AT133" s="214" t="s">
        <v>72</v>
      </c>
      <c r="AU133" s="214" t="s">
        <v>81</v>
      </c>
      <c r="AY133" s="213" t="s">
        <v>117</v>
      </c>
      <c r="BK133" s="215">
        <f>SUM(BK134:BK135)</f>
        <v>0</v>
      </c>
    </row>
    <row r="134" spans="1:65" s="2" customFormat="1" ht="16.5" customHeight="1">
      <c r="A134" s="37"/>
      <c r="B134" s="38"/>
      <c r="C134" s="218" t="s">
        <v>163</v>
      </c>
      <c r="D134" s="218" t="s">
        <v>119</v>
      </c>
      <c r="E134" s="219" t="s">
        <v>475</v>
      </c>
      <c r="F134" s="220" t="s">
        <v>476</v>
      </c>
      <c r="G134" s="221" t="s">
        <v>458</v>
      </c>
      <c r="H134" s="222">
        <v>1</v>
      </c>
      <c r="I134" s="223"/>
      <c r="J134" s="224">
        <f>ROUND(I134*H134,2)</f>
        <v>0</v>
      </c>
      <c r="K134" s="225"/>
      <c r="L134" s="43"/>
      <c r="M134" s="226" t="s">
        <v>1</v>
      </c>
      <c r="N134" s="227" t="s">
        <v>38</v>
      </c>
      <c r="O134" s="90"/>
      <c r="P134" s="228">
        <f>O134*H134</f>
        <v>0</v>
      </c>
      <c r="Q134" s="228">
        <v>0</v>
      </c>
      <c r="R134" s="228">
        <f>Q134*H134</f>
        <v>0</v>
      </c>
      <c r="S134" s="228">
        <v>0</v>
      </c>
      <c r="T134" s="229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30" t="s">
        <v>123</v>
      </c>
      <c r="AT134" s="230" t="s">
        <v>119</v>
      </c>
      <c r="AU134" s="230" t="s">
        <v>83</v>
      </c>
      <c r="AY134" s="16" t="s">
        <v>117</v>
      </c>
      <c r="BE134" s="231">
        <f>IF(N134="základní",J134,0)</f>
        <v>0</v>
      </c>
      <c r="BF134" s="231">
        <f>IF(N134="snížená",J134,0)</f>
        <v>0</v>
      </c>
      <c r="BG134" s="231">
        <f>IF(N134="zákl. přenesená",J134,0)</f>
        <v>0</v>
      </c>
      <c r="BH134" s="231">
        <f>IF(N134="sníž. přenesená",J134,0)</f>
        <v>0</v>
      </c>
      <c r="BI134" s="231">
        <f>IF(N134="nulová",J134,0)</f>
        <v>0</v>
      </c>
      <c r="BJ134" s="16" t="s">
        <v>81</v>
      </c>
      <c r="BK134" s="231">
        <f>ROUND(I134*H134,2)</f>
        <v>0</v>
      </c>
      <c r="BL134" s="16" t="s">
        <v>123</v>
      </c>
      <c r="BM134" s="230" t="s">
        <v>477</v>
      </c>
    </row>
    <row r="135" spans="1:65" s="2" customFormat="1" ht="24.15" customHeight="1">
      <c r="A135" s="37"/>
      <c r="B135" s="38"/>
      <c r="C135" s="218" t="s">
        <v>168</v>
      </c>
      <c r="D135" s="218" t="s">
        <v>119</v>
      </c>
      <c r="E135" s="219" t="s">
        <v>478</v>
      </c>
      <c r="F135" s="220" t="s">
        <v>479</v>
      </c>
      <c r="G135" s="221" t="s">
        <v>458</v>
      </c>
      <c r="H135" s="222">
        <v>1</v>
      </c>
      <c r="I135" s="223"/>
      <c r="J135" s="224">
        <f>ROUND(I135*H135,2)</f>
        <v>0</v>
      </c>
      <c r="K135" s="225"/>
      <c r="L135" s="43"/>
      <c r="M135" s="226" t="s">
        <v>1</v>
      </c>
      <c r="N135" s="227" t="s">
        <v>38</v>
      </c>
      <c r="O135" s="90"/>
      <c r="P135" s="228">
        <f>O135*H135</f>
        <v>0</v>
      </c>
      <c r="Q135" s="228">
        <v>0</v>
      </c>
      <c r="R135" s="228">
        <f>Q135*H135</f>
        <v>0</v>
      </c>
      <c r="S135" s="228">
        <v>0</v>
      </c>
      <c r="T135" s="229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30" t="s">
        <v>123</v>
      </c>
      <c r="AT135" s="230" t="s">
        <v>119</v>
      </c>
      <c r="AU135" s="230" t="s">
        <v>83</v>
      </c>
      <c r="AY135" s="16" t="s">
        <v>117</v>
      </c>
      <c r="BE135" s="231">
        <f>IF(N135="základní",J135,0)</f>
        <v>0</v>
      </c>
      <c r="BF135" s="231">
        <f>IF(N135="snížená",J135,0)</f>
        <v>0</v>
      </c>
      <c r="BG135" s="231">
        <f>IF(N135="zákl. přenesená",J135,0)</f>
        <v>0</v>
      </c>
      <c r="BH135" s="231">
        <f>IF(N135="sníž. přenesená",J135,0)</f>
        <v>0</v>
      </c>
      <c r="BI135" s="231">
        <f>IF(N135="nulová",J135,0)</f>
        <v>0</v>
      </c>
      <c r="BJ135" s="16" t="s">
        <v>81</v>
      </c>
      <c r="BK135" s="231">
        <f>ROUND(I135*H135,2)</f>
        <v>0</v>
      </c>
      <c r="BL135" s="16" t="s">
        <v>123</v>
      </c>
      <c r="BM135" s="230" t="s">
        <v>480</v>
      </c>
    </row>
    <row r="136" spans="1:63" s="12" customFormat="1" ht="22.8" customHeight="1">
      <c r="A136" s="12"/>
      <c r="B136" s="202"/>
      <c r="C136" s="203"/>
      <c r="D136" s="204" t="s">
        <v>72</v>
      </c>
      <c r="E136" s="216" t="s">
        <v>481</v>
      </c>
      <c r="F136" s="216" t="s">
        <v>482</v>
      </c>
      <c r="G136" s="203"/>
      <c r="H136" s="203"/>
      <c r="I136" s="206"/>
      <c r="J136" s="217">
        <f>BK136</f>
        <v>0</v>
      </c>
      <c r="K136" s="203"/>
      <c r="L136" s="208"/>
      <c r="M136" s="209"/>
      <c r="N136" s="210"/>
      <c r="O136" s="210"/>
      <c r="P136" s="211">
        <f>P137</f>
        <v>0</v>
      </c>
      <c r="Q136" s="210"/>
      <c r="R136" s="211">
        <f>R137</f>
        <v>0</v>
      </c>
      <c r="S136" s="210"/>
      <c r="T136" s="212">
        <f>T137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143</v>
      </c>
      <c r="AT136" s="214" t="s">
        <v>72</v>
      </c>
      <c r="AU136" s="214" t="s">
        <v>81</v>
      </c>
      <c r="AY136" s="213" t="s">
        <v>117</v>
      </c>
      <c r="BK136" s="215">
        <f>BK137</f>
        <v>0</v>
      </c>
    </row>
    <row r="137" spans="1:65" s="2" customFormat="1" ht="16.5" customHeight="1">
      <c r="A137" s="37"/>
      <c r="B137" s="38"/>
      <c r="C137" s="218" t="s">
        <v>172</v>
      </c>
      <c r="D137" s="218" t="s">
        <v>119</v>
      </c>
      <c r="E137" s="219" t="s">
        <v>483</v>
      </c>
      <c r="F137" s="220" t="s">
        <v>484</v>
      </c>
      <c r="G137" s="221" t="s">
        <v>336</v>
      </c>
      <c r="H137" s="222">
        <v>1</v>
      </c>
      <c r="I137" s="223"/>
      <c r="J137" s="224">
        <f>ROUND(I137*H137,2)</f>
        <v>0</v>
      </c>
      <c r="K137" s="225"/>
      <c r="L137" s="43"/>
      <c r="M137" s="266" t="s">
        <v>1</v>
      </c>
      <c r="N137" s="267" t="s">
        <v>38</v>
      </c>
      <c r="O137" s="268"/>
      <c r="P137" s="269">
        <f>O137*H137</f>
        <v>0</v>
      </c>
      <c r="Q137" s="269">
        <v>0</v>
      </c>
      <c r="R137" s="269">
        <f>Q137*H137</f>
        <v>0</v>
      </c>
      <c r="S137" s="269">
        <v>0</v>
      </c>
      <c r="T137" s="270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30" t="s">
        <v>123</v>
      </c>
      <c r="AT137" s="230" t="s">
        <v>119</v>
      </c>
      <c r="AU137" s="230" t="s">
        <v>83</v>
      </c>
      <c r="AY137" s="16" t="s">
        <v>117</v>
      </c>
      <c r="BE137" s="231">
        <f>IF(N137="základní",J137,0)</f>
        <v>0</v>
      </c>
      <c r="BF137" s="231">
        <f>IF(N137="snížená",J137,0)</f>
        <v>0</v>
      </c>
      <c r="BG137" s="231">
        <f>IF(N137="zákl. přenesená",J137,0)</f>
        <v>0</v>
      </c>
      <c r="BH137" s="231">
        <f>IF(N137="sníž. přenesená",J137,0)</f>
        <v>0</v>
      </c>
      <c r="BI137" s="231">
        <f>IF(N137="nulová",J137,0)</f>
        <v>0</v>
      </c>
      <c r="BJ137" s="16" t="s">
        <v>81</v>
      </c>
      <c r="BK137" s="231">
        <f>ROUND(I137*H137,2)</f>
        <v>0</v>
      </c>
      <c r="BL137" s="16" t="s">
        <v>123</v>
      </c>
      <c r="BM137" s="230" t="s">
        <v>485</v>
      </c>
    </row>
    <row r="138" spans="1:31" s="2" customFormat="1" ht="6.95" customHeight="1">
      <c r="A138" s="37"/>
      <c r="B138" s="65"/>
      <c r="C138" s="66"/>
      <c r="D138" s="66"/>
      <c r="E138" s="66"/>
      <c r="F138" s="66"/>
      <c r="G138" s="66"/>
      <c r="H138" s="66"/>
      <c r="I138" s="66"/>
      <c r="J138" s="66"/>
      <c r="K138" s="66"/>
      <c r="L138" s="43"/>
      <c r="M138" s="37"/>
      <c r="O138" s="37"/>
      <c r="P138" s="37"/>
      <c r="Q138" s="37"/>
      <c r="R138" s="37"/>
      <c r="S138" s="37"/>
      <c r="T138" s="3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</row>
  </sheetData>
  <sheetProtection password="CC35" sheet="1" objects="1" scenarios="1" formatColumns="0" formatRows="0" autoFilter="0"/>
  <autoFilter ref="C120:K137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2023-08-17T04:43:06Z</dcterms:created>
  <dcterms:modified xsi:type="dcterms:W3CDTF">2023-08-17T04:43:09Z</dcterms:modified>
  <cp:category/>
  <cp:version/>
  <cp:contentType/>
  <cp:contentStatus/>
</cp:coreProperties>
</file>