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laksa\Downloads\"/>
    </mc:Choice>
  </mc:AlternateContent>
  <xr:revisionPtr revIDLastSave="0" documentId="8_{6B042548-A21E-44BD-B117-B001A9CB00CE}" xr6:coauthVersionLast="47" xr6:coauthVersionMax="47" xr10:uidLastSave="{00000000-0000-0000-0000-000000000000}"/>
  <bookViews>
    <workbookView xWindow="19095" yWindow="0" windowWidth="19410" windowHeight="20985" xr2:uid="{00000000-000D-0000-FFFF-FFFF00000000}"/>
  </bookViews>
  <sheets>
    <sheet name="Rekapitulace stavby" sheetId="1" r:id="rId1"/>
    <sheet name="SO 1.1 - Vložkování kanal..." sheetId="2" r:id="rId2"/>
    <sheet name="SO 1.2 - Monolitická šachta" sheetId="3" r:id="rId3"/>
    <sheet name="SO 1.3 - Zajištění kabelu..." sheetId="4" r:id="rId4"/>
    <sheet name="VRN - Vedlejší a ostatní ..." sheetId="5" r:id="rId5"/>
    <sheet name="Pokyny pro vyplnění" sheetId="6" r:id="rId6"/>
  </sheets>
  <definedNames>
    <definedName name="_xlnm._FilterDatabase" localSheetId="1" hidden="1">'SO 1.1 - Vložkování kanal...'!$C$86:$K$286</definedName>
    <definedName name="_xlnm._FilterDatabase" localSheetId="2" hidden="1">'SO 1.2 - Monolitická šachta'!$C$88:$K$343</definedName>
    <definedName name="_xlnm._FilterDatabase" localSheetId="3" hidden="1">'SO 1.3 - Zajištění kabelu...'!$C$87:$K$197</definedName>
    <definedName name="_xlnm._FilterDatabase" localSheetId="4" hidden="1">'VRN - Vedlejší a ostatní ...'!$C$78:$K$137</definedName>
    <definedName name="_xlnm.Print_Titles" localSheetId="0">'Rekapitulace stavby'!$52:$52</definedName>
    <definedName name="_xlnm.Print_Titles" localSheetId="1">'SO 1.1 - Vložkování kanal...'!$86:$86</definedName>
    <definedName name="_xlnm.Print_Titles" localSheetId="2">'SO 1.2 - Monolitická šachta'!$88:$88</definedName>
    <definedName name="_xlnm.Print_Titles" localSheetId="3">'SO 1.3 - Zajištění kabelu...'!$87:$87</definedName>
    <definedName name="_xlnm.Print_Titles" localSheetId="4">'VRN - Vedlejší a ostatní ...'!$78:$78</definedName>
    <definedName name="_xlnm.Print_Area" localSheetId="5">'Pokyny pro vyplnění'!$B$2:$K$71,'Pokyny pro vyplnění'!$B$74:$K$118,'Pokyny pro vyplnění'!$B$121:$K$161,'Pokyny pro vyplnění'!$B$164:$K$219</definedName>
    <definedName name="_xlnm.Print_Area" localSheetId="0">'Rekapitulace stavby'!$D$4:$AO$36,'Rekapitulace stavby'!$C$42:$AQ$59</definedName>
    <definedName name="_xlnm.Print_Area" localSheetId="1">'SO 1.1 - Vložkování kanal...'!$C$4:$J$39,'SO 1.1 - Vložkování kanal...'!$C$45:$J$68,'SO 1.1 - Vložkování kanal...'!$C$74:$J$286</definedName>
    <definedName name="_xlnm.Print_Area" localSheetId="2">'SO 1.2 - Monolitická šachta'!$C$4:$J$39,'SO 1.2 - Monolitická šachta'!$C$45:$J$70,'SO 1.2 - Monolitická šachta'!$C$76:$J$343</definedName>
    <definedName name="_xlnm.Print_Area" localSheetId="3">'SO 1.3 - Zajištění kabelu...'!$C$4:$J$39,'SO 1.3 - Zajištění kabelu...'!$C$45:$J$69,'SO 1.3 - Zajištění kabelu...'!$C$75:$J$197</definedName>
    <definedName name="_xlnm.Print_Area" localSheetId="4">'VRN - Vedlejší a ostatní ...'!$C$4:$J$39,'VRN - Vedlejší a ostatní ...'!$C$45:$J$60,'VRN - Vedlejší a ostatní ...'!$C$66:$J$137</definedName>
  </definedNames>
  <calcPr calcId="191029"/>
</workbook>
</file>

<file path=xl/calcChain.xml><?xml version="1.0" encoding="utf-8"?>
<calcChain xmlns="http://schemas.openxmlformats.org/spreadsheetml/2006/main">
  <c r="J37" i="5" l="1"/>
  <c r="J36" i="5"/>
  <c r="AY58" i="1"/>
  <c r="J35" i="5"/>
  <c r="AX58" i="1"/>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BI124" i="5"/>
  <c r="BH124" i="5"/>
  <c r="BG124" i="5"/>
  <c r="BF124" i="5"/>
  <c r="T124" i="5"/>
  <c r="R124" i="5"/>
  <c r="P124" i="5"/>
  <c r="BI122" i="5"/>
  <c r="BH122" i="5"/>
  <c r="BG122" i="5"/>
  <c r="BF122" i="5"/>
  <c r="T122" i="5"/>
  <c r="R122" i="5"/>
  <c r="P122" i="5"/>
  <c r="BI120" i="5"/>
  <c r="BH120" i="5"/>
  <c r="BG120" i="5"/>
  <c r="BF120" i="5"/>
  <c r="T120" i="5"/>
  <c r="R120" i="5"/>
  <c r="P120" i="5"/>
  <c r="BI118" i="5"/>
  <c r="BH118" i="5"/>
  <c r="BG118" i="5"/>
  <c r="BF118" i="5"/>
  <c r="T118" i="5"/>
  <c r="R118" i="5"/>
  <c r="P118" i="5"/>
  <c r="BI116" i="5"/>
  <c r="BH116" i="5"/>
  <c r="BG116" i="5"/>
  <c r="BF116" i="5"/>
  <c r="T116" i="5"/>
  <c r="R116" i="5"/>
  <c r="P116" i="5"/>
  <c r="BI114" i="5"/>
  <c r="BH114" i="5"/>
  <c r="BG114" i="5"/>
  <c r="BF114" i="5"/>
  <c r="T114" i="5"/>
  <c r="R114" i="5"/>
  <c r="P114" i="5"/>
  <c r="BI112" i="5"/>
  <c r="BH112" i="5"/>
  <c r="BG112" i="5"/>
  <c r="BF112" i="5"/>
  <c r="T112" i="5"/>
  <c r="R112" i="5"/>
  <c r="P112" i="5"/>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102" i="5"/>
  <c r="BH102" i="5"/>
  <c r="BG102" i="5"/>
  <c r="BF102" i="5"/>
  <c r="T102" i="5"/>
  <c r="R102" i="5"/>
  <c r="P102" i="5"/>
  <c r="BI100" i="5"/>
  <c r="BH100" i="5"/>
  <c r="BG100" i="5"/>
  <c r="BF100" i="5"/>
  <c r="T100" i="5"/>
  <c r="R100" i="5"/>
  <c r="P100" i="5"/>
  <c r="BI98" i="5"/>
  <c r="BH98" i="5"/>
  <c r="BG98" i="5"/>
  <c r="BF98" i="5"/>
  <c r="T98" i="5"/>
  <c r="R98" i="5"/>
  <c r="P98" i="5"/>
  <c r="BI96" i="5"/>
  <c r="BH96" i="5"/>
  <c r="BG96" i="5"/>
  <c r="BF96" i="5"/>
  <c r="T96" i="5"/>
  <c r="R96" i="5"/>
  <c r="P96" i="5"/>
  <c r="BI94" i="5"/>
  <c r="BH94" i="5"/>
  <c r="BG94" i="5"/>
  <c r="BF94" i="5"/>
  <c r="T94" i="5"/>
  <c r="R94" i="5"/>
  <c r="P94" i="5"/>
  <c r="BI92" i="5"/>
  <c r="BH92" i="5"/>
  <c r="BG92" i="5"/>
  <c r="BF92" i="5"/>
  <c r="T92" i="5"/>
  <c r="R92" i="5"/>
  <c r="P92" i="5"/>
  <c r="BI90" i="5"/>
  <c r="BH90" i="5"/>
  <c r="BG90" i="5"/>
  <c r="BF90" i="5"/>
  <c r="T90" i="5"/>
  <c r="R90" i="5"/>
  <c r="P90" i="5"/>
  <c r="BI88" i="5"/>
  <c r="BH88" i="5"/>
  <c r="BG88" i="5"/>
  <c r="BF88" i="5"/>
  <c r="T88" i="5"/>
  <c r="R88" i="5"/>
  <c r="P88" i="5"/>
  <c r="BI86" i="5"/>
  <c r="BH86" i="5"/>
  <c r="BG86" i="5"/>
  <c r="BF86" i="5"/>
  <c r="T86" i="5"/>
  <c r="R86" i="5"/>
  <c r="P86" i="5"/>
  <c r="BI84" i="5"/>
  <c r="BH84" i="5"/>
  <c r="BG84" i="5"/>
  <c r="BF84" i="5"/>
  <c r="T84" i="5"/>
  <c r="R84" i="5"/>
  <c r="P84" i="5"/>
  <c r="BI82" i="5"/>
  <c r="BH82" i="5"/>
  <c r="BG82" i="5"/>
  <c r="BF82" i="5"/>
  <c r="T82" i="5"/>
  <c r="R82" i="5"/>
  <c r="P82" i="5"/>
  <c r="BI80" i="5"/>
  <c r="BH80" i="5"/>
  <c r="BG80" i="5"/>
  <c r="BF80" i="5"/>
  <c r="T80" i="5"/>
  <c r="R80" i="5"/>
  <c r="P80" i="5"/>
  <c r="J75" i="5"/>
  <c r="F75" i="5"/>
  <c r="F73" i="5"/>
  <c r="E71" i="5"/>
  <c r="J54" i="5"/>
  <c r="F54" i="5"/>
  <c r="F52" i="5"/>
  <c r="E50" i="5"/>
  <c r="J24" i="5"/>
  <c r="E24" i="5"/>
  <c r="J76" i="5" s="1"/>
  <c r="J23" i="5"/>
  <c r="J18" i="5"/>
  <c r="E18" i="5"/>
  <c r="F55" i="5" s="1"/>
  <c r="J17" i="5"/>
  <c r="J12" i="5"/>
  <c r="J73" i="5"/>
  <c r="E7" i="5"/>
  <c r="E69" i="5" s="1"/>
  <c r="J37" i="4"/>
  <c r="J36" i="4"/>
  <c r="AY57" i="1" s="1"/>
  <c r="J35" i="4"/>
  <c r="AX57" i="1" s="1"/>
  <c r="BI195" i="4"/>
  <c r="BH195" i="4"/>
  <c r="BG195" i="4"/>
  <c r="BF195" i="4"/>
  <c r="T195" i="4"/>
  <c r="T194" i="4"/>
  <c r="R195" i="4"/>
  <c r="R194" i="4" s="1"/>
  <c r="R185" i="4" s="1"/>
  <c r="P195" i="4"/>
  <c r="P194" i="4" s="1"/>
  <c r="BI191" i="4"/>
  <c r="BH191" i="4"/>
  <c r="BG191" i="4"/>
  <c r="BF191" i="4"/>
  <c r="T191" i="4"/>
  <c r="T190" i="4"/>
  <c r="R191" i="4"/>
  <c r="R190" i="4"/>
  <c r="P191" i="4"/>
  <c r="P190" i="4" s="1"/>
  <c r="BI187" i="4"/>
  <c r="BH187" i="4"/>
  <c r="BG187" i="4"/>
  <c r="BF187" i="4"/>
  <c r="T187" i="4"/>
  <c r="T186" i="4"/>
  <c r="T185" i="4" s="1"/>
  <c r="R187" i="4"/>
  <c r="R186" i="4"/>
  <c r="P187" i="4"/>
  <c r="P186" i="4" s="1"/>
  <c r="P185" i="4" s="1"/>
  <c r="BI182" i="4"/>
  <c r="BH182" i="4"/>
  <c r="BG182" i="4"/>
  <c r="BF182" i="4"/>
  <c r="T182" i="4"/>
  <c r="T181" i="4" s="1"/>
  <c r="R182" i="4"/>
  <c r="R181" i="4"/>
  <c r="P182" i="4"/>
  <c r="P181" i="4"/>
  <c r="BI177" i="4"/>
  <c r="BH177" i="4"/>
  <c r="BG177" i="4"/>
  <c r="BF177" i="4"/>
  <c r="T177" i="4"/>
  <c r="R177" i="4"/>
  <c r="P177" i="4"/>
  <c r="BI174" i="4"/>
  <c r="BH174" i="4"/>
  <c r="BG174" i="4"/>
  <c r="BF174" i="4"/>
  <c r="T174" i="4"/>
  <c r="R174" i="4"/>
  <c r="P174" i="4"/>
  <c r="BI171" i="4"/>
  <c r="BH171" i="4"/>
  <c r="BG171" i="4"/>
  <c r="BF171" i="4"/>
  <c r="T171" i="4"/>
  <c r="R171" i="4"/>
  <c r="P171" i="4"/>
  <c r="BI168" i="4"/>
  <c r="BH168" i="4"/>
  <c r="BG168" i="4"/>
  <c r="BF168" i="4"/>
  <c r="T168" i="4"/>
  <c r="R168" i="4"/>
  <c r="P168" i="4"/>
  <c r="BI165" i="4"/>
  <c r="BH165" i="4"/>
  <c r="BG165" i="4"/>
  <c r="BF165" i="4"/>
  <c r="T165" i="4"/>
  <c r="R165" i="4"/>
  <c r="P165" i="4"/>
  <c r="BI162" i="4"/>
  <c r="BH162" i="4"/>
  <c r="BG162" i="4"/>
  <c r="BF162" i="4"/>
  <c r="T162" i="4"/>
  <c r="R162" i="4"/>
  <c r="P162" i="4"/>
  <c r="BI159" i="4"/>
  <c r="BH159" i="4"/>
  <c r="BG159" i="4"/>
  <c r="BF159" i="4"/>
  <c r="T159" i="4"/>
  <c r="R159" i="4"/>
  <c r="P159" i="4"/>
  <c r="BI156" i="4"/>
  <c r="BH156" i="4"/>
  <c r="BG156" i="4"/>
  <c r="BF156" i="4"/>
  <c r="T156" i="4"/>
  <c r="R156" i="4"/>
  <c r="P156" i="4"/>
  <c r="BI152" i="4"/>
  <c r="BH152" i="4"/>
  <c r="BG152" i="4"/>
  <c r="BF152" i="4"/>
  <c r="T152" i="4"/>
  <c r="R152" i="4"/>
  <c r="P152" i="4"/>
  <c r="BI148" i="4"/>
  <c r="BH148" i="4"/>
  <c r="BG148" i="4"/>
  <c r="BF148" i="4"/>
  <c r="T148" i="4"/>
  <c r="R148" i="4"/>
  <c r="P148" i="4"/>
  <c r="BI144" i="4"/>
  <c r="BH144" i="4"/>
  <c r="BG144" i="4"/>
  <c r="BF144" i="4"/>
  <c r="T144" i="4"/>
  <c r="R144" i="4"/>
  <c r="P144" i="4"/>
  <c r="BI140" i="4"/>
  <c r="BH140" i="4"/>
  <c r="BG140" i="4"/>
  <c r="BF140" i="4"/>
  <c r="T140" i="4"/>
  <c r="R140" i="4"/>
  <c r="P140" i="4"/>
  <c r="BI136" i="4"/>
  <c r="BH136" i="4"/>
  <c r="BG136" i="4"/>
  <c r="BF136" i="4"/>
  <c r="T136" i="4"/>
  <c r="R136" i="4"/>
  <c r="P136" i="4"/>
  <c r="BI132" i="4"/>
  <c r="BH132" i="4"/>
  <c r="BG132" i="4"/>
  <c r="BF132" i="4"/>
  <c r="T132" i="4"/>
  <c r="R132" i="4"/>
  <c r="P132" i="4"/>
  <c r="BI129" i="4"/>
  <c r="BH129" i="4"/>
  <c r="BG129" i="4"/>
  <c r="BF129" i="4"/>
  <c r="T129" i="4"/>
  <c r="R129" i="4"/>
  <c r="P129" i="4"/>
  <c r="BI125" i="4"/>
  <c r="BH125" i="4"/>
  <c r="BG125" i="4"/>
  <c r="BF125" i="4"/>
  <c r="T125" i="4"/>
  <c r="R125" i="4"/>
  <c r="P125" i="4"/>
  <c r="BI122" i="4"/>
  <c r="BH122" i="4"/>
  <c r="BG122" i="4"/>
  <c r="BF122" i="4"/>
  <c r="T122" i="4"/>
  <c r="R122" i="4"/>
  <c r="P122" i="4"/>
  <c r="BI117" i="4"/>
  <c r="BH117" i="4"/>
  <c r="BG117" i="4"/>
  <c r="BF117" i="4"/>
  <c r="T117" i="4"/>
  <c r="R117" i="4"/>
  <c r="P117" i="4"/>
  <c r="BI114" i="4"/>
  <c r="BH114" i="4"/>
  <c r="BG114" i="4"/>
  <c r="BF114" i="4"/>
  <c r="T114" i="4"/>
  <c r="R114" i="4"/>
  <c r="P114" i="4"/>
  <c r="BI111" i="4"/>
  <c r="BH111" i="4"/>
  <c r="BG111" i="4"/>
  <c r="BF111" i="4"/>
  <c r="T111" i="4"/>
  <c r="R111" i="4"/>
  <c r="P111" i="4"/>
  <c r="BI109" i="4"/>
  <c r="BH109" i="4"/>
  <c r="BG109" i="4"/>
  <c r="BF109" i="4"/>
  <c r="T109" i="4"/>
  <c r="R109" i="4"/>
  <c r="P109" i="4"/>
  <c r="BI106" i="4"/>
  <c r="BH106" i="4"/>
  <c r="BG106" i="4"/>
  <c r="BF106" i="4"/>
  <c r="T106" i="4"/>
  <c r="R106" i="4"/>
  <c r="P106" i="4"/>
  <c r="BI104" i="4"/>
  <c r="BH104" i="4"/>
  <c r="BG104" i="4"/>
  <c r="BF104" i="4"/>
  <c r="T104" i="4"/>
  <c r="R104" i="4"/>
  <c r="P104" i="4"/>
  <c r="BI101" i="4"/>
  <c r="BH101" i="4"/>
  <c r="BG101" i="4"/>
  <c r="BF101" i="4"/>
  <c r="T101" i="4"/>
  <c r="R101" i="4"/>
  <c r="P101" i="4"/>
  <c r="BI99" i="4"/>
  <c r="BH99" i="4"/>
  <c r="BG99" i="4"/>
  <c r="BF99" i="4"/>
  <c r="T99" i="4"/>
  <c r="R99" i="4"/>
  <c r="P99" i="4"/>
  <c r="BI96" i="4"/>
  <c r="BH96" i="4"/>
  <c r="BG96" i="4"/>
  <c r="BF96" i="4"/>
  <c r="T96" i="4"/>
  <c r="R96" i="4"/>
  <c r="P96" i="4"/>
  <c r="BI94" i="4"/>
  <c r="BH94" i="4"/>
  <c r="BG94" i="4"/>
  <c r="BF94" i="4"/>
  <c r="T94" i="4"/>
  <c r="R94" i="4"/>
  <c r="P94" i="4"/>
  <c r="BI91" i="4"/>
  <c r="BH91" i="4"/>
  <c r="BG91" i="4"/>
  <c r="BF91" i="4"/>
  <c r="T91" i="4"/>
  <c r="R91" i="4"/>
  <c r="P91" i="4"/>
  <c r="J84" i="4"/>
  <c r="F84" i="4"/>
  <c r="F82" i="4"/>
  <c r="E80" i="4"/>
  <c r="J54" i="4"/>
  <c r="F54" i="4"/>
  <c r="F52" i="4"/>
  <c r="E50" i="4"/>
  <c r="J24" i="4"/>
  <c r="E24" i="4"/>
  <c r="J55" i="4" s="1"/>
  <c r="J23" i="4"/>
  <c r="J18" i="4"/>
  <c r="E18" i="4"/>
  <c r="F85" i="4"/>
  <c r="J17" i="4"/>
  <c r="J12" i="4"/>
  <c r="J82" i="4" s="1"/>
  <c r="E7" i="4"/>
  <c r="E78" i="4"/>
  <c r="J37" i="3"/>
  <c r="J36" i="3"/>
  <c r="AY56" i="1"/>
  <c r="J35" i="3"/>
  <c r="AX56" i="1"/>
  <c r="BI341" i="3"/>
  <c r="BH341" i="3"/>
  <c r="BG341" i="3"/>
  <c r="BF341" i="3"/>
  <c r="T341" i="3"/>
  <c r="T340" i="3"/>
  <c r="R341" i="3"/>
  <c r="R340" i="3" s="1"/>
  <c r="P341" i="3"/>
  <c r="P340" i="3"/>
  <c r="BI337" i="3"/>
  <c r="BH337" i="3"/>
  <c r="BG337" i="3"/>
  <c r="BF337" i="3"/>
  <c r="T337" i="3"/>
  <c r="R337" i="3"/>
  <c r="P337" i="3"/>
  <c r="BI334" i="3"/>
  <c r="BH334" i="3"/>
  <c r="BG334" i="3"/>
  <c r="BF334" i="3"/>
  <c r="T334" i="3"/>
  <c r="R334" i="3"/>
  <c r="P334" i="3"/>
  <c r="BI331" i="3"/>
  <c r="BH331" i="3"/>
  <c r="BG331" i="3"/>
  <c r="BF331" i="3"/>
  <c r="T331" i="3"/>
  <c r="R331" i="3"/>
  <c r="P331" i="3"/>
  <c r="BI328" i="3"/>
  <c r="BH328" i="3"/>
  <c r="BG328" i="3"/>
  <c r="BF328" i="3"/>
  <c r="T328" i="3"/>
  <c r="R328" i="3"/>
  <c r="P328" i="3"/>
  <c r="BI324" i="3"/>
  <c r="BH324" i="3"/>
  <c r="BG324" i="3"/>
  <c r="BF324" i="3"/>
  <c r="T324" i="3"/>
  <c r="R324" i="3"/>
  <c r="P324" i="3"/>
  <c r="BI321" i="3"/>
  <c r="BH321" i="3"/>
  <c r="BG321" i="3"/>
  <c r="BF321" i="3"/>
  <c r="T321" i="3"/>
  <c r="R321" i="3"/>
  <c r="P321" i="3"/>
  <c r="BI316" i="3"/>
  <c r="BH316" i="3"/>
  <c r="BG316" i="3"/>
  <c r="BF316" i="3"/>
  <c r="T316" i="3"/>
  <c r="R316" i="3"/>
  <c r="P316" i="3"/>
  <c r="BI313" i="3"/>
  <c r="BH313" i="3"/>
  <c r="BG313" i="3"/>
  <c r="BF313" i="3"/>
  <c r="T313" i="3"/>
  <c r="R313" i="3"/>
  <c r="P313" i="3"/>
  <c r="BI309" i="3"/>
  <c r="BH309" i="3"/>
  <c r="BG309" i="3"/>
  <c r="BF309" i="3"/>
  <c r="T309" i="3"/>
  <c r="R309" i="3"/>
  <c r="P309" i="3"/>
  <c r="BI305" i="3"/>
  <c r="BH305" i="3"/>
  <c r="BG305" i="3"/>
  <c r="BF305" i="3"/>
  <c r="T305" i="3"/>
  <c r="R305" i="3"/>
  <c r="P305" i="3"/>
  <c r="BI302" i="3"/>
  <c r="BH302" i="3"/>
  <c r="BG302" i="3"/>
  <c r="BF302" i="3"/>
  <c r="T302" i="3"/>
  <c r="R302" i="3"/>
  <c r="P302" i="3"/>
  <c r="BI299" i="3"/>
  <c r="BH299" i="3"/>
  <c r="BG299" i="3"/>
  <c r="BF299" i="3"/>
  <c r="T299" i="3"/>
  <c r="R299" i="3"/>
  <c r="P299" i="3"/>
  <c r="BI296" i="3"/>
  <c r="BH296" i="3"/>
  <c r="BG296" i="3"/>
  <c r="BF296" i="3"/>
  <c r="T296" i="3"/>
  <c r="R296" i="3"/>
  <c r="P296" i="3"/>
  <c r="BI293" i="3"/>
  <c r="BH293" i="3"/>
  <c r="BG293" i="3"/>
  <c r="BF293" i="3"/>
  <c r="T293" i="3"/>
  <c r="R293" i="3"/>
  <c r="P293" i="3"/>
  <c r="BI289" i="3"/>
  <c r="BH289" i="3"/>
  <c r="BG289" i="3"/>
  <c r="BF289" i="3"/>
  <c r="T289" i="3"/>
  <c r="R289" i="3"/>
  <c r="P289" i="3"/>
  <c r="BI286" i="3"/>
  <c r="BH286" i="3"/>
  <c r="BG286" i="3"/>
  <c r="BF286" i="3"/>
  <c r="T286" i="3"/>
  <c r="R286" i="3"/>
  <c r="P286" i="3"/>
  <c r="BI283" i="3"/>
  <c r="BH283" i="3"/>
  <c r="BG283" i="3"/>
  <c r="BF283" i="3"/>
  <c r="T283" i="3"/>
  <c r="R283" i="3"/>
  <c r="P283" i="3"/>
  <c r="BI280" i="3"/>
  <c r="BH280" i="3"/>
  <c r="BG280" i="3"/>
  <c r="BF280" i="3"/>
  <c r="T280" i="3"/>
  <c r="R280" i="3"/>
  <c r="P280" i="3"/>
  <c r="BI277" i="3"/>
  <c r="BH277" i="3"/>
  <c r="BG277" i="3"/>
  <c r="BF277" i="3"/>
  <c r="T277" i="3"/>
  <c r="R277" i="3"/>
  <c r="P277" i="3"/>
  <c r="BI275" i="3"/>
  <c r="BH275" i="3"/>
  <c r="BG275" i="3"/>
  <c r="BF275" i="3"/>
  <c r="T275" i="3"/>
  <c r="R275" i="3"/>
  <c r="P275" i="3"/>
  <c r="BI273" i="3"/>
  <c r="BH273" i="3"/>
  <c r="BG273" i="3"/>
  <c r="BF273" i="3"/>
  <c r="T273" i="3"/>
  <c r="R273" i="3"/>
  <c r="P273" i="3"/>
  <c r="BI269" i="3"/>
  <c r="BH269" i="3"/>
  <c r="BG269" i="3"/>
  <c r="BF269" i="3"/>
  <c r="T269" i="3"/>
  <c r="R269" i="3"/>
  <c r="P269" i="3"/>
  <c r="BI266" i="3"/>
  <c r="BH266" i="3"/>
  <c r="BG266" i="3"/>
  <c r="BF266" i="3"/>
  <c r="T266" i="3"/>
  <c r="R266" i="3"/>
  <c r="P266" i="3"/>
  <c r="BI261" i="3"/>
  <c r="BH261" i="3"/>
  <c r="BG261" i="3"/>
  <c r="BF261" i="3"/>
  <c r="T261" i="3"/>
  <c r="R261" i="3"/>
  <c r="P261" i="3"/>
  <c r="BI258" i="3"/>
  <c r="BH258" i="3"/>
  <c r="BG258" i="3"/>
  <c r="BF258" i="3"/>
  <c r="T258" i="3"/>
  <c r="R258" i="3"/>
  <c r="P258" i="3"/>
  <c r="BI255" i="3"/>
  <c r="BH255" i="3"/>
  <c r="BG255" i="3"/>
  <c r="BF255" i="3"/>
  <c r="T255" i="3"/>
  <c r="R255" i="3"/>
  <c r="P255" i="3"/>
  <c r="BI251" i="3"/>
  <c r="BH251" i="3"/>
  <c r="BG251" i="3"/>
  <c r="BF251" i="3"/>
  <c r="T251" i="3"/>
  <c r="R251" i="3"/>
  <c r="P251" i="3"/>
  <c r="BI247" i="3"/>
  <c r="BH247" i="3"/>
  <c r="BG247" i="3"/>
  <c r="BF247" i="3"/>
  <c r="T247" i="3"/>
  <c r="R247" i="3"/>
  <c r="P247" i="3"/>
  <c r="BI242" i="3"/>
  <c r="BH242" i="3"/>
  <c r="BG242" i="3"/>
  <c r="BF242" i="3"/>
  <c r="T242" i="3"/>
  <c r="R242" i="3"/>
  <c r="P242" i="3"/>
  <c r="BI239" i="3"/>
  <c r="BH239" i="3"/>
  <c r="BG239" i="3"/>
  <c r="BF239" i="3"/>
  <c r="T239" i="3"/>
  <c r="R239" i="3"/>
  <c r="P239" i="3"/>
  <c r="BI235" i="3"/>
  <c r="BH235" i="3"/>
  <c r="BG235" i="3"/>
  <c r="BF235" i="3"/>
  <c r="T235" i="3"/>
  <c r="R235" i="3"/>
  <c r="P235" i="3"/>
  <c r="BI231" i="3"/>
  <c r="BH231" i="3"/>
  <c r="BG231" i="3"/>
  <c r="BF231" i="3"/>
  <c r="T231" i="3"/>
  <c r="R231" i="3"/>
  <c r="P231" i="3"/>
  <c r="BI223" i="3"/>
  <c r="BH223" i="3"/>
  <c r="BG223" i="3"/>
  <c r="BF223" i="3"/>
  <c r="T223" i="3"/>
  <c r="T222" i="3"/>
  <c r="R223" i="3"/>
  <c r="R222" i="3"/>
  <c r="P223" i="3"/>
  <c r="P222" i="3"/>
  <c r="BI217" i="3"/>
  <c r="BH217" i="3"/>
  <c r="BG217" i="3"/>
  <c r="BF217" i="3"/>
  <c r="T217" i="3"/>
  <c r="T216" i="3" s="1"/>
  <c r="R217" i="3"/>
  <c r="R216" i="3" s="1"/>
  <c r="P217" i="3"/>
  <c r="P216" i="3"/>
  <c r="BI207" i="3"/>
  <c r="BH207" i="3"/>
  <c r="BG207" i="3"/>
  <c r="BF207" i="3"/>
  <c r="T207" i="3"/>
  <c r="R207" i="3"/>
  <c r="P207" i="3"/>
  <c r="BI203" i="3"/>
  <c r="BH203" i="3"/>
  <c r="BG203" i="3"/>
  <c r="BF203" i="3"/>
  <c r="T203" i="3"/>
  <c r="R203" i="3"/>
  <c r="P203" i="3"/>
  <c r="BI195" i="3"/>
  <c r="BH195" i="3"/>
  <c r="BG195" i="3"/>
  <c r="BF195" i="3"/>
  <c r="T195" i="3"/>
  <c r="R195" i="3"/>
  <c r="P195" i="3"/>
  <c r="BI189" i="3"/>
  <c r="BH189" i="3"/>
  <c r="BG189" i="3"/>
  <c r="BF189" i="3"/>
  <c r="T189" i="3"/>
  <c r="R189" i="3"/>
  <c r="P189" i="3"/>
  <c r="BI185" i="3"/>
  <c r="BH185" i="3"/>
  <c r="BG185" i="3"/>
  <c r="BF185" i="3"/>
  <c r="T185" i="3"/>
  <c r="R185" i="3"/>
  <c r="P185" i="3"/>
  <c r="BI181" i="3"/>
  <c r="BH181" i="3"/>
  <c r="BG181" i="3"/>
  <c r="BF181" i="3"/>
  <c r="T181" i="3"/>
  <c r="R181" i="3"/>
  <c r="P181" i="3"/>
  <c r="BI177" i="3"/>
  <c r="BH177" i="3"/>
  <c r="BG177" i="3"/>
  <c r="BF177" i="3"/>
  <c r="T177" i="3"/>
  <c r="R177" i="3"/>
  <c r="P177" i="3"/>
  <c r="BI173" i="3"/>
  <c r="BH173" i="3"/>
  <c r="BG173" i="3"/>
  <c r="BF173" i="3"/>
  <c r="T173" i="3"/>
  <c r="R173" i="3"/>
  <c r="P173" i="3"/>
  <c r="BI169" i="3"/>
  <c r="BH169" i="3"/>
  <c r="BG169" i="3"/>
  <c r="BF169" i="3"/>
  <c r="T169" i="3"/>
  <c r="R169" i="3"/>
  <c r="P169" i="3"/>
  <c r="BI165" i="3"/>
  <c r="BH165" i="3"/>
  <c r="BG165" i="3"/>
  <c r="BF165" i="3"/>
  <c r="T165" i="3"/>
  <c r="R165" i="3"/>
  <c r="P165" i="3"/>
  <c r="BI161" i="3"/>
  <c r="BH161" i="3"/>
  <c r="BG161" i="3"/>
  <c r="BF161" i="3"/>
  <c r="T161" i="3"/>
  <c r="R161" i="3"/>
  <c r="P161" i="3"/>
  <c r="BI157" i="3"/>
  <c r="BH157" i="3"/>
  <c r="BG157" i="3"/>
  <c r="BF157" i="3"/>
  <c r="T157" i="3"/>
  <c r="R157" i="3"/>
  <c r="P157" i="3"/>
  <c r="BI149" i="3"/>
  <c r="BH149" i="3"/>
  <c r="BG149" i="3"/>
  <c r="BF149" i="3"/>
  <c r="T149" i="3"/>
  <c r="R149" i="3"/>
  <c r="P149" i="3"/>
  <c r="BI142" i="3"/>
  <c r="BH142" i="3"/>
  <c r="BG142" i="3"/>
  <c r="BF142" i="3"/>
  <c r="T142" i="3"/>
  <c r="R142" i="3"/>
  <c r="P142" i="3"/>
  <c r="BI134" i="3"/>
  <c r="BH134" i="3"/>
  <c r="BG134" i="3"/>
  <c r="BF134" i="3"/>
  <c r="T134" i="3"/>
  <c r="R134" i="3"/>
  <c r="P134" i="3"/>
  <c r="BI127" i="3"/>
  <c r="BH127" i="3"/>
  <c r="BG127" i="3"/>
  <c r="BF127" i="3"/>
  <c r="T127" i="3"/>
  <c r="R127" i="3"/>
  <c r="P127" i="3"/>
  <c r="BI124" i="3"/>
  <c r="BH124" i="3"/>
  <c r="BG124" i="3"/>
  <c r="BF124" i="3"/>
  <c r="T124" i="3"/>
  <c r="R124" i="3"/>
  <c r="P124" i="3"/>
  <c r="BI116" i="3"/>
  <c r="BH116" i="3"/>
  <c r="BG116" i="3"/>
  <c r="BF116" i="3"/>
  <c r="T116" i="3"/>
  <c r="R116" i="3"/>
  <c r="P116" i="3"/>
  <c r="BI113" i="3"/>
  <c r="BH113" i="3"/>
  <c r="BG113" i="3"/>
  <c r="BF113" i="3"/>
  <c r="T113" i="3"/>
  <c r="R113" i="3"/>
  <c r="P113" i="3"/>
  <c r="BI110" i="3"/>
  <c r="BH110" i="3"/>
  <c r="BG110" i="3"/>
  <c r="BF110" i="3"/>
  <c r="T110" i="3"/>
  <c r="R110" i="3"/>
  <c r="P110" i="3"/>
  <c r="BI107" i="3"/>
  <c r="BH107" i="3"/>
  <c r="BG107" i="3"/>
  <c r="BF107" i="3"/>
  <c r="T107" i="3"/>
  <c r="R107" i="3"/>
  <c r="P107" i="3"/>
  <c r="BI104" i="3"/>
  <c r="BH104" i="3"/>
  <c r="BG104" i="3"/>
  <c r="BF104" i="3"/>
  <c r="T104" i="3"/>
  <c r="R104" i="3"/>
  <c r="P104" i="3"/>
  <c r="BI100" i="3"/>
  <c r="BH100" i="3"/>
  <c r="BG100" i="3"/>
  <c r="BF100" i="3"/>
  <c r="T100" i="3"/>
  <c r="R100" i="3"/>
  <c r="P100" i="3"/>
  <c r="BI96" i="3"/>
  <c r="BH96" i="3"/>
  <c r="BG96" i="3"/>
  <c r="BF96" i="3"/>
  <c r="T96" i="3"/>
  <c r="R96" i="3"/>
  <c r="P96" i="3"/>
  <c r="BI92" i="3"/>
  <c r="BH92" i="3"/>
  <c r="BG92" i="3"/>
  <c r="BF92" i="3"/>
  <c r="T92" i="3"/>
  <c r="R92" i="3"/>
  <c r="P92" i="3"/>
  <c r="J85" i="3"/>
  <c r="F85" i="3"/>
  <c r="F83" i="3"/>
  <c r="E81" i="3"/>
  <c r="J54" i="3"/>
  <c r="F54" i="3"/>
  <c r="F52" i="3"/>
  <c r="E50" i="3"/>
  <c r="J24" i="3"/>
  <c r="E24" i="3"/>
  <c r="J86" i="3" s="1"/>
  <c r="J23" i="3"/>
  <c r="J18" i="3"/>
  <c r="E18" i="3"/>
  <c r="F55" i="3" s="1"/>
  <c r="J17" i="3"/>
  <c r="J12" i="3"/>
  <c r="J83" i="3" s="1"/>
  <c r="E7" i="3"/>
  <c r="E79" i="3" s="1"/>
  <c r="AY55" i="1"/>
  <c r="J37" i="2"/>
  <c r="J36" i="2"/>
  <c r="J35" i="2"/>
  <c r="AX55" i="1"/>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2" i="2"/>
  <c r="BH262" i="2"/>
  <c r="BG262" i="2"/>
  <c r="BF262" i="2"/>
  <c r="T262" i="2"/>
  <c r="T261" i="2"/>
  <c r="R262" i="2"/>
  <c r="R261" i="2"/>
  <c r="P262" i="2"/>
  <c r="P261" i="2"/>
  <c r="BI258" i="2"/>
  <c r="BH258" i="2"/>
  <c r="BG258" i="2"/>
  <c r="BF258" i="2"/>
  <c r="T258" i="2"/>
  <c r="R258" i="2"/>
  <c r="P258" i="2"/>
  <c r="BI256" i="2"/>
  <c r="BH256" i="2"/>
  <c r="BG256" i="2"/>
  <c r="BF256" i="2"/>
  <c r="T256" i="2"/>
  <c r="R256" i="2"/>
  <c r="P256" i="2"/>
  <c r="BI253" i="2"/>
  <c r="BH253" i="2"/>
  <c r="BG253" i="2"/>
  <c r="BF253" i="2"/>
  <c r="T253" i="2"/>
  <c r="R253" i="2"/>
  <c r="P253" i="2"/>
  <c r="BI251" i="2"/>
  <c r="BH251" i="2"/>
  <c r="BG251" i="2"/>
  <c r="BF251" i="2"/>
  <c r="T251" i="2"/>
  <c r="R251" i="2"/>
  <c r="P251" i="2"/>
  <c r="BI247" i="2"/>
  <c r="BH247" i="2"/>
  <c r="BG247" i="2"/>
  <c r="BF247" i="2"/>
  <c r="T247" i="2"/>
  <c r="R247" i="2"/>
  <c r="P247" i="2"/>
  <c r="BI243" i="2"/>
  <c r="BH243" i="2"/>
  <c r="BG243" i="2"/>
  <c r="BF243" i="2"/>
  <c r="T243" i="2"/>
  <c r="R243" i="2"/>
  <c r="P243" i="2"/>
  <c r="BI240" i="2"/>
  <c r="BH240" i="2"/>
  <c r="BG240" i="2"/>
  <c r="BF240" i="2"/>
  <c r="T240" i="2"/>
  <c r="R240" i="2"/>
  <c r="P240" i="2"/>
  <c r="BI236" i="2"/>
  <c r="BH236" i="2"/>
  <c r="BG236" i="2"/>
  <c r="BF236" i="2"/>
  <c r="T236" i="2"/>
  <c r="R236" i="2"/>
  <c r="P236" i="2"/>
  <c r="BI231" i="2"/>
  <c r="BH231" i="2"/>
  <c r="BG231" i="2"/>
  <c r="BF231" i="2"/>
  <c r="T231" i="2"/>
  <c r="R231" i="2"/>
  <c r="P231" i="2"/>
  <c r="BI228" i="2"/>
  <c r="BH228" i="2"/>
  <c r="BG228" i="2"/>
  <c r="BF228" i="2"/>
  <c r="T228" i="2"/>
  <c r="R228" i="2"/>
  <c r="P228" i="2"/>
  <c r="BI224" i="2"/>
  <c r="BH224" i="2"/>
  <c r="BG224" i="2"/>
  <c r="BF224" i="2"/>
  <c r="T224" i="2"/>
  <c r="R224" i="2"/>
  <c r="P224" i="2"/>
  <c r="BI220" i="2"/>
  <c r="BH220" i="2"/>
  <c r="BG220" i="2"/>
  <c r="BF220" i="2"/>
  <c r="T220" i="2"/>
  <c r="R220" i="2"/>
  <c r="P220" i="2"/>
  <c r="BI217" i="2"/>
  <c r="BH217" i="2"/>
  <c r="BG217" i="2"/>
  <c r="BF217" i="2"/>
  <c r="T217" i="2"/>
  <c r="R217" i="2"/>
  <c r="P217" i="2"/>
  <c r="BI213" i="2"/>
  <c r="BH213" i="2"/>
  <c r="BG213" i="2"/>
  <c r="BF213" i="2"/>
  <c r="T213" i="2"/>
  <c r="R213" i="2"/>
  <c r="P213" i="2"/>
  <c r="BI209" i="2"/>
  <c r="BH209" i="2"/>
  <c r="BG209" i="2"/>
  <c r="BF209" i="2"/>
  <c r="T209" i="2"/>
  <c r="R209" i="2"/>
  <c r="P209" i="2"/>
  <c r="BI205" i="2"/>
  <c r="BH205" i="2"/>
  <c r="BG205" i="2"/>
  <c r="BF205" i="2"/>
  <c r="T205" i="2"/>
  <c r="R205" i="2"/>
  <c r="P205" i="2"/>
  <c r="BI202" i="2"/>
  <c r="BH202" i="2"/>
  <c r="BG202" i="2"/>
  <c r="BF202" i="2"/>
  <c r="T202" i="2"/>
  <c r="R202" i="2"/>
  <c r="P202" i="2"/>
  <c r="BI199" i="2"/>
  <c r="BH199" i="2"/>
  <c r="BG199" i="2"/>
  <c r="BF199" i="2"/>
  <c r="T199" i="2"/>
  <c r="R199" i="2"/>
  <c r="P199" i="2"/>
  <c r="BI195" i="2"/>
  <c r="BH195" i="2"/>
  <c r="BG195" i="2"/>
  <c r="BF195" i="2"/>
  <c r="T195" i="2"/>
  <c r="R195" i="2"/>
  <c r="P195" i="2"/>
  <c r="BI186" i="2"/>
  <c r="BH186" i="2"/>
  <c r="BG186" i="2"/>
  <c r="BF186" i="2"/>
  <c r="T186" i="2"/>
  <c r="R186" i="2"/>
  <c r="P186" i="2"/>
  <c r="BI183" i="2"/>
  <c r="BH183" i="2"/>
  <c r="BG183" i="2"/>
  <c r="BF183" i="2"/>
  <c r="T183" i="2"/>
  <c r="R183" i="2"/>
  <c r="P183" i="2"/>
  <c r="BI179" i="2"/>
  <c r="BH179" i="2"/>
  <c r="BG179" i="2"/>
  <c r="BF179" i="2"/>
  <c r="T179" i="2"/>
  <c r="R179" i="2"/>
  <c r="P179" i="2"/>
  <c r="BI175" i="2"/>
  <c r="BH175" i="2"/>
  <c r="BG175" i="2"/>
  <c r="BF175" i="2"/>
  <c r="T175" i="2"/>
  <c r="R175" i="2"/>
  <c r="P175" i="2"/>
  <c r="BI171" i="2"/>
  <c r="BH171" i="2"/>
  <c r="BG171" i="2"/>
  <c r="BF171" i="2"/>
  <c r="T171" i="2"/>
  <c r="R171" i="2"/>
  <c r="P171" i="2"/>
  <c r="BI167" i="2"/>
  <c r="BH167" i="2"/>
  <c r="BG167" i="2"/>
  <c r="BF167" i="2"/>
  <c r="T167" i="2"/>
  <c r="R167" i="2"/>
  <c r="P167" i="2"/>
  <c r="BI163" i="2"/>
  <c r="BH163" i="2"/>
  <c r="BG163" i="2"/>
  <c r="BF163" i="2"/>
  <c r="T163" i="2"/>
  <c r="R163" i="2"/>
  <c r="P163" i="2"/>
  <c r="BI155" i="2"/>
  <c r="BH155" i="2"/>
  <c r="BG155" i="2"/>
  <c r="BF155" i="2"/>
  <c r="T155" i="2"/>
  <c r="R155" i="2"/>
  <c r="P155" i="2"/>
  <c r="BI150" i="2"/>
  <c r="BH150" i="2"/>
  <c r="BG150" i="2"/>
  <c r="BF150" i="2"/>
  <c r="T150" i="2"/>
  <c r="R150" i="2"/>
  <c r="P150" i="2"/>
  <c r="BI143" i="2"/>
  <c r="BH143" i="2"/>
  <c r="BG143" i="2"/>
  <c r="BF143" i="2"/>
  <c r="T143" i="2"/>
  <c r="R143" i="2"/>
  <c r="P143" i="2"/>
  <c r="BI139" i="2"/>
  <c r="BH139" i="2"/>
  <c r="BG139" i="2"/>
  <c r="BF139" i="2"/>
  <c r="T139" i="2"/>
  <c r="R139" i="2"/>
  <c r="P139" i="2"/>
  <c r="BI133" i="2"/>
  <c r="BH133" i="2"/>
  <c r="BG133" i="2"/>
  <c r="BF133" i="2"/>
  <c r="T133" i="2"/>
  <c r="R133" i="2"/>
  <c r="P133" i="2"/>
  <c r="BI126" i="2"/>
  <c r="BH126" i="2"/>
  <c r="BG126" i="2"/>
  <c r="BF126" i="2"/>
  <c r="T126" i="2"/>
  <c r="R126" i="2"/>
  <c r="P126" i="2"/>
  <c r="BI118" i="2"/>
  <c r="BH118" i="2"/>
  <c r="BG118" i="2"/>
  <c r="BF118" i="2"/>
  <c r="J34" i="2" s="1"/>
  <c r="T118" i="2"/>
  <c r="R118" i="2"/>
  <c r="P118" i="2"/>
  <c r="BI111" i="2"/>
  <c r="BH111" i="2"/>
  <c r="BG111" i="2"/>
  <c r="BF111" i="2"/>
  <c r="T111" i="2"/>
  <c r="R111" i="2"/>
  <c r="P111" i="2"/>
  <c r="BI104" i="2"/>
  <c r="BH104" i="2"/>
  <c r="BG104" i="2"/>
  <c r="F35" i="2" s="1"/>
  <c r="BF104" i="2"/>
  <c r="T104" i="2"/>
  <c r="R104" i="2"/>
  <c r="P104" i="2"/>
  <c r="BI100" i="2"/>
  <c r="BH100" i="2"/>
  <c r="BG100" i="2"/>
  <c r="BF100" i="2"/>
  <c r="T100" i="2"/>
  <c r="R100" i="2"/>
  <c r="P100" i="2"/>
  <c r="BI96" i="2"/>
  <c r="F37" i="2" s="1"/>
  <c r="BH96" i="2"/>
  <c r="BG96" i="2"/>
  <c r="BF96" i="2"/>
  <c r="T96" i="2"/>
  <c r="R96" i="2"/>
  <c r="P96" i="2"/>
  <c r="BI93" i="2"/>
  <c r="BH93" i="2"/>
  <c r="BG93" i="2"/>
  <c r="BF93" i="2"/>
  <c r="T93" i="2"/>
  <c r="R93" i="2"/>
  <c r="P93" i="2"/>
  <c r="BI90" i="2"/>
  <c r="BH90" i="2"/>
  <c r="BG90" i="2"/>
  <c r="BF90" i="2"/>
  <c r="T90" i="2"/>
  <c r="R90" i="2"/>
  <c r="P90" i="2"/>
  <c r="J83" i="2"/>
  <c r="F83" i="2"/>
  <c r="F81" i="2"/>
  <c r="E79" i="2"/>
  <c r="J54" i="2"/>
  <c r="F54" i="2"/>
  <c r="F52" i="2"/>
  <c r="E50" i="2"/>
  <c r="J24" i="2"/>
  <c r="E24" i="2"/>
  <c r="J84" i="2" s="1"/>
  <c r="J23" i="2"/>
  <c r="J18" i="2"/>
  <c r="E18" i="2"/>
  <c r="F55" i="2"/>
  <c r="J17" i="2"/>
  <c r="J12" i="2"/>
  <c r="J52" i="2" s="1"/>
  <c r="E7" i="2"/>
  <c r="E77" i="2" s="1"/>
  <c r="L50" i="1"/>
  <c r="AM50" i="1"/>
  <c r="AM49" i="1"/>
  <c r="L49" i="1"/>
  <c r="AM47" i="1"/>
  <c r="L47" i="1"/>
  <c r="L45" i="1"/>
  <c r="L44" i="1"/>
  <c r="J114" i="5"/>
  <c r="BK148" i="4"/>
  <c r="BK279" i="2"/>
  <c r="J258" i="3"/>
  <c r="BK231" i="3"/>
  <c r="J159" i="4"/>
  <c r="J251" i="2"/>
  <c r="J126" i="2"/>
  <c r="BK92" i="5"/>
  <c r="BK161" i="3"/>
  <c r="J136" i="5"/>
  <c r="BK289" i="3"/>
  <c r="J84" i="5"/>
  <c r="BK277" i="3"/>
  <c r="BK122" i="5"/>
  <c r="J177" i="4"/>
  <c r="J302" i="3"/>
  <c r="J116" i="5"/>
  <c r="J143" i="2"/>
  <c r="BK159" i="4"/>
  <c r="BK275" i="2"/>
  <c r="J100" i="2"/>
  <c r="J313" i="3"/>
  <c r="J140" i="4"/>
  <c r="BK271" i="2"/>
  <c r="BK120" i="5"/>
  <c r="J168" i="4"/>
  <c r="J243" i="2"/>
  <c r="BK107" i="3"/>
  <c r="BK173" i="3"/>
  <c r="J186" i="2"/>
  <c r="J255" i="3"/>
  <c r="BK202" i="2"/>
  <c r="BK101" i="4"/>
  <c r="BK96" i="2"/>
  <c r="J114" i="4"/>
  <c r="BK175" i="2"/>
  <c r="J144" i="4"/>
  <c r="BK96" i="4"/>
  <c r="J324" i="3"/>
  <c r="BK163" i="2"/>
  <c r="J92" i="3"/>
  <c r="J126" i="5"/>
  <c r="J93" i="2"/>
  <c r="J104" i="4"/>
  <c r="J195" i="2"/>
  <c r="BK157" i="3"/>
  <c r="BK112" i="5"/>
  <c r="J247" i="2"/>
  <c r="J113" i="3"/>
  <c r="J202" i="2"/>
  <c r="J299" i="3"/>
  <c r="J150" i="2"/>
  <c r="J127" i="3"/>
  <c r="BK139" i="2"/>
  <c r="BK207" i="3"/>
  <c r="J104" i="5"/>
  <c r="BK224" i="2"/>
  <c r="J293" i="3"/>
  <c r="BK168" i="4"/>
  <c r="BK217" i="2"/>
  <c r="J191" i="4"/>
  <c r="J136" i="4"/>
  <c r="J217" i="2"/>
  <c r="J86" i="5"/>
  <c r="J321" i="3"/>
  <c r="J134" i="5"/>
  <c r="J316" i="3"/>
  <c r="BK132" i="5"/>
  <c r="BK242" i="3"/>
  <c r="J98" i="5"/>
  <c r="BK169" i="3"/>
  <c r="J120" i="5"/>
  <c r="J142" i="3"/>
  <c r="J305" i="3"/>
  <c r="J242" i="3"/>
  <c r="BK195" i="4"/>
  <c r="BK93" i="2"/>
  <c r="BK313" i="3"/>
  <c r="J92" i="5"/>
  <c r="J110" i="3"/>
  <c r="BK236" i="2"/>
  <c r="BK94" i="5"/>
  <c r="BK150" i="2"/>
  <c r="BK100" i="3"/>
  <c r="J171" i="2"/>
  <c r="J174" i="4"/>
  <c r="BK189" i="3"/>
  <c r="J148" i="4"/>
  <c r="J167" i="2"/>
  <c r="BK94" i="4"/>
  <c r="BK80" i="5"/>
  <c r="BK283" i="2"/>
  <c r="J337" i="3"/>
  <c r="BK129" i="4"/>
  <c r="BK111" i="4"/>
  <c r="J253" i="2"/>
  <c r="BK82" i="5"/>
  <c r="BK235" i="3"/>
  <c r="BK109" i="4"/>
  <c r="J149" i="3"/>
  <c r="J117" i="4"/>
  <c r="J163" i="2"/>
  <c r="BK114" i="4"/>
  <c r="BK316" i="3"/>
  <c r="BK156" i="4"/>
  <c r="J275" i="2"/>
  <c r="J280" i="3"/>
  <c r="BK100" i="5"/>
  <c r="J239" i="3"/>
  <c r="BK136" i="4"/>
  <c r="BK199" i="2"/>
  <c r="BK195" i="2"/>
  <c r="J122" i="4"/>
  <c r="BK239" i="3"/>
  <c r="J161" i="3"/>
  <c r="BK247" i="2"/>
  <c r="J334" i="3"/>
  <c r="J236" i="2"/>
  <c r="J132" i="5"/>
  <c r="BK328" i="3"/>
  <c r="BK134" i="5"/>
  <c r="BK104" i="5"/>
  <c r="J235" i="3"/>
  <c r="BK130" i="5"/>
  <c r="BK127" i="3"/>
  <c r="J285" i="2"/>
  <c r="BK185" i="3"/>
  <c r="J90" i="5"/>
  <c r="J296" i="3"/>
  <c r="BK228" i="2"/>
  <c r="BK104" i="3"/>
  <c r="BK118" i="5"/>
  <c r="BK275" i="3"/>
  <c r="J111" i="2"/>
  <c r="BK341" i="3"/>
  <c r="J209" i="2"/>
  <c r="BK309" i="3"/>
  <c r="BK253" i="2"/>
  <c r="J179" i="2"/>
  <c r="BK251" i="3"/>
  <c r="J124" i="5"/>
  <c r="BK91" i="4"/>
  <c r="J281" i="2"/>
  <c r="BK162" i="4"/>
  <c r="J195" i="4"/>
  <c r="J247" i="3"/>
  <c r="J283" i="2"/>
  <c r="J108" i="5"/>
  <c r="J157" i="3"/>
  <c r="BK247" i="3"/>
  <c r="J112" i="5"/>
  <c r="BK256" i="2"/>
  <c r="BK302" i="3"/>
  <c r="BK111" i="2"/>
  <c r="J199" i="2"/>
  <c r="J132" i="4"/>
  <c r="BK258" i="2"/>
  <c r="J328" i="3"/>
  <c r="BK155" i="2"/>
  <c r="J129" i="4"/>
  <c r="J118" i="2"/>
  <c r="J269" i="2"/>
  <c r="BK324" i="3"/>
  <c r="J118" i="5"/>
  <c r="J90" i="2"/>
  <c r="J106" i="4"/>
  <c r="J277" i="2"/>
  <c r="J273" i="3"/>
  <c r="J96" i="4"/>
  <c r="BK213" i="2"/>
  <c r="J240" i="2"/>
  <c r="J134" i="3"/>
  <c r="J181" i="3"/>
  <c r="J183" i="2"/>
  <c r="J283" i="3"/>
  <c r="BK205" i="2"/>
  <c r="J256" i="2"/>
  <c r="BK108" i="5"/>
  <c r="BK296" i="3"/>
  <c r="BK277" i="2"/>
  <c r="J152" i="4"/>
  <c r="BK116" i="3"/>
  <c r="J125" i="4"/>
  <c r="BK171" i="2"/>
  <c r="J205" i="2"/>
  <c r="BK99" i="4"/>
  <c r="J101" i="4"/>
  <c r="J273" i="2"/>
  <c r="J171" i="4"/>
  <c r="BK183" i="2"/>
  <c r="BK142" i="3"/>
  <c r="J165" i="4"/>
  <c r="J341" i="3"/>
  <c r="J289" i="3"/>
  <c r="J80" i="5"/>
  <c r="BK96" i="3"/>
  <c r="BK167" i="2"/>
  <c r="J107" i="3"/>
  <c r="J267" i="2"/>
  <c r="J165" i="3"/>
  <c r="J271" i="2"/>
  <c r="J231" i="3"/>
  <c r="BK179" i="2"/>
  <c r="BK267" i="2"/>
  <c r="AS54" i="1"/>
  <c r="BK125" i="4"/>
  <c r="J169" i="3"/>
  <c r="BK124" i="5"/>
  <c r="J96" i="2"/>
  <c r="J109" i="4"/>
  <c r="J94" i="4"/>
  <c r="BK124" i="3"/>
  <c r="J155" i="2"/>
  <c r="BK223" i="3"/>
  <c r="J262" i="2"/>
  <c r="J203" i="3"/>
  <c r="BK231" i="2"/>
  <c r="J275" i="3"/>
  <c r="J94" i="5"/>
  <c r="J182" i="4"/>
  <c r="J175" i="2"/>
  <c r="BK84" i="5"/>
  <c r="BK165" i="3"/>
  <c r="BK102" i="5"/>
  <c r="BK220" i="2"/>
  <c r="BK337" i="3"/>
  <c r="J224" i="2"/>
  <c r="J102" i="5"/>
  <c r="J91" i="4"/>
  <c r="BK126" i="2"/>
  <c r="J96" i="3"/>
  <c r="BK128" i="5"/>
  <c r="BK174" i="4"/>
  <c r="BK209" i="2"/>
  <c r="BK261" i="3"/>
  <c r="J189" i="3"/>
  <c r="BK152" i="4"/>
  <c r="J213" i="2"/>
  <c r="BK144" i="4"/>
  <c r="BK251" i="2"/>
  <c r="J116" i="3"/>
  <c r="BK280" i="3"/>
  <c r="J100" i="5"/>
  <c r="BK243" i="2"/>
  <c r="J269" i="3"/>
  <c r="J185" i="3"/>
  <c r="BK126" i="5"/>
  <c r="BK134" i="3"/>
  <c r="BK140" i="4"/>
  <c r="BK255" i="3"/>
  <c r="BK165" i="4"/>
  <c r="BK90" i="2"/>
  <c r="BK181" i="3"/>
  <c r="BK90" i="5"/>
  <c r="BK106" i="5"/>
  <c r="J111" i="4"/>
  <c r="J220" i="2"/>
  <c r="BK293" i="3"/>
  <c r="BK117" i="4"/>
  <c r="J100" i="3"/>
  <c r="BK116" i="5"/>
  <c r="BK92" i="3"/>
  <c r="J177" i="3"/>
  <c r="J99" i="4"/>
  <c r="BK186" i="2"/>
  <c r="BK273" i="3"/>
  <c r="J96" i="5"/>
  <c r="BK110" i="3"/>
  <c r="BK177" i="4"/>
  <c r="BK104" i="2"/>
  <c r="J104" i="3"/>
  <c r="BK217" i="3"/>
  <c r="BK110" i="5"/>
  <c r="BK321" i="3"/>
  <c r="BK114" i="5"/>
  <c r="BK262" i="2"/>
  <c r="J217" i="3"/>
  <c r="BK136" i="5"/>
  <c r="BK203" i="3"/>
  <c r="BK177" i="3"/>
  <c r="J156" i="4"/>
  <c r="J110" i="5"/>
  <c r="J277" i="3"/>
  <c r="BK143" i="2"/>
  <c r="J331" i="3"/>
  <c r="BK86" i="5"/>
  <c r="BK331" i="3"/>
  <c r="BK269" i="2"/>
  <c r="BK283" i="3"/>
  <c r="BK281" i="2"/>
  <c r="BK299" i="3"/>
  <c r="BK273" i="2"/>
  <c r="BK195" i="3"/>
  <c r="J88" i="5"/>
  <c r="J258" i="2"/>
  <c r="BK104" i="4"/>
  <c r="BK118" i="2"/>
  <c r="J251" i="3"/>
  <c r="J309" i="3"/>
  <c r="BK98" i="5"/>
  <c r="BK132" i="4"/>
  <c r="BK88" i="5"/>
  <c r="BK133" i="2"/>
  <c r="J266" i="3"/>
  <c r="J82" i="5"/>
  <c r="BK100" i="2"/>
  <c r="J130" i="5"/>
  <c r="BK187" i="4"/>
  <c r="BK149" i="3"/>
  <c r="J106" i="5"/>
  <c r="BK266" i="3"/>
  <c r="J187" i="4"/>
  <c r="J223" i="3"/>
  <c r="J133" i="2"/>
  <c r="BK240" i="2"/>
  <c r="BK191" i="4"/>
  <c r="J261" i="3"/>
  <c r="BK106" i="4"/>
  <c r="BK285" i="2"/>
  <c r="BK258" i="3"/>
  <c r="J128" i="5"/>
  <c r="J231" i="2"/>
  <c r="BK305" i="3"/>
  <c r="BK171" i="4"/>
  <c r="J207" i="3"/>
  <c r="J173" i="3"/>
  <c r="BK96" i="5"/>
  <c r="J139" i="2"/>
  <c r="J162" i="4"/>
  <c r="BK113" i="3"/>
  <c r="BK182" i="4"/>
  <c r="J286" i="3"/>
  <c r="J195" i="3"/>
  <c r="J228" i="2"/>
  <c r="BK286" i="3"/>
  <c r="J104" i="2"/>
  <c r="J122" i="5"/>
  <c r="BK269" i="3"/>
  <c r="BK122" i="4"/>
  <c r="J124" i="3"/>
  <c r="J279" i="2"/>
  <c r="BK334" i="3"/>
  <c r="F36" i="2"/>
  <c r="F34" i="2" l="1"/>
  <c r="BK250" i="2"/>
  <c r="J250" i="2"/>
  <c r="J64" i="2" s="1"/>
  <c r="P230" i="3"/>
  <c r="T320" i="3"/>
  <c r="R121" i="4"/>
  <c r="R120" i="4"/>
  <c r="R266" i="2"/>
  <c r="R265" i="2" s="1"/>
  <c r="BK230" i="3"/>
  <c r="J230" i="3" s="1"/>
  <c r="J64" i="3" s="1"/>
  <c r="P265" i="3"/>
  <c r="BK90" i="4"/>
  <c r="J90" i="4" s="1"/>
  <c r="J61" i="4" s="1"/>
  <c r="P194" i="2"/>
  <c r="T250" i="2"/>
  <c r="BK285" i="3"/>
  <c r="J285" i="3" s="1"/>
  <c r="J67" i="3" s="1"/>
  <c r="T121" i="4"/>
  <c r="T120" i="4" s="1"/>
  <c r="P242" i="2"/>
  <c r="R241" i="3"/>
  <c r="BK121" i="4"/>
  <c r="J121" i="4" s="1"/>
  <c r="J63" i="4" s="1"/>
  <c r="P89" i="2"/>
  <c r="P88" i="2" s="1"/>
  <c r="P250" i="2"/>
  <c r="R285" i="3"/>
  <c r="R194" i="2"/>
  <c r="R91" i="3"/>
  <c r="P285" i="3"/>
  <c r="BK266" i="2"/>
  <c r="J266" i="2"/>
  <c r="J67" i="2"/>
  <c r="T91" i="3"/>
  <c r="T285" i="3"/>
  <c r="P121" i="4"/>
  <c r="P120" i="4" s="1"/>
  <c r="BK91" i="3"/>
  <c r="J91" i="3" s="1"/>
  <c r="J61" i="3" s="1"/>
  <c r="BK320" i="3"/>
  <c r="J320" i="3" s="1"/>
  <c r="J68" i="3" s="1"/>
  <c r="R90" i="4"/>
  <c r="R89" i="4" s="1"/>
  <c r="R88" i="4" s="1"/>
  <c r="T89" i="2"/>
  <c r="P266" i="2"/>
  <c r="P265" i="2" s="1"/>
  <c r="T230" i="3"/>
  <c r="P320" i="3"/>
  <c r="R89" i="2"/>
  <c r="R242" i="2"/>
  <c r="P91" i="3"/>
  <c r="P90" i="3"/>
  <c r="P89" i="3" s="1"/>
  <c r="AU56" i="1" s="1"/>
  <c r="T265" i="3"/>
  <c r="P90" i="4"/>
  <c r="P89" i="4" s="1"/>
  <c r="P88" i="4" s="1"/>
  <c r="AU57" i="1" s="1"/>
  <c r="BK242" i="2"/>
  <c r="J242" i="2"/>
  <c r="J63" i="2" s="1"/>
  <c r="R265" i="3"/>
  <c r="BK89" i="2"/>
  <c r="J89" i="2" s="1"/>
  <c r="J61" i="2" s="1"/>
  <c r="T266" i="2"/>
  <c r="T265" i="2" s="1"/>
  <c r="P241" i="3"/>
  <c r="T194" i="2"/>
  <c r="BK241" i="3"/>
  <c r="J241" i="3" s="1"/>
  <c r="J65" i="3" s="1"/>
  <c r="R320" i="3"/>
  <c r="P79" i="5"/>
  <c r="AU58" i="1" s="1"/>
  <c r="BK194" i="2"/>
  <c r="J194" i="2"/>
  <c r="J62" i="2" s="1"/>
  <c r="R250" i="2"/>
  <c r="R230" i="3"/>
  <c r="T90" i="4"/>
  <c r="T89" i="4" s="1"/>
  <c r="T88" i="4" s="1"/>
  <c r="R79" i="5"/>
  <c r="T242" i="2"/>
  <c r="T241" i="3"/>
  <c r="BK79" i="5"/>
  <c r="J79" i="5" s="1"/>
  <c r="J59" i="5" s="1"/>
  <c r="BK265" i="3"/>
  <c r="J265" i="3" s="1"/>
  <c r="J66" i="3" s="1"/>
  <c r="T79" i="5"/>
  <c r="BK216" i="3"/>
  <c r="J216" i="3" s="1"/>
  <c r="J62" i="3" s="1"/>
  <c r="BK194" i="4"/>
  <c r="J194" i="4"/>
  <c r="J68" i="4" s="1"/>
  <c r="BK190" i="4"/>
  <c r="J190" i="4"/>
  <c r="J67" i="4" s="1"/>
  <c r="BK340" i="3"/>
  <c r="J340" i="3"/>
  <c r="J69" i="3"/>
  <c r="BK181" i="4"/>
  <c r="J181" i="4" s="1"/>
  <c r="J64" i="4" s="1"/>
  <c r="BK261" i="2"/>
  <c r="J261" i="2"/>
  <c r="J65" i="2" s="1"/>
  <c r="BK186" i="4"/>
  <c r="J186" i="4"/>
  <c r="J66" i="4" s="1"/>
  <c r="BK222" i="3"/>
  <c r="J222" i="3"/>
  <c r="J63" i="3"/>
  <c r="BE88" i="5"/>
  <c r="BE114" i="5"/>
  <c r="BK185" i="4"/>
  <c r="J185" i="4" s="1"/>
  <c r="J65" i="4" s="1"/>
  <c r="BE84" i="5"/>
  <c r="BE112" i="5"/>
  <c r="BK120" i="4"/>
  <c r="J120" i="4" s="1"/>
  <c r="J62" i="4" s="1"/>
  <c r="E48" i="5"/>
  <c r="BE94" i="5"/>
  <c r="BE120" i="5"/>
  <c r="BE98" i="5"/>
  <c r="BE102" i="5"/>
  <c r="BE108" i="5"/>
  <c r="J55" i="5"/>
  <c r="F76" i="5"/>
  <c r="BE82" i="5"/>
  <c r="BE80" i="5"/>
  <c r="BE136" i="5"/>
  <c r="BE86" i="5"/>
  <c r="BE118" i="5"/>
  <c r="BE124" i="5"/>
  <c r="BE106" i="5"/>
  <c r="BE126" i="5"/>
  <c r="BE128" i="5"/>
  <c r="BE134" i="5"/>
  <c r="BE90" i="5"/>
  <c r="BE96" i="5"/>
  <c r="J52" i="5"/>
  <c r="BE92" i="5"/>
  <c r="BE100" i="5"/>
  <c r="BE110" i="5"/>
  <c r="BE116" i="5"/>
  <c r="BE130" i="5"/>
  <c r="BE104" i="5"/>
  <c r="BE122" i="5"/>
  <c r="BE132" i="5"/>
  <c r="BE106" i="4"/>
  <c r="E48" i="4"/>
  <c r="BE91" i="4"/>
  <c r="F55" i="4"/>
  <c r="BE140" i="4"/>
  <c r="BE96" i="4"/>
  <c r="BE152" i="4"/>
  <c r="BE165" i="4"/>
  <c r="BE187" i="4"/>
  <c r="BE109" i="4"/>
  <c r="BE132" i="4"/>
  <c r="BE168" i="4"/>
  <c r="BE191" i="4"/>
  <c r="BE195" i="4"/>
  <c r="BE99" i="4"/>
  <c r="BE114" i="4"/>
  <c r="BE177" i="4"/>
  <c r="J85" i="4"/>
  <c r="BE101" i="4"/>
  <c r="BE144" i="4"/>
  <c r="BE159" i="4"/>
  <c r="BE182" i="4"/>
  <c r="BE104" i="4"/>
  <c r="BE174" i="4"/>
  <c r="BE171" i="4"/>
  <c r="BE125" i="4"/>
  <c r="BE136" i="4"/>
  <c r="BE162" i="4"/>
  <c r="J52" i="4"/>
  <c r="BE94" i="4"/>
  <c r="BE122" i="4"/>
  <c r="BE156" i="4"/>
  <c r="BE111" i="4"/>
  <c r="BE129" i="4"/>
  <c r="BE117" i="4"/>
  <c r="BE148" i="4"/>
  <c r="BE299" i="3"/>
  <c r="BE302" i="3"/>
  <c r="BK265" i="2"/>
  <c r="J265" i="2" s="1"/>
  <c r="J66" i="2" s="1"/>
  <c r="BE127" i="3"/>
  <c r="BE185" i="3"/>
  <c r="BE207" i="3"/>
  <c r="BE316" i="3"/>
  <c r="BE324" i="3"/>
  <c r="J52" i="3"/>
  <c r="F86" i="3"/>
  <c r="BE107" i="3"/>
  <c r="BE113" i="3"/>
  <c r="BE149" i="3"/>
  <c r="BE169" i="3"/>
  <c r="BE239" i="3"/>
  <c r="BE283" i="3"/>
  <c r="BE293" i="3"/>
  <c r="BE296" i="3"/>
  <c r="BE321" i="3"/>
  <c r="BE124" i="3"/>
  <c r="BE223" i="3"/>
  <c r="BE289" i="3"/>
  <c r="BE334" i="3"/>
  <c r="BE104" i="3"/>
  <c r="BE165" i="3"/>
  <c r="BE173" i="3"/>
  <c r="BE189" i="3"/>
  <c r="BE235" i="3"/>
  <c r="BE255" i="3"/>
  <c r="J55" i="3"/>
  <c r="BE261" i="3"/>
  <c r="BE309" i="3"/>
  <c r="BE337" i="3"/>
  <c r="E48" i="3"/>
  <c r="BE96" i="3"/>
  <c r="BE269" i="3"/>
  <c r="BE286" i="3"/>
  <c r="BE100" i="3"/>
  <c r="BE161" i="3"/>
  <c r="BE177" i="3"/>
  <c r="BE231" i="3"/>
  <c r="BE242" i="3"/>
  <c r="BE258" i="3"/>
  <c r="BE134" i="3"/>
  <c r="BE157" i="3"/>
  <c r="BE195" i="3"/>
  <c r="BE277" i="3"/>
  <c r="BE341" i="3"/>
  <c r="BE92" i="3"/>
  <c r="BE251" i="3"/>
  <c r="BE275" i="3"/>
  <c r="BE273" i="3"/>
  <c r="BE305" i="3"/>
  <c r="BE313" i="3"/>
  <c r="BE328" i="3"/>
  <c r="BE331" i="3"/>
  <c r="BE110" i="3"/>
  <c r="BE142" i="3"/>
  <c r="BE217" i="3"/>
  <c r="BE247" i="3"/>
  <c r="BE203" i="3"/>
  <c r="BE266" i="3"/>
  <c r="BE116" i="3"/>
  <c r="BE181" i="3"/>
  <c r="BE280" i="3"/>
  <c r="BE283" i="2"/>
  <c r="BC55" i="1"/>
  <c r="J81" i="2"/>
  <c r="F84" i="2"/>
  <c r="BE133" i="2"/>
  <c r="BE139" i="2"/>
  <c r="BE256" i="2"/>
  <c r="BA55" i="1"/>
  <c r="J55" i="2"/>
  <c r="BE236" i="2"/>
  <c r="BE240" i="2"/>
  <c r="BE243" i="2"/>
  <c r="BE247" i="2"/>
  <c r="BE253" i="2"/>
  <c r="BE275" i="2"/>
  <c r="BB55" i="1"/>
  <c r="E48" i="2"/>
  <c r="BE93" i="2"/>
  <c r="BE100" i="2"/>
  <c r="BE118" i="2"/>
  <c r="BE143" i="2"/>
  <c r="BE167" i="2"/>
  <c r="BE171" i="2"/>
  <c r="BE175" i="2"/>
  <c r="BE183" i="2"/>
  <c r="BE186" i="2"/>
  <c r="BE195" i="2"/>
  <c r="BE202" i="2"/>
  <c r="BE205" i="2"/>
  <c r="BE209" i="2"/>
  <c r="BE213" i="2"/>
  <c r="BE217" i="2"/>
  <c r="BE220" i="2"/>
  <c r="BE224" i="2"/>
  <c r="BE228" i="2"/>
  <c r="BE231" i="2"/>
  <c r="BE90" i="2"/>
  <c r="BE111" i="2"/>
  <c r="BE126" i="2"/>
  <c r="BE150" i="2"/>
  <c r="BE251" i="2"/>
  <c r="BE258" i="2"/>
  <c r="BE262" i="2"/>
  <c r="BE267" i="2"/>
  <c r="BE269" i="2"/>
  <c r="BE273" i="2"/>
  <c r="BE96" i="2"/>
  <c r="BE104" i="2"/>
  <c r="BE155" i="2"/>
  <c r="BE163" i="2"/>
  <c r="BE179" i="2"/>
  <c r="BE199" i="2"/>
  <c r="BE271" i="2"/>
  <c r="AW55" i="1"/>
  <c r="BE277" i="2"/>
  <c r="BE279" i="2"/>
  <c r="BE281" i="2"/>
  <c r="BD55" i="1"/>
  <c r="BE285" i="2"/>
  <c r="F36" i="5"/>
  <c r="BC58" i="1"/>
  <c r="F35" i="4"/>
  <c r="BB57" i="1"/>
  <c r="F37" i="5"/>
  <c r="BD58" i="1" s="1"/>
  <c r="F35" i="3"/>
  <c r="BB56" i="1" s="1"/>
  <c r="J34" i="4"/>
  <c r="AW57" i="1" s="1"/>
  <c r="F34" i="4"/>
  <c r="BA57" i="1" s="1"/>
  <c r="F34" i="3"/>
  <c r="BA56" i="1" s="1"/>
  <c r="F35" i="5"/>
  <c r="BB58" i="1"/>
  <c r="J34" i="5"/>
  <c r="AW58" i="1" s="1"/>
  <c r="F37" i="4"/>
  <c r="BD57" i="1" s="1"/>
  <c r="F37" i="3"/>
  <c r="BD56" i="1" s="1"/>
  <c r="J34" i="3"/>
  <c r="AW56" i="1" s="1"/>
  <c r="F36" i="3"/>
  <c r="BC56" i="1" s="1"/>
  <c r="F34" i="5"/>
  <c r="BA58" i="1"/>
  <c r="F36" i="4"/>
  <c r="BC57" i="1" s="1"/>
  <c r="R88" i="2" l="1"/>
  <c r="R87" i="2"/>
  <c r="BK89" i="4"/>
  <c r="J89" i="4" s="1"/>
  <c r="J60" i="4" s="1"/>
  <c r="BK90" i="3"/>
  <c r="J90" i="3" s="1"/>
  <c r="J60" i="3" s="1"/>
  <c r="BK88" i="2"/>
  <c r="J88" i="2"/>
  <c r="J60" i="2"/>
  <c r="T90" i="3"/>
  <c r="T89" i="3" s="1"/>
  <c r="R90" i="3"/>
  <c r="R89" i="3"/>
  <c r="T88" i="2"/>
  <c r="T87" i="2" s="1"/>
  <c r="P87" i="2"/>
  <c r="AU55" i="1"/>
  <c r="AU54" i="1" s="1"/>
  <c r="BK88" i="4"/>
  <c r="J88" i="4"/>
  <c r="J30" i="4" s="1"/>
  <c r="AG57" i="1" s="1"/>
  <c r="F33" i="3"/>
  <c r="AZ56" i="1" s="1"/>
  <c r="F33" i="2"/>
  <c r="AZ55" i="1" s="1"/>
  <c r="J33" i="4"/>
  <c r="AV57" i="1"/>
  <c r="AT57" i="1" s="1"/>
  <c r="BA54" i="1"/>
  <c r="W30" i="1"/>
  <c r="BC54" i="1"/>
  <c r="W32" i="1"/>
  <c r="F33" i="4"/>
  <c r="AZ57" i="1" s="1"/>
  <c r="J30" i="5"/>
  <c r="AG58" i="1"/>
  <c r="F33" i="5"/>
  <c r="AZ58" i="1" s="1"/>
  <c r="BB54" i="1"/>
  <c r="AX54" i="1"/>
  <c r="J33" i="2"/>
  <c r="AV55" i="1" s="1"/>
  <c r="AT55" i="1" s="1"/>
  <c r="J33" i="3"/>
  <c r="AV56" i="1" s="1"/>
  <c r="AT56" i="1" s="1"/>
  <c r="J33" i="5"/>
  <c r="AV58" i="1" s="1"/>
  <c r="AT58" i="1" s="1"/>
  <c r="AN58" i="1" s="1"/>
  <c r="BD54" i="1"/>
  <c r="W33" i="1"/>
  <c r="BK87" i="2" l="1"/>
  <c r="J87" i="2"/>
  <c r="BK89" i="3"/>
  <c r="J89" i="3"/>
  <c r="J59" i="3"/>
  <c r="AN57" i="1"/>
  <c r="J59" i="4"/>
  <c r="J39" i="5"/>
  <c r="J39" i="4"/>
  <c r="AY54" i="1"/>
  <c r="W31" i="1"/>
  <c r="J30" i="2"/>
  <c r="AG55" i="1" s="1"/>
  <c r="AW54" i="1"/>
  <c r="AK30" i="1" s="1"/>
  <c r="AZ54" i="1"/>
  <c r="W29" i="1"/>
  <c r="J39" i="2" l="1"/>
  <c r="J59" i="2"/>
  <c r="AN55" i="1"/>
  <c r="J30" i="3"/>
  <c r="AG56" i="1"/>
  <c r="AN56" i="1"/>
  <c r="AV54" i="1"/>
  <c r="AK29" i="1"/>
  <c r="J39" i="3" l="1"/>
  <c r="AG54" i="1"/>
  <c r="AK26" i="1" s="1"/>
  <c r="AT54" i="1"/>
  <c r="AN54" i="1" s="1"/>
  <c r="AK35" i="1" l="1"/>
</calcChain>
</file>

<file path=xl/sharedStrings.xml><?xml version="1.0" encoding="utf-8"?>
<sst xmlns="http://schemas.openxmlformats.org/spreadsheetml/2006/main" count="6001" uniqueCount="1189">
  <si>
    <t>Export Komplet</t>
  </si>
  <si>
    <t>VZ</t>
  </si>
  <si>
    <t>2.0</t>
  </si>
  <si>
    <t>ZAMOK</t>
  </si>
  <si>
    <t>False</t>
  </si>
  <si>
    <t>{c4267db6-cf4e-46eb-843c-c0a250b1df3e}</t>
  </si>
  <si>
    <t>0,01</t>
  </si>
  <si>
    <t>21</t>
  </si>
  <si>
    <t>12</t>
  </si>
  <si>
    <t>REKAPITULACE STAVBY</t>
  </si>
  <si>
    <t>v ---  níže se nacházejí doplnkové a pomocné údaje k sestavám  --- v</t>
  </si>
  <si>
    <t>Návod na vyplnění</t>
  </si>
  <si>
    <t>0,001</t>
  </si>
  <si>
    <t>Kód:</t>
  </si>
  <si>
    <t>2024-01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</si>
  <si>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</si>
  <si>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</si>
  <si>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Prodloužená - kanalizace</t>
  </si>
  <si>
    <t>KSO:</t>
  </si>
  <si>
    <t>827 21 1</t>
  </si>
  <si>
    <t>CC-CZ:</t>
  </si>
  <si>
    <t/>
  </si>
  <si>
    <t>Místo:</t>
  </si>
  <si>
    <t>Pardubice</t>
  </si>
  <si>
    <t>Datum:</t>
  </si>
  <si>
    <t>24. 1. 2024</t>
  </si>
  <si>
    <t>Zadavatel:</t>
  </si>
  <si>
    <t>IČ:</t>
  </si>
  <si>
    <t>60108631</t>
  </si>
  <si>
    <t>Vodovody a kanalizace Pardubice, a.s.</t>
  </si>
  <si>
    <t>DIČ:</t>
  </si>
  <si>
    <t>Uchazeč:</t>
  </si>
  <si>
    <t>Vyplň údaj</t>
  </si>
  <si>
    <t>Projektant:</t>
  </si>
  <si>
    <t>28793480</t>
  </si>
  <si>
    <t>PLP projektstav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</si>
  <si>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</si>
  <si>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</si>
  <si>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</si>
  <si>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</si>
  <si>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</si>
  <si>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</si>
  <si>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</si>
  <si>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</si>
  <si>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</si>
  <si>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</si>
  <si>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</si>
  <si>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</si>
  <si>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</si>
  <si>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</si>
  <si>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</si>
  <si>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</si>
  <si>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</si>
  <si>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</si>
  <si>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</si>
  <si>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</si>
  <si>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</si>
  <si>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</si>
  <si>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</si>
  <si>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</si>
  <si>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</si>
  <si>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</si>
  <si>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</si>
  <si>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</si>
  <si>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</si>
  <si>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</si>
  <si>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</si>
  <si>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</si>
  <si>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</si>
  <si>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</si>
  <si>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</si>
  <si>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</si>
  <si>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</si>
  <si>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</si>
  <si>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</si>
  <si>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</si>
  <si>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</si>
  <si>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</si>
  <si>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</si>
  <si>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</si>
  <si>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1.1</t>
  </si>
  <si>
    <t>Vložkování kanalizace</t>
  </si>
  <si>
    <t>STA</t>
  </si>
  <si>
    <t>1</t>
  </si>
  <si>
    <t>{d37d38c7-6dc2-4e7f-ae1e-446196a0a9c8}</t>
  </si>
  <si>
    <t>2</t>
  </si>
  <si>
    <t>SO 1.2</t>
  </si>
  <si>
    <t>Monolitická šachta</t>
  </si>
  <si>
    <t>{49aec336-95da-4b16-82ce-2eb62298c4b3}</t>
  </si>
  <si>
    <t>SO 1.3</t>
  </si>
  <si>
    <t>Zajištění kabelu veřejného osvětlení</t>
  </si>
  <si>
    <t>{e9d844f6-36af-4d13-bb9e-7680dc189a13}</t>
  </si>
  <si>
    <t>VRN</t>
  </si>
  <si>
    <t>Vedlejší a ostatní náklady</t>
  </si>
  <si>
    <t>{c1100d12-a6cc-4e93-bf05-c184faf46cef}</t>
  </si>
  <si>
    <t>KRYCÍ LIST SOUPISU PRACÍ</t>
  </si>
  <si>
    <t>Objekt:</t>
  </si>
  <si>
    <t>SO 1.1 - Vložkování kanalizace</t>
  </si>
  <si>
    <t>REKAPITULACE ČLENĚNÍ SOUPISU PRACÍ</t>
  </si>
  <si>
    <t>Kód dílu - Popis</t>
  </si>
  <si>
    <t>Cena celkem [CZK]</t>
  </si>
  <si>
    <t>-1</t>
  </si>
  <si>
    <t>HSV - Práce a dodávky HSV</t>
  </si>
  <si>
    <t xml:space="preserve">    1 - Zemní práce</t>
  </si>
  <si>
    <t xml:space="preserve">    8 - Trubní vedení</t>
  </si>
  <si>
    <t xml:space="preserve">    9 - Ostatní konstrukce a práce, bourání</t>
  </si>
  <si>
    <t xml:space="preserve">    997 - Přesun sutě</t>
  </si>
  <si>
    <t xml:space="preserve">    998 - Přesun hmot</t>
  </si>
  <si>
    <t>N00 - Sanace potrubí</t>
  </si>
  <si>
    <t xml:space="preserve">    N01 - Sanace potrubí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</si>
  <si>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</si>
  <si>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</si>
  <si>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</si>
  <si>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</si>
  <si>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</si>
  <si>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</si>
  <si>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</si>
  <si>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</si>
  <si>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</si>
  <si>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</si>
  <si>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</si>
  <si>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</si>
  <si>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</si>
  <si>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</si>
  <si>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</si>
  <si>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</si>
  <si>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</si>
  <si>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M</t>
  </si>
  <si>
    <t>00572410</t>
  </si>
  <si>
    <t>osivo směs travní parková</t>
  </si>
  <si>
    <t>kg</t>
  </si>
  <si>
    <t>8</t>
  </si>
  <si>
    <t>4</t>
  </si>
  <si>
    <t>-458016634</t>
  </si>
  <si>
    <t>PP</t>
  </si>
  <si>
    <t>VV</t>
  </si>
  <si>
    <t>"Š2, Š3"10*10*3*0,05</t>
  </si>
  <si>
    <t>K</t>
  </si>
  <si>
    <t>1151012R</t>
  </si>
  <si>
    <t>Čerpání vody na dopravní výšku do 10 m s uvažovaným průměrným přítokem přes 500 do 1 000 l/min po celou dobu vložkování</t>
  </si>
  <si>
    <t>soubor</t>
  </si>
  <si>
    <t>-154328890</t>
  </si>
  <si>
    <t>P</t>
  </si>
  <si>
    <t>Poznámka k položce:_x000D_
čerpání vody po celou dobu výstavby včetně pohotovosti čerpací soustavy_x000D_
zřízení čerpací jímky - 2ks</t>
  </si>
  <si>
    <t>3</t>
  </si>
  <si>
    <t>121151113</t>
  </si>
  <si>
    <t>Sejmutí ornice plochy do 500 m2 tl vrstvy do 200 mm strojně</t>
  </si>
  <si>
    <t>m2</t>
  </si>
  <si>
    <t>2032304518</t>
  </si>
  <si>
    <t>Sejmutí ornice strojně při souvislé ploše přes 100 do 500 m2, tl. vrstvy do 200 mm</t>
  </si>
  <si>
    <t>Online PSC</t>
  </si>
  <si>
    <t>https://podminky.urs.cz/item/CS_URS_2024_01/121151113</t>
  </si>
  <si>
    <t>"Š2, Š3"10*10*3</t>
  </si>
  <si>
    <t>122211101</t>
  </si>
  <si>
    <t>Odkopávky a prokopávky v hornině třídy těžitelnosti I, skupiny 3 ručně</t>
  </si>
  <si>
    <t>m3</t>
  </si>
  <si>
    <t>-583709871</t>
  </si>
  <si>
    <t>Odkopávky a prokopávky ručně zapažené i nezapažené v hornině třídy těžitelnosti I skupiny 3</t>
  </si>
  <si>
    <t>https://podminky.urs.cz/item/CS_URS_2024_01/122211101</t>
  </si>
  <si>
    <t>"sondy"3</t>
  </si>
  <si>
    <t>5</t>
  </si>
  <si>
    <t>122251101</t>
  </si>
  <si>
    <t>Odkopávky a prokopávky nezapažené v hornině třídy těžitelnosti I skupiny 3 objem do 20 m3 strojně</t>
  </si>
  <si>
    <t>-522998266</t>
  </si>
  <si>
    <t>Odkopávky a prokopávky nezapažené strojně v hornině třídy těžitelnosti I skupiny 3 do 20 m3</t>
  </si>
  <si>
    <t>https://podminky.urs.cz/item/CS_URS_2024_01/122251101</t>
  </si>
  <si>
    <t>"výkop pro odbourání stáv. šachet Š2, Š3, Š4"2*2*1,3*3</t>
  </si>
  <si>
    <t>odečet objemu šachet</t>
  </si>
  <si>
    <t>"Š2, Š3, Š4"-3,14*(((0,09+0,09+0,8)/2*((0,09+0,09+0,8)/2)))*(0,25+0,6)*3</t>
  </si>
  <si>
    <t>Součet</t>
  </si>
  <si>
    <t>6</t>
  </si>
  <si>
    <t>129001101</t>
  </si>
  <si>
    <t>Příplatek za ztížení odkopávky nebo prokopávky v blízkosti inženýrských sítí</t>
  </si>
  <si>
    <t>1443714151</t>
  </si>
  <si>
    <t>Příplatek k cenám vykopávek za ztížení vykopávky v blízkosti podzemního vedení nebo výbušnin v horninách jakékoliv třídy</t>
  </si>
  <si>
    <t>https://podminky.urs.cz/item/CS_URS_2024_01/129001101</t>
  </si>
  <si>
    <t>7</t>
  </si>
  <si>
    <t>162351103</t>
  </si>
  <si>
    <t>Vodorovné přemístění přes 50 do 500 m výkopku/sypaniny z horniny třídy těžitelnosti I skupiny 1 až 3</t>
  </si>
  <si>
    <t>306429076</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</si>
  <si>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</si>
  <si>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https://podminky.urs.cz/item/CS_URS_2024_01/162351103</t>
  </si>
  <si>
    <t>"ornice na mezideponii a zpět"30*2</t>
  </si>
  <si>
    <t>162751117</t>
  </si>
  <si>
    <t>Vodorovné přemístění přes 9 000 do 10000 m výkopku/sypaniny z horniny třídy těžitelnosti I skupiny 1 až 3</t>
  </si>
  <si>
    <t>1070773798</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</si>
  <si>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</si>
  <si>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</si>
  <si>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9</t>
  </si>
  <si>
    <t>167151101</t>
  </si>
  <si>
    <t>Nakládání výkopku z hornin třídy těžitelnosti I skupiny 1 až 3 do 100 m3</t>
  </si>
  <si>
    <t>-1097233996</t>
  </si>
  <si>
    <t>Nakládání, skládání a překládání neulehlého výkopku nebo sypaniny strojně nakládání, množství do 100 m3, z horniny třídy těžitelnosti I, skupiny 1 až 3</t>
  </si>
  <si>
    <t>https://podminky.urs.cz/item/CS_URS_2024_01/167151101</t>
  </si>
  <si>
    <t>"nakládání na mezideponii"13,678</t>
  </si>
  <si>
    <t>"ornice na mezideponii"10*10*0,1*3</t>
  </si>
  <si>
    <t>10</t>
  </si>
  <si>
    <t>171201231</t>
  </si>
  <si>
    <t>Poplatek za uložení zeminy a kamení na recyklační skládce (skládkovné) kód odpadu 17 05 04</t>
  </si>
  <si>
    <t>t</t>
  </si>
  <si>
    <t>830415845</t>
  </si>
  <si>
    <t>Poplatek za uložení stavebního odpadu na recyklační skládce (skládkovné) zeminy a kamení zatříděného do Katalogu odpadů pod kódem 17 05 04</t>
  </si>
  <si>
    <t>https://podminky.urs.cz/item/CS_URS_2024_01/171201231</t>
  </si>
  <si>
    <t>13,678*1,8</t>
  </si>
  <si>
    <t>11</t>
  </si>
  <si>
    <t>171251201</t>
  </si>
  <si>
    <t>Uložení sypaniny na skládky nebo meziskládky</t>
  </si>
  <si>
    <t>-445893050</t>
  </si>
  <si>
    <t>Uložení sypaniny na skládky nebo meziskládky bez hutnění s upravením uložené sypaniny do předepsaného tvaru</t>
  </si>
  <si>
    <t>https://podminky.urs.cz/item/CS_URS_2024_01/171251201</t>
  </si>
  <si>
    <t>"uložení na mezideponii"13,678</t>
  </si>
  <si>
    <t>"uložení na skládce"13,678</t>
  </si>
  <si>
    <t>174151101</t>
  </si>
  <si>
    <t>Zásyp jam, šachet rýh nebo kolem objektů sypaninou se zhutněním</t>
  </si>
  <si>
    <t>1082378289</t>
  </si>
  <si>
    <t>Zásyp sypaninou z jakékoliv horniny strojně s uložením výkopku ve vrstvách se zhutněním jam, šachet, rýh nebo kolem objektů v těchto vykopávkách</t>
  </si>
  <si>
    <t>https://podminky.urs.cz/item/CS_URS_2024_01/174151101</t>
  </si>
  <si>
    <t>Zásyp výkopu na požadovanou úroveň</t>
  </si>
  <si>
    <t>"Š2, Š3"2*2*1,3*2</t>
  </si>
  <si>
    <t>13</t>
  </si>
  <si>
    <t>175151201</t>
  </si>
  <si>
    <t>Obsypání objektu nad přilehlým původním terénem sypaninou bez prohození, uloženou do 3 m strojně</t>
  </si>
  <si>
    <t>-2056377868</t>
  </si>
  <si>
    <t>Obsypání objektů nad přilehlým původním terénem strojně sypaninou z vhodných hornin třídy těžitelnosti I a II, skupiny 1 až 4 nebo materiálem uloženým ve vzdálenosti do 3 m od vnějšího kraje objektu pro jakoukoliv míru zhutnění bez prohození sypaniny</t>
  </si>
  <si>
    <t>https://podminky.urs.cz/item/CS_URS_2024_01/175151201</t>
  </si>
  <si>
    <t>Obsyp šachty Š4</t>
  </si>
  <si>
    <t>"výkop pro odbourání stáv. šachet Š2, Š3, Š4"2*2*1,3</t>
  </si>
  <si>
    <t>"Š2, Š3, Š4"-3,14*(((0,09+0,09+0,8)/2*((0,09+0,09+0,8)/2)))*(0,25+0,6)</t>
  </si>
  <si>
    <t>14</t>
  </si>
  <si>
    <t>181111111</t>
  </si>
  <si>
    <t>Plošná úprava terénu do 500 m2 zemina skupiny 1 až 4 nerovnosti přes 50 do 100 mm v rovinně a svahu do 1:5</t>
  </si>
  <si>
    <t>-935662379</t>
  </si>
  <si>
    <t>Plošná úprava terénu v zemině skupiny 1 až 4 s urovnáním povrchu bez doplnění ornice souvislé plochy do 500 m2 při nerovnostech terénu přes 50 do 100 mm v rovině nebo na svahu do 1:5</t>
  </si>
  <si>
    <t>https://podminky.urs.cz/item/CS_URS_2024_01/181111111</t>
  </si>
  <si>
    <t>15</t>
  </si>
  <si>
    <t>181351103</t>
  </si>
  <si>
    <t>Rozprostření ornice tl vrstvy do 200 mm pl přes 100 do 500 m2 v rovině nebo ve svahu do 1:5 strojně</t>
  </si>
  <si>
    <t>-672609135</t>
  </si>
  <si>
    <t>Rozprostření a urovnání ornice v rovině nebo ve svahu sklonu do 1:5 strojně při souvislé ploše přes 100 do 500 m2, tl. vrstvy do 200 mm</t>
  </si>
  <si>
    <t>https://podminky.urs.cz/item/CS_URS_2024_01/181351103</t>
  </si>
  <si>
    <t>16</t>
  </si>
  <si>
    <t>183403111</t>
  </si>
  <si>
    <t>Obdělání půdy nakopáním na hl přes 0,05 do 0,1 m v rovině a svahu do 1:5</t>
  </si>
  <si>
    <t>2100412335</t>
  </si>
  <si>
    <t>Obdělání půdy nakopáním hl. přes 50 do 100 mm v rovině nebo na svahu do 1:5</t>
  </si>
  <si>
    <t>https://podminky.urs.cz/item/CS_URS_2024_01/183403111</t>
  </si>
  <si>
    <t>17</t>
  </si>
  <si>
    <t>183403114</t>
  </si>
  <si>
    <t>Obdělání půdy kultivátorováním v rovině a svahu do 1:5</t>
  </si>
  <si>
    <t>1809980349</t>
  </si>
  <si>
    <t>Obdělání půdy kultivátorováním v rovině nebo na svahu do 1:5</t>
  </si>
  <si>
    <t>https://podminky.urs.cz/item/CS_URS_2024_01/183403114</t>
  </si>
  <si>
    <t>18</t>
  </si>
  <si>
    <t>184813511</t>
  </si>
  <si>
    <t>Chemické odplevelení před založením kultury postřikem na široko v rovině a svahu do 1:5 ručně</t>
  </si>
  <si>
    <t>-999585945</t>
  </si>
  <si>
    <t>Chemické odplevelení půdy před založením kultury, trávníku nebo zpevněných ploch ručně o jakékoli výměře postřikem na široko v rovině nebo na svahu do 1:5</t>
  </si>
  <si>
    <t>https://podminky.urs.cz/item/CS_URS_2024_01/184813511</t>
  </si>
  <si>
    <t>19</t>
  </si>
  <si>
    <t>25234001</t>
  </si>
  <si>
    <t>herbicid totální systémový neselektivní</t>
  </si>
  <si>
    <t>litr</t>
  </si>
  <si>
    <t>-886209151</t>
  </si>
  <si>
    <t>"Š2, Š3"10*10*3*0,001</t>
  </si>
  <si>
    <t>20</t>
  </si>
  <si>
    <t>58344197</t>
  </si>
  <si>
    <t>štěrkodrť frakce 0/63</t>
  </si>
  <si>
    <t>-1116557976</t>
  </si>
  <si>
    <t>Mezisoučet</t>
  </si>
  <si>
    <t>"materiál na obsyp"4,559*2</t>
  </si>
  <si>
    <t>Trubní vedení</t>
  </si>
  <si>
    <t>28661770</t>
  </si>
  <si>
    <t>poklop šachtový litinový, betonový rám DN 400 pro třídu zatížení B125</t>
  </si>
  <si>
    <t>kus</t>
  </si>
  <si>
    <t>371034760</t>
  </si>
  <si>
    <t>Poznámka k položce:_x000D_
specifikace poklopu _x000D_
- litinový poklop bez odvětrání s kloubem a dodaným čepem, včetně rámu, zatížení B125 (12,5t)_x000D_
- se znakem města Pardubice a nápisem VaK Pardubice_x000D_
- včetně výroby potřebné matrice, případně použití stávající</t>
  </si>
  <si>
    <t>"Š4"1</t>
  </si>
  <si>
    <t>22</t>
  </si>
  <si>
    <t>59224402</t>
  </si>
  <si>
    <t>konus betonové šachty DN 800 kanalizační 80x62,5x60cm stupadla poplastovaná</t>
  </si>
  <si>
    <t>362873627</t>
  </si>
  <si>
    <t>23</t>
  </si>
  <si>
    <t>59224407</t>
  </si>
  <si>
    <t>skruž betonové šachty DN 800 kanalizační 80x25x9cm stupadla poplastovaná</t>
  </si>
  <si>
    <t>1466197069</t>
  </si>
  <si>
    <t>24</t>
  </si>
  <si>
    <t>890431851</t>
  </si>
  <si>
    <t>Bourání šachet z prefabrikovaných skruží strojně obestavěného prostoru přes 1,5 do 3 m3</t>
  </si>
  <si>
    <t>911518376</t>
  </si>
  <si>
    <t>Bourání šachet a jímek strojně velikosti obestavěného prostoru přes 1,5 do 3 m3 z prefabrikovaných skruží</t>
  </si>
  <si>
    <t>https://podminky.urs.cz/item/CS_URS_2024_01/890431851</t>
  </si>
  <si>
    <t>"Š2, Š3, Š4"3,14*(((0,09+0,09+0,8)/2*((0,09+0,09+0,8)/2)))*(0,25+0,6)*3</t>
  </si>
  <si>
    <t>25</t>
  </si>
  <si>
    <t>894410201</t>
  </si>
  <si>
    <t>Osazení betonových dílců pro kanalizační šachty DN 800 skruž rovná výšky 250 mm</t>
  </si>
  <si>
    <t>1070634606</t>
  </si>
  <si>
    <t>Osazení betonových dílců šachet kanalizačních skruž rovná DN 800, výšky 250 mm</t>
  </si>
  <si>
    <t>https://podminky.urs.cz/item/CS_URS_2024_01/894410201</t>
  </si>
  <si>
    <t>26</t>
  </si>
  <si>
    <t>894410231</t>
  </si>
  <si>
    <t>Osazení betonových dílců pro kanalizační šachty DN 800 skruž přechodová (konus)</t>
  </si>
  <si>
    <t>-386644709</t>
  </si>
  <si>
    <t>Osazení betonových dílců šachet kanalizačních skruž přechodová (konus) DN 800</t>
  </si>
  <si>
    <t>https://podminky.urs.cz/item/CS_URS_2024_01/894410231</t>
  </si>
  <si>
    <t>27</t>
  </si>
  <si>
    <t>899103112</t>
  </si>
  <si>
    <t>Osazení poklopů litinových, ocelových nebo železobetonových včetně rámů pro třídu zatížení B125, C250</t>
  </si>
  <si>
    <t>-226107678</t>
  </si>
  <si>
    <t>https://podminky.urs.cz/item/CS_URS_2024_01/899103112</t>
  </si>
  <si>
    <t>28</t>
  </si>
  <si>
    <t>899103211</t>
  </si>
  <si>
    <t>Demontáž poklopů litinových nebo ocelových včetně rámů hmotnosti přes 100 do 150 kg</t>
  </si>
  <si>
    <t>-204258806</t>
  </si>
  <si>
    <t>Demontáž poklopů litinových a ocelových včetně rámů, hmotnosti jednotlivě přes 100 do 150 Kg</t>
  </si>
  <si>
    <t>https://podminky.urs.cz/item/CS_URS_2024_01/899103211</t>
  </si>
  <si>
    <t>"Š2, Š3, Š4"3</t>
  </si>
  <si>
    <t>29</t>
  </si>
  <si>
    <t>899501411</t>
  </si>
  <si>
    <t>Stupadla do šachet ocelová PE povlak vidlicová s vysekáním otvoru v betonu</t>
  </si>
  <si>
    <t>2119984258</t>
  </si>
  <si>
    <t>Stupadla do šachet a drobných objektů ocelová s PE povlakem vidlicová s vysekáním otvoru v betonu</t>
  </si>
  <si>
    <t>https://podminky.urs.cz/item/CS_URS_2024_01/899501411</t>
  </si>
  <si>
    <t>"Š4"4</t>
  </si>
  <si>
    <t>30</t>
  </si>
  <si>
    <t>8995014dmtž</t>
  </si>
  <si>
    <t>Odbourání stupadla do šachet a drobných objektů ocelová s PE povlakem vidlicová</t>
  </si>
  <si>
    <t>21691140</t>
  </si>
  <si>
    <t>"Š2, Š3"3+3</t>
  </si>
  <si>
    <t>31</t>
  </si>
  <si>
    <t>899633181</t>
  </si>
  <si>
    <t>Obetonování potrubí nebo zdiva stok ŽB bez zvláštních nároků na prostředí tř. C 35/45 v otevřeném výkopu</t>
  </si>
  <si>
    <t>-1068427677</t>
  </si>
  <si>
    <t>Obetonování potrubí nebo zdiva stok betonem železovým v otevřeném výkopu bez zvláštních nároků na prostředí tř. C 35/45</t>
  </si>
  <si>
    <t>https://podminky.urs.cz/item/CS_URS_2024_01/899633181</t>
  </si>
  <si>
    <t>Poznámka k položce:_x000D_
šachty Š2, Š3_x000D_
natrnování vstupního komínu a vyplnění volného prostoru betonem C35/45</t>
  </si>
  <si>
    <t>"Š2, Š3"1,0</t>
  </si>
  <si>
    <t>32</t>
  </si>
  <si>
    <t>899633192</t>
  </si>
  <si>
    <t>Příplatek za obetonování potrubí nebo zdiva stok ŽB ve štole</t>
  </si>
  <si>
    <t>-1389849470</t>
  </si>
  <si>
    <t>Obetonování potrubí nebo zdiva stok betonem železovým Příplatek k ceně za práce ve štole</t>
  </si>
  <si>
    <t>https://podminky.urs.cz/item/CS_URS_2024_01/899633192</t>
  </si>
  <si>
    <t>33</t>
  </si>
  <si>
    <t>8999999R</t>
  </si>
  <si>
    <t>D+M promazání kanalizačních poklopů</t>
  </si>
  <si>
    <t>kpl</t>
  </si>
  <si>
    <t>-1717602041</t>
  </si>
  <si>
    <t>Ostatní konstrukce a práce, bourání</t>
  </si>
  <si>
    <t>34</t>
  </si>
  <si>
    <t>88000-098R</t>
  </si>
  <si>
    <t>D+M: třířádek žulových kostek kolem vodovodních a kanalizačních poklopů vč.dodávky kostek a betonu C12/15</t>
  </si>
  <si>
    <t>-1526821968</t>
  </si>
  <si>
    <t>D+M: třířádek žulových kostek kolem kanalizačních poklopů vč.dodávky kostek a betonu C12/15</t>
  </si>
  <si>
    <t>35</t>
  </si>
  <si>
    <t>93457888R</t>
  </si>
  <si>
    <t>Vyspravení a zatření cementovou maltou + antikorozní vodotěsná stěrka</t>
  </si>
  <si>
    <t>407221973</t>
  </si>
  <si>
    <t>Poznámka k položce:_x000D_
šachta Š4_x000D_
- vyspravení cementovou maltou + antikorozní vodotěsná stěrka s organickými a anorganickými přísadami, zrnitost ≤1mm, plastické konzistence	_x000D_
- vyspravení šachty a zapravení ukončení vložky_x000D_
- přetěsnění spár dílců kanalizačních šachet</t>
  </si>
  <si>
    <t>997</t>
  </si>
  <si>
    <t>Přesun sutě</t>
  </si>
  <si>
    <t>36</t>
  </si>
  <si>
    <t>997221551</t>
  </si>
  <si>
    <t>Vodorovná doprava suti ze sypkých materiálů do 1 km</t>
  </si>
  <si>
    <t>-583550212</t>
  </si>
  <si>
    <t>Vodorovná doprava suti bez naložení, ale se složením a s hrubým urovnáním ze sypkých materiálů, na vzdálenost do 1 km</t>
  </si>
  <si>
    <t>37</t>
  </si>
  <si>
    <t>997221559</t>
  </si>
  <si>
    <t>Příplatek ZKD 1 km u vodorovné dopravy suti ze sypkých materiálů</t>
  </si>
  <si>
    <t>-508038706</t>
  </si>
  <si>
    <t>Vodorovná doprava suti bez naložení, ale se složením a s hrubým urovnáním Příplatek k ceně za každý další i započatý 1 km přes 1 km</t>
  </si>
  <si>
    <t>1,643*9 'Přepočtené koeficientem množství</t>
  </si>
  <si>
    <t>38</t>
  </si>
  <si>
    <t>997221611</t>
  </si>
  <si>
    <t>Nakládání suti na dopravní prostředky pro vodorovnou dopravu</t>
  </si>
  <si>
    <t>1170810334</t>
  </si>
  <si>
    <t>Nakládání na dopravní prostředky pro vodorovnou dopravu suti</t>
  </si>
  <si>
    <t>39</t>
  </si>
  <si>
    <t>997221861</t>
  </si>
  <si>
    <t>Poplatek za uložení stavebního odpadu na recyklační skládce (skládkovné) z prostého betonu pod kódem 17 01 01</t>
  </si>
  <si>
    <t>-1934511974</t>
  </si>
  <si>
    <t>Poplatek za uložení stavebního odpadu na recyklační skládce (skládkovné) z prostého betonu zatříděného do Katalogu odpadů pod kódem 17 01 01</t>
  </si>
  <si>
    <t>https://podminky.urs.cz/item/CS_URS_2023_01/997221861</t>
  </si>
  <si>
    <t>998</t>
  </si>
  <si>
    <t>Přesun hmot</t>
  </si>
  <si>
    <t>40</t>
  </si>
  <si>
    <t>998276101</t>
  </si>
  <si>
    <t>Přesun hmot pro trubní vedení z trub z plastických hmot otevřený výkop</t>
  </si>
  <si>
    <t>-2145482356</t>
  </si>
  <si>
    <t>Přesun hmot pro trubní vedení hloubené z trub z plastických hmot nebo sklolaminátových pro vodovody, kanalizace, teplovody, produktovody v otevřeném výkopu dopravní vzdálenost do 15 m</t>
  </si>
  <si>
    <t>https://podminky.urs.cz/item/CS_URS_2023_02/998276101</t>
  </si>
  <si>
    <t>N00</t>
  </si>
  <si>
    <t>Sanace potrubí</t>
  </si>
  <si>
    <t>N01</t>
  </si>
  <si>
    <t>41</t>
  </si>
  <si>
    <t>R01</t>
  </si>
  <si>
    <t>Přípravné a dokončovací práce-zařízení staveniště,st. inverzních věží, zapravení vystýlky,předání stavby</t>
  </si>
  <si>
    <t>512</t>
  </si>
  <si>
    <t>1087646680</t>
  </si>
  <si>
    <t>42</t>
  </si>
  <si>
    <t>R02</t>
  </si>
  <si>
    <t>Transport technologického zařízení</t>
  </si>
  <si>
    <t>-843798604</t>
  </si>
  <si>
    <t>43</t>
  </si>
  <si>
    <t>R03</t>
  </si>
  <si>
    <t>Vyčištění potrubí-běžné znečištění-vysokotlakým kombinovaným čistícím vozem</t>
  </si>
  <si>
    <t>m</t>
  </si>
  <si>
    <t>-482246722</t>
  </si>
  <si>
    <t>44</t>
  </si>
  <si>
    <t>R04</t>
  </si>
  <si>
    <t>Monitoring potrubí TV kamerou-TV kamera před a po sanaci s natočením záznamu na CD a protokolů</t>
  </si>
  <si>
    <t>1452653310</t>
  </si>
  <si>
    <t>45</t>
  </si>
  <si>
    <t>R05</t>
  </si>
  <si>
    <t>Přečerpání sanovaného úseku-čerpání včetně osazení náhradního potrubí</t>
  </si>
  <si>
    <t>541160432</t>
  </si>
  <si>
    <t>Přečerpání sanovaného úseku-čerpání včetně osazení náhradního potrubí
Přehrazení potrubí+instalace čerpadla-přečerpávání splaškových vod do stávající kanalizace, po celou dobu výstavby.
1x potrubí DN1500 mm
Zhotovitel stavby zajistí po dobu provádění stavebních prací přečerpávání odpadních vod ze stávající kanalizace. Potrubí bude přehrazeno a bude instalována čerpací technika s výtlakem do stávající kanalizace – předpokládaná délka trvání je 3 týdny. V ceně je započítáno i potřebné médium pro čerpadla, tzn. elektro připojení atd...</t>
  </si>
  <si>
    <t>46</t>
  </si>
  <si>
    <t>R06</t>
  </si>
  <si>
    <t>Osazení INVERZNÍ vystýlky DN1500 mm, min. tl. 25 mm po vytvrzení</t>
  </si>
  <si>
    <t>-783830919</t>
  </si>
  <si>
    <t>47</t>
  </si>
  <si>
    <t>R07</t>
  </si>
  <si>
    <t>Odstranění překážek před sanací -kořeny</t>
  </si>
  <si>
    <t>hod</t>
  </si>
  <si>
    <t>-641092773</t>
  </si>
  <si>
    <t>48</t>
  </si>
  <si>
    <t>R08</t>
  </si>
  <si>
    <t>Odfrézování přesazených přípojek</t>
  </si>
  <si>
    <t>ks</t>
  </si>
  <si>
    <t>-294581901</t>
  </si>
  <si>
    <t>49</t>
  </si>
  <si>
    <t>R09</t>
  </si>
  <si>
    <t>Prořezání přípojek po osazení vystýlky</t>
  </si>
  <si>
    <t>-1901340456</t>
  </si>
  <si>
    <t>50</t>
  </si>
  <si>
    <t>R10</t>
  </si>
  <si>
    <t>Zatěsnění přípojek</t>
  </si>
  <si>
    <t>-1555771358</t>
  </si>
  <si>
    <t>SO 1.2 - Monolitická šachta</t>
  </si>
  <si>
    <t xml:space="preserve">    2 - Zakládání</t>
  </si>
  <si>
    <t xml:space="preserve">    3 - Svislé a kompletní konstrukce</t>
  </si>
  <si>
    <t xml:space="preserve">    4 - Vodorovné konstrukce</t>
  </si>
  <si>
    <t xml:space="preserve">    5 - Komunikace pozemní</t>
  </si>
  <si>
    <t>113107312</t>
  </si>
  <si>
    <t>Odstranění podkladu z kameniva těženého tl přes 100 do 200 mm strojně pl do 50 m2</t>
  </si>
  <si>
    <t>-1292423812</t>
  </si>
  <si>
    <t>Odstranění podkladů nebo krytů strojně plochy jednotlivě do 50 m2 s přemístěním hmot na skládku na vzdálenost do 3 m nebo s naložením na dopravní prostředek z kameniva těženého, o tl. vrstvy přes 100 do 200 mm</t>
  </si>
  <si>
    <t>https://podminky.urs.cz/item/CS_URS_2024_01/113107312</t>
  </si>
  <si>
    <t>"štěrkodrť tl. 200mm"50</t>
  </si>
  <si>
    <t>113107331</t>
  </si>
  <si>
    <t>Odstranění podkladu z betonu prostého tl přes 100 do 150 mm strojně pl do 50 m2</t>
  </si>
  <si>
    <t>1719329091</t>
  </si>
  <si>
    <t>Odstranění podkladů nebo krytů strojně plochy jednotlivě do 50 m2 s přemístěním hmot na skládku na vzdálenost do 3 m nebo s naložením na dopravní prostředek z betonu prostého, o tl. vrstvy přes 100 do 150 mm</t>
  </si>
  <si>
    <t>https://podminky.urs.cz/item/CS_URS_2024_01/113107331</t>
  </si>
  <si>
    <t>"KSC tl. 130mm"50</t>
  </si>
  <si>
    <t>113154114</t>
  </si>
  <si>
    <t>Frézování živičného krytu tl 100 mm pruh š 0,5 m pl do 500 m2 bez překážek v trase</t>
  </si>
  <si>
    <t>-1169729019</t>
  </si>
  <si>
    <t>Frézování živičného podkladu nebo krytu s naložením na dopravní prostředek plochy do 500 m2 bez překážek v trase pruhu šířky do 0,5 m, tloušťky vrstvy 100 mm</t>
  </si>
  <si>
    <t>https://podminky.urs.cz/item/CS_URS_2024_01/113154114</t>
  </si>
  <si>
    <t>"ACP 16 tl. 60mm + ACO 11 tl. 40mm"50</t>
  </si>
  <si>
    <t>Čerpání vody na dopravní výšku do 10 m s uvažovaným průměrným přítokem přes 500 do 1 000 l/min po celou dobu výstavby</t>
  </si>
  <si>
    <t>-450257425</t>
  </si>
  <si>
    <t>119001401</t>
  </si>
  <si>
    <t>Dočasné zajištění potrubí ocelového nebo litinového DN do 200 mm</t>
  </si>
  <si>
    <t>904258467</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</si>
  <si>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</si>
  <si>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https://podminky.urs.cz/item/CS_URS_2024_01/119001401</t>
  </si>
  <si>
    <t>119001412</t>
  </si>
  <si>
    <t>Dočasné zajištění potrubí betonového, ŽB nebo kameninového DN přes 200 do 500 mm</t>
  </si>
  <si>
    <t>-605261603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</si>
  <si>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</si>
  <si>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https://podminky.urs.cz/item/CS_URS_2024_01/119001412</t>
  </si>
  <si>
    <t>119001421</t>
  </si>
  <si>
    <t>Dočasné zajištění kabelů a kabelových tratí ze 3 volně ložených kabelů</t>
  </si>
  <si>
    <t>-257689047</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</si>
  <si>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</si>
  <si>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https://podminky.urs.cz/item/CS_URS_2024_01/119001421</t>
  </si>
  <si>
    <t>-915632894</t>
  </si>
  <si>
    <t>"výkop jámy"4,6*4,0*(3,48-0,43)</t>
  </si>
  <si>
    <t>"odečet kubatury potrubí"-3,14*0,95*0,95*4,6</t>
  </si>
  <si>
    <t>"odečet ruční výkop"-7,153*0,5</t>
  </si>
  <si>
    <t>"ztížené vykopávky - 85%"39,507*0,85</t>
  </si>
  <si>
    <t>129001105R</t>
  </si>
  <si>
    <t>Ruční kopané sondy</t>
  </si>
  <si>
    <t>137205023</t>
  </si>
  <si>
    <t>Poznámka k položce:_x000D_
ruční výkop kolem stávajících sítí, svislé ruční přemístění, zpětný ruční zásyp provedených sond_x000D_
provedení kopaných sond a zjištění umístění spojů na betonovém potrubí DN1500,</t>
  </si>
  <si>
    <t>131213711</t>
  </si>
  <si>
    <t>Hloubení zapažených jam v soudržných horninách třídy těžitelnosti I skupiny 3 ručně</t>
  </si>
  <si>
    <t>236338729</t>
  </si>
  <si>
    <t>Hloubení zapažených jam ručně s urovnáním dna do předepsaného profilu a spádu v hornině třídy těžitelnosti I skupiny 3 soudržných</t>
  </si>
  <si>
    <t>https://podminky.urs.cz/item/CS_URS_2024_01/131213711</t>
  </si>
  <si>
    <t>"odkopávky kolem potrubí"4,6*2,1*2,09</t>
  </si>
  <si>
    <t>"hornina 3 - 50%"7,153*0,5</t>
  </si>
  <si>
    <t>131251203</t>
  </si>
  <si>
    <t>Hloubení jam zapažených v hornině třídy těžitelnosti I skupiny 3 objem do 100 m3 strojně</t>
  </si>
  <si>
    <t>1216355665</t>
  </si>
  <si>
    <t>Hloubení zapažených jam a zářezů strojně s urovnáním dna do předepsaného profilu a spádu v hornině třídy těžitelnosti I skupiny 3 přes 50 do 100 m3</t>
  </si>
  <si>
    <t>https://podminky.urs.cz/item/CS_URS_2024_01/131251203</t>
  </si>
  <si>
    <t>"hornina 3 - 50%"39,507*0,5</t>
  </si>
  <si>
    <t>131313711</t>
  </si>
  <si>
    <t>Hloubení zapažených jam v soudržných horninách třídy těžitelnosti II skupiny 4 ručně</t>
  </si>
  <si>
    <t>761042296</t>
  </si>
  <si>
    <t>Hloubení zapažených jam ručně s urovnáním dna do předepsaného profilu a spádu v hornině třídy těžitelnosti II skupiny 4 soudržných</t>
  </si>
  <si>
    <t>https://podminky.urs.cz/item/CS_URS_2024_01/131313711</t>
  </si>
  <si>
    <t>"hornina 4 - 50%"7,153*0,5</t>
  </si>
  <si>
    <t>131351203</t>
  </si>
  <si>
    <t>Hloubení jam zapažených v hornině třídy těžitelnosti II skupiny 4 objem do 100 m3 strojně</t>
  </si>
  <si>
    <t>-117951328</t>
  </si>
  <si>
    <t>Hloubení zapažených jam a zářezů strojně s urovnáním dna do předepsaného profilu a spádu v hornině třídy těžitelnosti II skupiny 4 přes 50 do 100 m3</t>
  </si>
  <si>
    <t>https://podminky.urs.cz/item/CS_URS_2024_01/131351203</t>
  </si>
  <si>
    <t>"hornina 4 - 50%"39,507*0,5</t>
  </si>
  <si>
    <t>1531121RR</t>
  </si>
  <si>
    <t>Zřízení beraněných stěn z ocelových štětovnic z terénu zaberanění a vytažení štětovnic ve standardních podmínkách, délky do 8 m</t>
  </si>
  <si>
    <t>953739322</t>
  </si>
  <si>
    <t xml:space="preserve">Poznámka k položce:_x000D_
Dodávka, montáž, pronájem a demontáž oboustranných ocelových zápor se dvěma rozpěrovými rámy včetně dodávky potřebného materiálu dle geologické situace na stavbě. _x000D_
Jako materiál bude použit pažení pažnicemi UNION, nebo pažnice LARSEN - varianta bude provedena dle ověřených geologických podmínek a dle návrhu geologa a statika. _x000D_
Součástí ceny je i zpracování statického výpočtu a návrhu přesného typu pažnic dle podmínek stavby.				_x000D_
</t>
  </si>
  <si>
    <t>(4,6+4,0)*2*6</t>
  </si>
  <si>
    <t>2030224428</t>
  </si>
  <si>
    <t>"přemístění na mezideponii v místě stavby"19,754+3,577</t>
  </si>
  <si>
    <t>162351123</t>
  </si>
  <si>
    <t>Vodorovné přemístění přes 50 do 500 m výkopku/sypaniny z hornin třídy těžitelnosti II skupiny 4 a 5</t>
  </si>
  <si>
    <t>161051334</t>
  </si>
  <si>
    <t>Vodorovné přemístění výkopku nebo sypaniny po suchu na obvyklém dopravním prostředku, bez naložení výkopku, avšak se složením bez rozhrnutí z horniny třídy těžitelnosti II skupiny 4 a 5 na vzdálenost přes 50 do 500 m</t>
  </si>
  <si>
    <t>https://podminky.urs.cz/item/CS_URS_2024_01/162351123</t>
  </si>
  <si>
    <t>1332869937</t>
  </si>
  <si>
    <t>"celkový výkop"19,754+3,577</t>
  </si>
  <si>
    <t>162751137</t>
  </si>
  <si>
    <t>Vodorovné přemístění přes 9 000 do 10000 m výkopku/sypaniny z horniny třídy těžitelnosti II skupiny 4 a 5</t>
  </si>
  <si>
    <t>1510825827</t>
  </si>
  <si>
    <t>Vodorovné přemístění výkopku nebo sypaniny po suchu na obvyklém dopravním prostředku, bez naložení výkopku, avšak se složením bez rozhrnutí z horniny třídy těžitelnosti II skupiny 4 a 5 na vzdálenost přes 9 000 do 10 000 m</t>
  </si>
  <si>
    <t>https://podminky.urs.cz/item/CS_URS_2024_01/162751137</t>
  </si>
  <si>
    <t>-524944398</t>
  </si>
  <si>
    <t>Nakládání, skládání a překládání neulehlého výkopku nebo sypaniny strojně nakládání, množství do 100 m3, z horniny třídy těžitelnosti I, skupiny 1 až 3</t>
  </si>
  <si>
    <t>"nakládání na mezideponii"19,754+3,577</t>
  </si>
  <si>
    <t>167151102</t>
  </si>
  <si>
    <t>Nakládání výkopku z hornin třídy těžitelnosti II skupiny 4 a 5 do 100 m3</t>
  </si>
  <si>
    <t>819750855</t>
  </si>
  <si>
    <t>Nakládání, skládání a překládání neulehlého výkopku nebo sypaniny strojně nakládání, množství do 100 m3, z horniny třídy těžitelnosti II, skupiny 4 a 5</t>
  </si>
  <si>
    <t>https://podminky.urs.cz/item/CS_URS_2024_01/167151102</t>
  </si>
  <si>
    <t>963457616</t>
  </si>
  <si>
    <t>"celkový výkop"46,662*2</t>
  </si>
  <si>
    <t>1076924982</t>
  </si>
  <si>
    <t>"uložení na mezideponii"46,662</t>
  </si>
  <si>
    <t>"uložení na skládce"46,662</t>
  </si>
  <si>
    <t>-824630600</t>
  </si>
  <si>
    <t>"celkový výkop"46,662</t>
  </si>
  <si>
    <t>"odečet Š2-nová"-3,6*2,7*2,64</t>
  </si>
  <si>
    <t>"odečet podklad ze štěrkodrtě tl. 150 mm"-4,6*4,0*0,15</t>
  </si>
  <si>
    <t>"odečet podkladní beton tl. 150 mm"-4,6*4,0*0,15</t>
  </si>
  <si>
    <t>181951112</t>
  </si>
  <si>
    <t>Úprava pláně v hornině třídy těžitelnosti I skupiny 1 až 3 se zhutněním strojně</t>
  </si>
  <si>
    <t>-1545524942</t>
  </si>
  <si>
    <t>Úprava pláně vyrovnáním výškových rozdílů strojně v hornině třídy těžitelnosti I, skupiny 1 až 3 se zhutněním</t>
  </si>
  <si>
    <t>https://podminky.urs.cz/item/CS_URS_2024_01/181951112</t>
  </si>
  <si>
    <t>"výkop jámy"4,6*4,0</t>
  </si>
  <si>
    <t>1934479276</t>
  </si>
  <si>
    <t>Poznámka k položce:_x000D_
Včetně dopravy materiálu na stavbu z lomu ze vzdálenosti 50 km, dále staveništní a vnitrostaveništní přesuny hmot včetně nakládání na mezideponii</t>
  </si>
  <si>
    <t>"materiál na obsyp"15,481*2</t>
  </si>
  <si>
    <t>Zakládání</t>
  </si>
  <si>
    <t>213311113</t>
  </si>
  <si>
    <t>Polštáře zhutněné pod základy z kameniva drceného frakce 16 až 63 mm</t>
  </si>
  <si>
    <t>1213467378</t>
  </si>
  <si>
    <t>Polštáře zhutněné pod základy z kameniva hrubého drceného, frakce 16 - 63 mm</t>
  </si>
  <si>
    <t>https://podminky.urs.cz/item/CS_URS_2024_01/213311113</t>
  </si>
  <si>
    <t>Poznámka k položce:_x000D_
podklad ze štěrkodrtě 32/63 tl. 150mm</t>
  </si>
  <si>
    <t>"podklad ze štěrkodrti tl. 150 mm"4,6*4,0*0,15</t>
  </si>
  <si>
    <t>Svislé a kompletní konstrukce</t>
  </si>
  <si>
    <t>380326RR</t>
  </si>
  <si>
    <t>KOMPLETNÍ KONSTRUKCE NÁDRŽÍ ZE ŽELEZOBETONU C35/45 VČETNĚ VÝZTUŽE</t>
  </si>
  <si>
    <t>844782835</t>
  </si>
  <si>
    <t>Poznámka k položce:_x000D_
položka zahrnuje:				_x000D_
- dodání  čerstvého  betonu  (betonové  směsi)  požadované  kvality,  jeho  uložení  do požadovaného tvaru při jakékoliv hustotě výztuže, konzistenci čerstvého betonu a způsobu hutnění, ošetření a ochranu betonu,				_x000D_
- zhotovení nepropustného, mrazuvzdorného betonu a betonu požadované trvanlivosti a vlastností,				_x000D_
- užití potřebných přísad a technologií výroby betonu,				_x000D_
- zřízení pracovních a dilatačních spar, včetně potřebných úprav, výplně, vložek, opracování, očištění a ošetření,				_x000D_
- bednění  požadovaných  konstr. (i ztracené) s úpravou  dle požadované  kvality povrchu betonu, včetně odbedňovacích a odskružovacích prostředků,				_x000D_
- podpěrné  konstr. (skruže) a lešení všech druhů pro bednění, uložení čerstvého betonu, výztuže a doplňkových konstr., vč. požadovaných otvorů, ochranných a bezpečnostních opatření a základů těchto konstrukcí a lešení,				_x000D_
- vytvoření kotevních čel, kapes, nálitků, a sedel,				_x000D_
- zřízení  všech  požadovaných  otvorů, kapes, výklenků, prostupů, dutin, drážek a pod., vč. ztížení práce a úprav  kolem nich,				_x000D_
- úpravy pro osazení výztuže, doplňkových konstrukcí a vybavení,				_x000D_
- úpravy povrchu pro položení požadované izolace, povlaků a nátěrů, případně vyspravení,	- ztížení práce u kabelových a injektážních trubek a ostatních zařízení osazovaných do betonu,			_x000D_
- konstrukce betonových kloubů, upevnění kotevních prvků a doplňkových konstrukcí,				_x000D_
- nátěry zabraňující soudržnost betonu a bednění,				_x000D_
- výplň, těsnění  a tmelení spar a spojů,				_x000D_
- opatření  povrchů  betonu  izolací  proti zemní vlhkosti v částech, kde přijdou do styku se zeminou nebo kamenivem,				_x000D_
- případné zřízení spojovací vrstvy u základů,				_x000D_
- úpravy pro osazení zařízení ochrany konstrukce proti vlivu bludných proudů				_x000D_
- dodání betonářské výztuže v požadované kvalitě, stříhání, řezání, ohýbání a spojování do všech požadovaných tvarů (vč. armakošů) a uložení s požadovaným zajištěním polohy a krytí výztuže betonem,				_x000D_
- veškeré svary nebo jiné spoje výztuže,				_x000D_
- pomocné konstrukce a práce pro osazení a upevnění výztuže,				_x000D_
- zednické výpomoci pro montáž betonářské výztuže,				_x000D_
- úpravy výztuže pro osazení doplňkových konstrukcí,				_x000D_
- ochranu výztuže do doby jejího zabetonování,				_x000D_
- úpravy výztuže pro zřízení železobetonových kloubů, kotevních prvků, závěsných ok a doplňkových konstrukcí,				_x000D_
- veškerá opatření pro zajištění soudržnosti výztuže a betonu,				_x000D_
- vodivé propojení výztuže, které je součástí ochrany konstrukce proti vlivům bludných proudů, vyvedení do měřících skříní nebo míst pro měření bludných proudů (vlastní měřící skříně se uvádějí položkami SD 74).				_x000D_
- povrchovou antikorozní úpravu výztuže,				_x000D_
- separaci výztuže,				_x000D_
- osazení měřících zařízení a úpravy pro ně,				_x000D_
- osazení měřících skříní nebo míst pro měření bludných proudů.				_x000D_
- včetně dodávky a zabetonování kapsových stupadel a vidlicových stupadel potažených plastem				_x000D_
- včetně cementové malty na stropní desce				_x000D_
- včetně zatěsnění prostupů do šachty				_x000D_
_x000D_
- prefa ŽB krycí deska XC35/45, vnější XC4, XA1 a vnitřních částí XC1, deska s nerezovými kotvami pro opakované použití, tl. 250 mm - zatížení 40t, otvor Ø 600 pro vstup_x000D_
- betonový prstenec pro osazení poklopu_x000D_
- přechodová deska_x000D_
- vyspravení cementovou maltou + nátěr dvousložkový na bázi epoxidových pryskyřic_x000D_
- žulové dlažební kostky osazené do betonu_x000D_
- vodotěsné utěsnění - bobtnající těsnící hmotou / páskem + povrchové ošetření PUR tmelem_x000D_
- kyneta - zaříznuté betonové potrubí DN1500 (možno využít i odbourané stávající potrubí)_x000D_
- sekundární ochrana monolitické šachty - stěrka či asfaltový pás + ochranná geotextílie_x000D_
- vodotěsné zatěsnění - elastický spárový tmel na bázi PUR a syntetických pryskyřic_x000D_
_x000D_
- Po aplikaci stěrky nutno izolované plochy chránit před mechanickým poškozením zejména při zasypávání stavební jámy tak, že se opatří ochrannou vrstvou (geotextilií – bude přichycena na vrchu nádrže).</t>
  </si>
  <si>
    <t>"dno"3,6*2,7*0,3</t>
  </si>
  <si>
    <t>"stěny"(3,6+2,1+3,6+2,1)*2,09*0,3</t>
  </si>
  <si>
    <t>"kyneta"(3*2,1*1,15)-((3,14*0,95*0,95*3)/2)</t>
  </si>
  <si>
    <t>Vodorovné konstrukce</t>
  </si>
  <si>
    <t>452311131</t>
  </si>
  <si>
    <t>Podkladní desky z betonu prostého bez zvýšených nároků na prostředí tř. C 12/15 otevřený výkop</t>
  </si>
  <si>
    <t>1452663698</t>
  </si>
  <si>
    <t>Podkladní a zajišťovací konstrukce z betonu prostého v otevřeném výkopu bez zvýšených nároků na prostředí desky pod potrubí, stoky a drobné objekty z betonu tř. C 12/15</t>
  </si>
  <si>
    <t>https://podminky.urs.cz/item/CS_URS_2024_01/452311131</t>
  </si>
  <si>
    <t>"podkladní beton tl. 150 mm"4,6*4,0*0,15</t>
  </si>
  <si>
    <t>452351101</t>
  </si>
  <si>
    <t>Bednění podkladních desek nebo bloků nebo sedlového lože otevřený výkop</t>
  </si>
  <si>
    <t>-1633622493</t>
  </si>
  <si>
    <t>Bednění podkladních a zajišťovacích konstrukcí v otevřeném výkopu desek nebo sedlových loží pod potrubí, stoky a drobné objekty</t>
  </si>
  <si>
    <t>https://podminky.urs.cz/item/CS_URS_2023_01/452351101</t>
  </si>
  <si>
    <t>"podkladní beton tl. 150 mm"(4,6+4,0)*2*0,15</t>
  </si>
  <si>
    <t>453657R</t>
  </si>
  <si>
    <t>Dodávka+osazení prefa zákrytové desky, vnější rozměr 2700x3600 mm</t>
  </si>
  <si>
    <t>-1297731686</t>
  </si>
  <si>
    <t xml:space="preserve">Krycí deska, vnější rozměr desky 2700 x 3600 mm. Železobetonová krycí deska bez přesahu pro šachty; hrany sraženy; tloušťka desky 20 cm; se zmonolitňujícími spoji
podle statických požadavků; plošné zatížení do 37,5kN/m2; spodní plocha hladká od ocelové formy; Beton pevnostní třídy XC35/45, stupně vlivu prostředí venkovních částí
XC4, XA1 a vnitřních částí XC1 podle ČS EN 206+A2. Deska obsahuje nerezové kotvy pro opakované použití. 
Cena včetně:
1x Otvor v betonové desce pro osazení poklopu prům. 600mm
Dále je v ceně uvažováno s dopravou na stavbu, autojeřábem pro osazení desky na šachtu, s utěsněním spáry 1cm tmelem např. PU AW černý, a těsnící gumou pro spáry např. RUubberElast 38x32
</t>
  </si>
  <si>
    <t>Komunikace pozemní</t>
  </si>
  <si>
    <t>564861011</t>
  </si>
  <si>
    <t>Podklad ze štěrkodrtě ŠD plochy do 100 m2 tl 200 mm</t>
  </si>
  <si>
    <t>838745267</t>
  </si>
  <si>
    <t>Podklad ze štěrkodrti ŠD s rozprostřením a zhutněním plochy jednotlivě do 100 m2, po zhutnění tl. 200 mm</t>
  </si>
  <si>
    <t>https://podminky.urs.cz/item/CS_URS_2024_01/564861011</t>
  </si>
  <si>
    <t>565145111</t>
  </si>
  <si>
    <t>Asfaltový beton vrstva podkladní ACP 16 (obalované kamenivo OKS) tl 60 mm š do 3 m</t>
  </si>
  <si>
    <t>199422595</t>
  </si>
  <si>
    <t>Asfaltový beton vrstva podkladní ACP 16 (obalované kamenivo střednězrnné - OKS) s rozprostřením a zhutněním v pruhu šířky přes 1,5 do 3 m, po zhutnění tl. 60 mm</t>
  </si>
  <si>
    <t>https://podminky.urs.cz/item/CS_URS_2024_01/565145111</t>
  </si>
  <si>
    <t>"ACP 16 tl. 60mm"50</t>
  </si>
  <si>
    <t>567122112</t>
  </si>
  <si>
    <t>Podklad ze směsi stmelené cementem SC C 8/10 (KSC I) tl 130 mm</t>
  </si>
  <si>
    <t>418569859</t>
  </si>
  <si>
    <t>Podklad ze směsi stmelené cementem SC bez dilatačních spár, s rozprostřením a zhutněním SC C 8/10 (KSC I), po zhutnění tl. 130 mm</t>
  </si>
  <si>
    <t>https://podminky.urs.cz/item/CS_URS_2024_01/567122112</t>
  </si>
  <si>
    <t>573111112</t>
  </si>
  <si>
    <t>Postřik živičný infiltrační s posypem z asfaltu množství 1 kg/m2</t>
  </si>
  <si>
    <t>-791140890</t>
  </si>
  <si>
    <t>Postřik infiltrační PI z asfaltu silničního s posypem kamenivem, v množství 1,00 kg/m2</t>
  </si>
  <si>
    <t>https://podminky.urs.cz/item/CS_URS_2024_01/573111112</t>
  </si>
  <si>
    <t>573211109</t>
  </si>
  <si>
    <t>Postřik živičný spojovací z asfaltu v množství 0,50 kg/m2</t>
  </si>
  <si>
    <t>-693685213</t>
  </si>
  <si>
    <t>Postřik spojovací PS bez posypu kamenivem z asfaltu silničního, v množství 0,50 kg/m2</t>
  </si>
  <si>
    <t>https://podminky.urs.cz/item/CS_URS_2024_01/573211109</t>
  </si>
  <si>
    <t>577134111</t>
  </si>
  <si>
    <t>Asfaltový beton vrstva obrusná ACO 11 (ABS) tř. I tl 40 mm š do 3 m z nemodifikovaného asfaltu</t>
  </si>
  <si>
    <t>379227161</t>
  </si>
  <si>
    <t>Asfaltový beton vrstva obrusná ACO 11 (ABS) s rozprostřením a se zhutněním z nemodifikovaného asfaltu v pruhu šířky do 3 m tř. I, po zhutnění tl. 40 mm</t>
  </si>
  <si>
    <t>https://podminky.urs.cz/item/CS_URS_2024_01/577134111</t>
  </si>
  <si>
    <t>"ACO 11 tl. 40mm"50</t>
  </si>
  <si>
    <t>55241017</t>
  </si>
  <si>
    <t>poklop šachtový litinový kruhový DN 600 bez ventilace tř D400 pro běžný provoz</t>
  </si>
  <si>
    <t>280015657</t>
  </si>
  <si>
    <t>Poznámka k položce:_x000D_
- litinový poklop bez odvětrání s kloubem a dodaným čepem, včetně rámu, zatížení D400 (40t)_x000D_
- se znakem města Pardubice a nápisem VaK Pardubice_x000D_
- včetně výroby potřebné matrice, případně použití stávající</t>
  </si>
  <si>
    <t>820571811</t>
  </si>
  <si>
    <t>Bourání stávajícího potrubí ze ŽB DN přes 1200 do 1650</t>
  </si>
  <si>
    <t>-706821085</t>
  </si>
  <si>
    <t>Bourání stávajícího potrubí ze železobetonu v otevřeném výkopu DN přes 1200 do 1650</t>
  </si>
  <si>
    <t>https://podminky.urs.cz/item/CS_URS_2024_01/820571811</t>
  </si>
  <si>
    <t>Poznámka k položce:_x000D_
v montážní jámě je nutné ponechat s přesahem odhalené potrubí pro napojení do nové_x000D_
monolitické šachty, potrubí bude ve výkopu očištěno a obroušeno v místech, které budou_x000D_
přebetonovány konstrukcí monolitické šachty</t>
  </si>
  <si>
    <t>8354557R</t>
  </si>
  <si>
    <t>D+M betonové potrubí DN1500 mm</t>
  </si>
  <si>
    <t>-1928797497</t>
  </si>
  <si>
    <t xml:space="preserve">D+M betonové potrubí DN1500 mm - potrubí bude odříznuté do poloviny profilu, následně bude osazeno do monolitické šachty a bude tvořit kynetu šachty. okolní prostor bude obetonován - počítáno v položce č. 27. </t>
  </si>
  <si>
    <t>8365447R</t>
  </si>
  <si>
    <t>Řezání a zarovnání stávajícího betonového potrubí DN1500 mm</t>
  </si>
  <si>
    <t>2132179859</t>
  </si>
  <si>
    <t>892562121</t>
  </si>
  <si>
    <t>Tlaková zkouška vzduchem potrubí DN 1600 těsnícím vakem ucpávkovým</t>
  </si>
  <si>
    <t>úsek</t>
  </si>
  <si>
    <t>-1842467120</t>
  </si>
  <si>
    <t>Tlakové zkoušky vzduchem těsnícími vaky ucpávkovými DN 1600</t>
  </si>
  <si>
    <t>https://podminky.urs.cz/item/CS_URS_2024_01/892562121</t>
  </si>
  <si>
    <t>899104112</t>
  </si>
  <si>
    <t>Osazení poklopů litinových, ocelových nebo železobetonových včetně rámů pro třídu zatížení D400, E600</t>
  </si>
  <si>
    <t>-2143717364</t>
  </si>
  <si>
    <t>https://podminky.urs.cz/item/CS_URS_2024_01/899104112</t>
  </si>
  <si>
    <t>230319260</t>
  </si>
  <si>
    <t>08211321</t>
  </si>
  <si>
    <t>voda pitná pro ostatní odběratele</t>
  </si>
  <si>
    <t>-74727729</t>
  </si>
  <si>
    <t>3*2,1*2,09</t>
  </si>
  <si>
    <t>-2083950119</t>
  </si>
  <si>
    <t>"Š2"1</t>
  </si>
  <si>
    <t>919112213</t>
  </si>
  <si>
    <t>Řezání spár pro vytvoření komůrky š 10 mm hl 25 mm pro těsnící zálivku v živičném krytu</t>
  </si>
  <si>
    <t>1625988670</t>
  </si>
  <si>
    <t>Řezání dilatačních spár v živičném krytu vytvoření komůrky pro těsnící zálivku šířky 10 mm, hloubky 25 mm</t>
  </si>
  <si>
    <t>https://podminky.urs.cz/item/CS_URS_2024_01/919112213</t>
  </si>
  <si>
    <t>919731123</t>
  </si>
  <si>
    <t>Zarovnání styčné plochy podkladu nebo krytu živičného tl přes 100 do 200 mm</t>
  </si>
  <si>
    <t>-1204547584</t>
  </si>
  <si>
    <t>Zarovnání styčné plochy podkladu nebo krytu podél vybourané části komunikace nebo zpevněné plochy živičné tl. přes 100 do 200 mm</t>
  </si>
  <si>
    <t>https://podminky.urs.cz/item/CS_URS_2024_01/919731123</t>
  </si>
  <si>
    <t>919732211</t>
  </si>
  <si>
    <t>Styčná spára napojení nového živičného povrchu na stávající za tepla š 15 mm hl 25 mm s prořezáním</t>
  </si>
  <si>
    <t>-1449607638</t>
  </si>
  <si>
    <t>Styčná pracovní spára při napojení nového živičného povrchu na stávající se zalitím za tepla modifikovanou asfaltovou hmotou s posypem vápenným hydrátem šířky do 15 mm, hloubky do 25 mm včetně prořezání spáry</t>
  </si>
  <si>
    <t>https://podminky.urs.cz/item/CS_URS_2024_01/919732211</t>
  </si>
  <si>
    <t>919735112</t>
  </si>
  <si>
    <t>Řezání stávajícího živičného krytu hl přes 50 do 100 mm</t>
  </si>
  <si>
    <t>-1214500737</t>
  </si>
  <si>
    <t>Řezání stávajícího živičného krytu nebo podkladu hloubky přes 50 do 100 mm</t>
  </si>
  <si>
    <t>https://podminky.urs.cz/item/CS_URS_2024_01/919735112</t>
  </si>
  <si>
    <t>933901111</t>
  </si>
  <si>
    <t>Provedení zkoušky vodotěsnosti nádrže do 1000 m3</t>
  </si>
  <si>
    <t>345818480</t>
  </si>
  <si>
    <t>Zkoušky objektů a vymývání provedení zkoušky vodotěsnosti betonové nádrže jakéhokoliv druhu a tvaru, o obsahu do 1000 m3</t>
  </si>
  <si>
    <t>https://podminky.urs.cz/item/CS_URS_2024_01/933901111</t>
  </si>
  <si>
    <t>51</t>
  </si>
  <si>
    <t>933901311</t>
  </si>
  <si>
    <t>Naplnění a vyprázdnění nádrže pro propláchnutí do 1000 m3</t>
  </si>
  <si>
    <t>-1747077758</t>
  </si>
  <si>
    <t>Zkoušky objektů a vymývání naplnění a vyprázdnění nádrže pro účely vymývací (proplachovací) o obsahu do 1000 m3</t>
  </si>
  <si>
    <t>https://podminky.urs.cz/item/CS_URS_2024_01/933901311</t>
  </si>
  <si>
    <t>52</t>
  </si>
  <si>
    <t>Vyspravení a zatření cementovou maltou MC-10 ČSN 73-1331, nátěr epoxid. pryskyřicí</t>
  </si>
  <si>
    <t>komplet</t>
  </si>
  <si>
    <t>1974595237</t>
  </si>
  <si>
    <t xml:space="preserve">Poznámka k položce:_x000D_
Monolitická šachta-vymazání (vyspravení) spojů + nátěr dvousložkový na bázi epoxidových pryskyřic, včetně přetěsnění spár dílců kanalizačních šachet_x000D_
		_x000D_
</t>
  </si>
  <si>
    <t>53</t>
  </si>
  <si>
    <t>936311112</t>
  </si>
  <si>
    <t>Zabetonování potrubí ve vynechaných otvorech z betonu se zvýšenými nároky C 25/30 pl otvoru přes 0,25 do 2,0 m2</t>
  </si>
  <si>
    <t>1716418125</t>
  </si>
  <si>
    <t>Zabetonování potrubí uloženého ve vynechaných otvorech ve dně nebo ve stěnách nádrží, z betonu se zvýšenými nároky na prostředí o ploše otvoru přes 0,25 do 2,00 m2</t>
  </si>
  <si>
    <t>https://podminky.urs.cz/item/CS_URS_2024_01/936311112</t>
  </si>
  <si>
    <t>"obetonování potrubí při napojení do nové šachty"2,2</t>
  </si>
  <si>
    <t>54</t>
  </si>
  <si>
    <t>1917296950</t>
  </si>
  <si>
    <t>https://podminky.urs.cz/item/CS_URS_2024_01/997221551</t>
  </si>
  <si>
    <t>55</t>
  </si>
  <si>
    <t>-1880681559</t>
  </si>
  <si>
    <t>https://podminky.urs.cz/item/CS_URS_2024_01/997221559</t>
  </si>
  <si>
    <t>49,77*9 'Přepočtené koeficientem množství</t>
  </si>
  <si>
    <t>56</t>
  </si>
  <si>
    <t>33707319</t>
  </si>
  <si>
    <t>https://podminky.urs.cz/item/CS_URS_2024_01/997221611</t>
  </si>
  <si>
    <t>57</t>
  </si>
  <si>
    <t>909549836</t>
  </si>
  <si>
    <t>https://podminky.urs.cz/item/CS_URS_2024_01/997221861</t>
  </si>
  <si>
    <t>58</t>
  </si>
  <si>
    <t>997221873</t>
  </si>
  <si>
    <t>-1655820726</t>
  </si>
  <si>
    <t>https://podminky.urs.cz/item/CS_URS_2024_01/997221873</t>
  </si>
  <si>
    <t>59</t>
  </si>
  <si>
    <t>997221875</t>
  </si>
  <si>
    <t>Poplatek za uložení stavebního odpadu na recyklační skládce (skládkovné) asfaltového bez obsahu dehtu zatříděného do Katalogu odpadů pod kódem 17 03 02</t>
  </si>
  <si>
    <t>-2009811646</t>
  </si>
  <si>
    <t>https://podminky.urs.cz/item/CS_URS_2024_01/997221875</t>
  </si>
  <si>
    <t>60</t>
  </si>
  <si>
    <t>998274101</t>
  </si>
  <si>
    <t>Přesun hmot pro trubní vedení z trub betonových otevřený výkop</t>
  </si>
  <si>
    <t>270647237</t>
  </si>
  <si>
    <t>Přesun hmot pro trubní vedení hloubené z trub betonových nebo železobetonových pro vodovody nebo kanalizace v otevřeném výkopu dopravní vzdálenost do 15 m</t>
  </si>
  <si>
    <t>https://podminky.urs.cz/item/CS_URS_2023_02/998274101</t>
  </si>
  <si>
    <t>SO 1.3 - Zajištění kabelu veřejného osvětlení</t>
  </si>
  <si>
    <t>PSV - Práce a dodávky PSV</t>
  </si>
  <si>
    <t xml:space="preserve">    741 - Elektroinstalace - silnoproud</t>
  </si>
  <si>
    <t>M - Práce a dodávky M</t>
  </si>
  <si>
    <t xml:space="preserve">    46-M - Zemní práce při extr.mont.pracích</t>
  </si>
  <si>
    <t>HZS - Hodinové zúčtovací sazby</t>
  </si>
  <si>
    <t>VRN - Vedlejší rozpočtové náklady</t>
  </si>
  <si>
    <t xml:space="preserve">    VRN1 - Průzkumné, geodetické a projektové práce</t>
  </si>
  <si>
    <t xml:space="preserve">    VRN4 - Inženýrská činnost</t>
  </si>
  <si>
    <t xml:space="preserve">    VRN8 - Přesun stavebních kapacit</t>
  </si>
  <si>
    <t>PSV</t>
  </si>
  <si>
    <t>Práce a dodávky PSV</t>
  </si>
  <si>
    <t>741</t>
  </si>
  <si>
    <t>Elektroinstalace - silnoproud</t>
  </si>
  <si>
    <t>741120101</t>
  </si>
  <si>
    <t>Montáž vodič Cu izolovaný plný a laněný s PVC pláštěm žíla 0,15-16 mm2 zatažený (např. CY, CHAH-V)</t>
  </si>
  <si>
    <t>-645579810</t>
  </si>
  <si>
    <t>Montáž vodičů izolovaných měděných bez ukončení uložených v trubkách nebo lištách zatažených plných a laněných s PVC pláštěm, bezhalogenových, ohniodolných (např. CY, CHAH-V) průřezu žíly 0,15 až 16 mm2</t>
  </si>
  <si>
    <t>https://podminky.urs.cz/item/CS_URS_2024_01/741120101</t>
  </si>
  <si>
    <t>34111080</t>
  </si>
  <si>
    <t>kabel instalační jádro Cu plné izolace PVC plášť PVC 450/750V (CYKY) 4x16mm2</t>
  </si>
  <si>
    <t>1922003969</t>
  </si>
  <si>
    <t>741136031</t>
  </si>
  <si>
    <t>Propojení kabel silový celoplastový spojkou do 1 kV 4x10 až 16 mm2</t>
  </si>
  <si>
    <t>-969855228</t>
  </si>
  <si>
    <t>Propojení kabelů nebo vodičů spojkou venkovní teplem smršťovací kabelů silových celoplastových počtu a průřezu žil 4x10 až 16 mm2</t>
  </si>
  <si>
    <t>https://podminky.urs.cz/item/CS_URS_2024_01/741136031</t>
  </si>
  <si>
    <t>35436021</t>
  </si>
  <si>
    <t>spojka kabelová smršťovaná přímé do 1kV 91ah-21s 4x6-25mm</t>
  </si>
  <si>
    <t>995761334</t>
  </si>
  <si>
    <t>741410021</t>
  </si>
  <si>
    <t>Montáž pásku uzemňovacího průřezu do 120 mm2 v městské zástavbě v zemi</t>
  </si>
  <si>
    <t>-760009713</t>
  </si>
  <si>
    <t>Montáž uzemňovacího vedení s upevněním, propojením a připojením pomocí svorek v zemi s izolací spojů pásku průřezu do 120 mm2 v městské zástavbě</t>
  </si>
  <si>
    <t>https://podminky.urs.cz/item/CS_URS_2024_01/741410021</t>
  </si>
  <si>
    <t>35442062</t>
  </si>
  <si>
    <t>pás zemnící 30x4mm FeZn</t>
  </si>
  <si>
    <t>1834771915</t>
  </si>
  <si>
    <t>741420022</t>
  </si>
  <si>
    <t>Montáž svorka hromosvodná se 3 a více šrouby</t>
  </si>
  <si>
    <t>681842968</t>
  </si>
  <si>
    <t>Montáž hromosvodného vedení svorek se 3 a více šrouby</t>
  </si>
  <si>
    <t>https://podminky.urs.cz/item/CS_URS_2024_01/741420022</t>
  </si>
  <si>
    <t>35441986</t>
  </si>
  <si>
    <t>svorka odbočovací a spojovací pro pásek 30x4mm, FeZn</t>
  </si>
  <si>
    <t>795337033</t>
  </si>
  <si>
    <t>741810001</t>
  </si>
  <si>
    <t>Celková prohlídka elektrického rozvodu a zařízení do 100 000,- Kč</t>
  </si>
  <si>
    <t>702589431</t>
  </si>
  <si>
    <t>Zkoušky a prohlídky elektrických rozvodů a zařízení celková prohlídka a vyhotovení revizní zprávy pro objem montážních prací do 100 tis. Kč</t>
  </si>
  <si>
    <t>https://podminky.urs.cz/item/CS_URS_2024_01/741810001</t>
  </si>
  <si>
    <t>741820011</t>
  </si>
  <si>
    <t>Měření zemnící síť dl pásku do 100 m</t>
  </si>
  <si>
    <t>-341060559</t>
  </si>
  <si>
    <t>Měření zemních odporů zemnicí sítě délky pásku do 100 m</t>
  </si>
  <si>
    <t>https://podminky.urs.cz/item/CS_URS_2024_01/741820011</t>
  </si>
  <si>
    <t>354421RR</t>
  </si>
  <si>
    <t>Ostatní drobný instalační materiál</t>
  </si>
  <si>
    <t>595474538</t>
  </si>
  <si>
    <t>Poznámka k položce:_x000D_
D+M ostatního drobného instalačního materiálu</t>
  </si>
  <si>
    <t>Práce a dodávky M</t>
  </si>
  <si>
    <t>46-M</t>
  </si>
  <si>
    <t>Zemní práce při extr.mont.pracích</t>
  </si>
  <si>
    <t>460010024</t>
  </si>
  <si>
    <t>Vytyčení trasy vedení kabelového podzemního v zastavěném prostoru</t>
  </si>
  <si>
    <t>km</t>
  </si>
  <si>
    <t>64</t>
  </si>
  <si>
    <t>-1119223270</t>
  </si>
  <si>
    <t>Vytyčení trasy vedení kabelového (podzemního) v zastavěném prostoru</t>
  </si>
  <si>
    <t>https://podminky.urs.cz/item/CS_URS_2024_01/460010024</t>
  </si>
  <si>
    <t>460021121</t>
  </si>
  <si>
    <t>Sejmutí ornice při elektromontážích strojně tl vrstvy do 20 cm</t>
  </si>
  <si>
    <t>-541199841</t>
  </si>
  <si>
    <t>Sejmutí ornice strojně včetně rozpojení, naložení na dopravní prostředek, přemístění ornice na vzdálenost do 50 m a její složení tl. vrstvy do 20 cm</t>
  </si>
  <si>
    <t>https://podminky.urs.cz/item/CS_URS_2024_01/460021121</t>
  </si>
  <si>
    <t>25*1,0</t>
  </si>
  <si>
    <t>460161272</t>
  </si>
  <si>
    <t>Hloubení kabelových rýh ručně š 50 cm hl 80 cm v hornině tř I skupiny 3</t>
  </si>
  <si>
    <t>-1974082907</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</si>
  <si>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</si>
  <si>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https://podminky.urs.cz/item/CS_URS_2024_01/460161272</t>
  </si>
  <si>
    <t>460241111</t>
  </si>
  <si>
    <t>Příplatek za ztížení vykopávky při elektromontážích v blízkosti podzemního vedení</t>
  </si>
  <si>
    <t>-1863469033</t>
  </si>
  <si>
    <t>Příplatek k cenám vykopávek v blízkosti podzemního vedení pro jakoukoliv třídu horniny</t>
  </si>
  <si>
    <t>https://podminky.urs.cz/item/CS_URS_2024_01/460241111</t>
  </si>
  <si>
    <t>25*0,5*0,8*0,2</t>
  </si>
  <si>
    <t>460341112</t>
  </si>
  <si>
    <t>Vodorovné přemístění horniny jakékoliv třídy dopravními prostředky při elektromontážích přes 50 do 500 m</t>
  </si>
  <si>
    <t>-1322710782</t>
  </si>
  <si>
    <t>Vodorovné přemístění (odvoz) horniny dopravními prostředky včetně složení, bez naložení a rozprostření jakékoliv třídy, na vzdálenost přes 50 do 500 m</t>
  </si>
  <si>
    <t>https://podminky.urs.cz/item/CS_URS_2024_01/460341112</t>
  </si>
  <si>
    <t>25*0,5*0,8</t>
  </si>
  <si>
    <t>460341113</t>
  </si>
  <si>
    <t>Vodorovné přemístění horniny jakékoliv třídy dopravními prostředky při elektromontážích přes 500 do 1000 m</t>
  </si>
  <si>
    <t>-1267332857</t>
  </si>
  <si>
    <t>Vodorovné přemístění (odvoz) horniny dopravními prostředky včetně složení, bez naložení a rozprostření jakékoliv třídy, na vzdálenost přes 500 do 1000 m</t>
  </si>
  <si>
    <t>https://podminky.urs.cz/item/CS_URS_2024_01/460341113</t>
  </si>
  <si>
    <t>"přebytečný výkopek na skládku"25*0,5*0,1</t>
  </si>
  <si>
    <t>460341121</t>
  </si>
  <si>
    <t>Příplatek k vodorovnému přemístění horniny dopravními prostředky při elektromontážích za každých dalších i započatých 1000 m</t>
  </si>
  <si>
    <t>1390757814</t>
  </si>
  <si>
    <t>Vodorovné přemístění (odvoz) horniny dopravními prostředky včetně složení, bez naložení a rozprostření jakékoliv třídy, na vzdálenost Příplatek k ceně -1113 za každých dalších i započatých 1000 m</t>
  </si>
  <si>
    <t>https://podminky.urs.cz/item/CS_URS_2024_01/460341121</t>
  </si>
  <si>
    <t>"přebytenčý výkopek na skládku"25*0,5*0,1*9</t>
  </si>
  <si>
    <t>460361121</t>
  </si>
  <si>
    <t>Poplatek za uložení zeminy na recyklační skládce (skládkovné) kód odpadu 17 05 04</t>
  </si>
  <si>
    <t>1129227704</t>
  </si>
  <si>
    <t>Poplatek (skládkovné) za uložení zeminy na recyklační skládce zatříděné do Katalogu odpadů pod kódem 17 05 04</t>
  </si>
  <si>
    <t>https://podminky.urs.cz/item/CS_URS_2024_01/460361121</t>
  </si>
  <si>
    <t>"přebytenčý výkopek na skládku"25*0,5*0,1*1,8</t>
  </si>
  <si>
    <t>460371121</t>
  </si>
  <si>
    <t>Naložení výkopku při elektromontážích strojně z hornin třídy I skupiny 1 až 3</t>
  </si>
  <si>
    <t>2069939681</t>
  </si>
  <si>
    <t>Naložení výkopku strojně z hornin třídy těžitelnosti I skupiny 1 až 3</t>
  </si>
  <si>
    <t>https://podminky.urs.cz/item/CS_URS_2024_01/460371121</t>
  </si>
  <si>
    <t>460451282</t>
  </si>
  <si>
    <t>Zásyp kabelových rýh strojně se zhutněním š 50 cm hl 80 cm z horniny tř I skupiny 3</t>
  </si>
  <si>
    <t>126915873</t>
  </si>
  <si>
    <t>Zásyp kabelových rýh strojně s přemístěním sypaniny ze vzdálenosti do 10 m, s uložením výkopku ve vrstvách včetně zhutnění a urovnání povrchu šířky 50 cm hloubky 80 cm z horniny třídy těžitelnosti I skupiny 3</t>
  </si>
  <si>
    <t>https://podminky.urs.cz/item/CS_URS_2024_01/460451282</t>
  </si>
  <si>
    <t>460481122</t>
  </si>
  <si>
    <t>Úprava pláně při elektromontážích v hornině třídy těžitelnosti I skupiny 3 se zhutněním ručně</t>
  </si>
  <si>
    <t>1526733496</t>
  </si>
  <si>
    <t>Úprava pláně ručně v hornině třídy těžitelnosti I skupiny 3 se zhutněním</t>
  </si>
  <si>
    <t>https://podminky.urs.cz/item/CS_URS_2024_01/460481122</t>
  </si>
  <si>
    <t>460551111</t>
  </si>
  <si>
    <t>Rozprostření a urovnání ornice při elektromotážích ručně tl vrstvy do 20 cm</t>
  </si>
  <si>
    <t>700208398</t>
  </si>
  <si>
    <t>Rozprostření a urovnání ornice ručně včetně přemístění hromad nebo dočasných skládek na místo spotřeby ze vzdálenosti do 3 m při souvislé ploše, tl. vrstvy do 20 cm</t>
  </si>
  <si>
    <t>https://podminky.urs.cz/item/CS_URS_2024_01/460551111</t>
  </si>
  <si>
    <t>460581121</t>
  </si>
  <si>
    <t>Zatravnění včetně zalití vodou na rovině</t>
  </si>
  <si>
    <t>-514576800</t>
  </si>
  <si>
    <t>Úprava terénu zatravnění, včetně dodání osiva a zalití vodou na rovině</t>
  </si>
  <si>
    <t>https://podminky.urs.cz/item/CS_URS_2024_01/460581121</t>
  </si>
  <si>
    <t>460661512</t>
  </si>
  <si>
    <t>Kabelové lože z písku pro kabely nn kryté plastovou fólií š lože přes 25 do 50 cm</t>
  </si>
  <si>
    <t>-1744996032</t>
  </si>
  <si>
    <t>Kabelové lože z písku včetně podsypu, zhutnění a urovnání povrchu pro kabely nn zakryté plastovou fólií, šířky přes 25 do 50 cm</t>
  </si>
  <si>
    <t>https://podminky.urs.cz/item/CS_URS_2024_01/460661512</t>
  </si>
  <si>
    <t>460671113</t>
  </si>
  <si>
    <t>Výstražná fólie pro krytí kabelů šířky přes 25 do 34 cm</t>
  </si>
  <si>
    <t>-1060476255</t>
  </si>
  <si>
    <t>Výstražné prvky pro krytí kabelů včetně vyrovnání povrchu rýhy, rozvinutí a uložení fólie, šířky přes 25 do 35 cm</t>
  </si>
  <si>
    <t>https://podminky.urs.cz/item/CS_URS_2024_01/460671113</t>
  </si>
  <si>
    <t>460791213</t>
  </si>
  <si>
    <t>Montáž trubek ochranných plastových uložených volně do rýhy ohebných přes 50 do 90 mm</t>
  </si>
  <si>
    <t>-1560168684</t>
  </si>
  <si>
    <t>Montáž trubek ochranných uložených volně do rýhy plastových ohebných, vnitřního průměru přes 50 do 90 mm</t>
  </si>
  <si>
    <t>https://podminky.urs.cz/item/CS_URS_2024_01/460791213</t>
  </si>
  <si>
    <t>34571354</t>
  </si>
  <si>
    <t>trubka elektroinstalační ohebná dvouplášťová korugovaná (chránička) D 75/90mm, HDPE+LDPE</t>
  </si>
  <si>
    <t>128</t>
  </si>
  <si>
    <t>-112481004</t>
  </si>
  <si>
    <t>25*1,1</t>
  </si>
  <si>
    <t>27,5*1,05 'Přepočtené koeficientem množství</t>
  </si>
  <si>
    <t>HZS</t>
  </si>
  <si>
    <t>Hodinové zúčtovací sazby</t>
  </si>
  <si>
    <t>HZS2232</t>
  </si>
  <si>
    <t>Hodinová zúčtovací sazba elektrikář odborný</t>
  </si>
  <si>
    <t>-1582460721</t>
  </si>
  <si>
    <t>Hodinové zúčtovací sazby profesí PSV provádění stavebních instalací elektrikář odborný</t>
  </si>
  <si>
    <t>https://podminky.urs.cz/item/CS_URS_2024_01/HZS2232</t>
  </si>
  <si>
    <t>Vedlejší rozpočtové náklady</t>
  </si>
  <si>
    <t>VRN1</t>
  </si>
  <si>
    <t>Průzkumné, geodetické a projektové práce</t>
  </si>
  <si>
    <t>013254000</t>
  </si>
  <si>
    <t>Dokumentace skutečného provedení stavby</t>
  </si>
  <si>
    <t>…</t>
  </si>
  <si>
    <t>1024</t>
  </si>
  <si>
    <t>1795179659</t>
  </si>
  <si>
    <t>https://podminky.urs.cz/item/CS_URS_2024_01/013254000</t>
  </si>
  <si>
    <t>VRN4</t>
  </si>
  <si>
    <t>Inženýrská činnost</t>
  </si>
  <si>
    <t>045002000</t>
  </si>
  <si>
    <t>Kompletační a koordinační činnost</t>
  </si>
  <si>
    <t>873394941</t>
  </si>
  <si>
    <t>https://podminky.urs.cz/item/CS_URS_2024_01/045002000</t>
  </si>
  <si>
    <t>VRN8</t>
  </si>
  <si>
    <t>Přesun stavebních kapacit</t>
  </si>
  <si>
    <t>081103000</t>
  </si>
  <si>
    <t>Denní doprava pracovníků na pracoviště</t>
  </si>
  <si>
    <t>1973540330</t>
  </si>
  <si>
    <t>https://podminky.urs.cz/item/CS_URS_2024_01/081103000</t>
  </si>
  <si>
    <t>VRN - Vedlejší a ostatní náklady</t>
  </si>
  <si>
    <t>00411 R</t>
  </si>
  <si>
    <t>Přípravné a průzkumné služby či práce</t>
  </si>
  <si>
    <t>Soubor</t>
  </si>
  <si>
    <t>Náklady dodavatele vyplývající z povinností dodavatele stanovených obchodními podmínkami před zahájením stavebních prací. Tato skupina zahrnuje zejména náklady na přípravné činnosti.</t>
  </si>
  <si>
    <t>004111010R</t>
  </si>
  <si>
    <t>Průzkumné práce</t>
  </si>
  <si>
    <t>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t>
  </si>
  <si>
    <t>004111020R</t>
  </si>
  <si>
    <t>Vypracování projektové dokumentace</t>
  </si>
  <si>
    <t>Náklady spojené s vypracováním projektové dokumentace, v obsahu a rozsahu projektové dokumentace pro provádění stavby a dílenské dokumentace. Zhotovitel zpracuje v rozsahu, který bude dostačující k provedení díla.
Zhotovitel si zajistí dílenské výkresy pažících jam od odborně způsobilé osoby před zahájením výkopových prací včetně statického posouzení!</t>
  </si>
  <si>
    <t>005111020R</t>
  </si>
  <si>
    <t>Vytyčení stavby</t>
  </si>
  <si>
    <t>Geodetické zaměření rohů stavby, stabilizace bodů a sestavení laviček.
Vyhotovení protokolu o vytyčení stavby se seznamem souřadnic vytyčených bodů a jejich polohopisnými (S-JTSK) a výškopisnými (Bpv) hodnotami.</t>
  </si>
  <si>
    <t>005111021R</t>
  </si>
  <si>
    <t>Vytyčení inženýrských sítí</t>
  </si>
  <si>
    <t>vytýčení, zajištění, předání stávajícího vedení včetně veškerých předávacíh protokolů</t>
  </si>
  <si>
    <t>005121010R</t>
  </si>
  <si>
    <t>Vybudování zařízení staveniště</t>
  </si>
  <si>
    <t>Vybudování zpevněných ploch pro skladování materiálu, doprava a osazení kontejnerů pro skladování.
Sejmutí ornice, hrubá úprava terénu a zpevnění ploch pro osazení objektů sociálního zařízení staveniště a kanceláří stavby.
Doprava a osazení mobilních buněk sociálního zařízení – umývárny, toalety, šatny.
Doprava a osazení dočasného oplocení staveniště.
Doprava a osazení kanceláří stavby a technického dozoru.
Zřízení vnitrostaveništního rozvodu energie do 5 kV od připojení na hlavní přívod na staveništi včetně rozvaděčů pro připojení přenosných zásuvkových skříní, obecné osvětlení staveniště (včetně stožárů a osvětlovacích těles).
Zřízení základů a opěrných konstrukcí pro stavební stroje (mimo jeřábové dráhy)
Zřízení přípojky elektrické energie a vody do vzdálenosti 1 km od obvodu staveniště. Náhradní zdroj elektrické energie.</t>
  </si>
  <si>
    <t>005121020R</t>
  </si>
  <si>
    <t>Provoz zařízení staveniště</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</si>
  <si>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</si>
  <si>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</si>
  <si>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</si>
  <si>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</si>
  <si>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</si>
  <si>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Provoz objednatele</t>
  </si>
  <si>
    <t>Náklady na ztížené provádění stavebních prací v důsledku nepřerušeného provozu na staveništi nebo v případech nepřerušeného provozu v objektech v nichž se stavební práce provádí. Zajištění vstupů a vjezdů do stávajícího objektu v takovém rozsahu, aby nedošlo k omezení výroby. Přechody se zábradlím, provizorní lávky apod., čištění komunikací po celou dobu výstavby.</t>
  </si>
  <si>
    <t>005122020R</t>
  </si>
  <si>
    <t>Silniční, železniční či kolejový provoz</t>
  </si>
  <si>
    <t>Náklady na ztížené provádění stavebních prací v důsledku nepřerušeného dopravního provozu na staveništi nebo v jeho bezprostředním okolí.
Pomocné konstrukce při zabezpečení výkopu vodorovné pochůzné přechodová lávka do délky 2 000 mm,včetně zábradlí zřízení a odstranění.
Pomocné konstrukce při zabezpečení výkopu svislé ocelové mobilní oplocení, výšky do 1 500 mm panely,s reflexními signalizačními pruhy zřízení a odstranění.
Zajištění průjezdu pro složky IZS, průchodu pro chodce a v omezené míře i pro průjezd vozidel.</t>
  </si>
  <si>
    <t>005122030R</t>
  </si>
  <si>
    <t>Náklady na demontáž tribuny včetně odvozu a uskladnění, dovoz zpět a následná montáž</t>
  </si>
  <si>
    <t>-2113989361</t>
  </si>
  <si>
    <t>005124010R</t>
  </si>
  <si>
    <t>Koordinační činnost</t>
  </si>
  <si>
    <t>Koordinace stavebních a technologických dodávek stavby.</t>
  </si>
  <si>
    <t>00512549(R)</t>
  </si>
  <si>
    <t>Laboratorní rozbor zeminy a stavební suti před uložením na skládce</t>
  </si>
  <si>
    <t>Rozsah rozboru dle vyhlášky 294/2005, tab.10.1 a tab.10.2 - výluh a sušina. 1x zemina, 1x stavební suť.</t>
  </si>
  <si>
    <t>00512550(R)</t>
  </si>
  <si>
    <t>Uvedení dotčených pozemků a staveb do původního stavu, bezpečnost</t>
  </si>
  <si>
    <t>Uvedení pozemků a staveb dotčených akcí do původního, případně náležitého stavu vč. jejich protokolárního předání vlastníkům či správcům (např. veřejná prostranství atd.). Zajištění bezpečnosti práce a ochrany životního prostředí. Statické zajištění sloupů el. vedení a ostatních konstrukcí v blízkosti výkopů.</t>
  </si>
  <si>
    <t>00512552(R)</t>
  </si>
  <si>
    <t>Pasportizace objektů a povrchů v blízkosti stavby před zahájením prací</t>
  </si>
  <si>
    <t>005211020R</t>
  </si>
  <si>
    <t>Ochrana stávaj. inženýrských sítí na staveništi</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</si>
  <si>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</si>
  <si>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005211030R</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</si>
  <si>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</si>
  <si>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 Úklid a údržba komunikací. Náklady spojené s projednáním vstupů do místních komunikací a vyřízením smlouvy o zvláštním užívání a samotné zvláštní užívání.</t>
  </si>
  <si>
    <t>005211040R</t>
  </si>
  <si>
    <t>Užívání veřejných ploch a prostranství</t>
  </si>
  <si>
    <t>Náklady a poplatky spojené s užíváním veřejných ploch a prostranství, pokud jsou stavebními pracemi nebo souvisejícími činnostmi dotčeny, a to včetně užívání ploch v souvislosti s uložením stavebního materiálu nebo stavebního odpadu. Komunikace SUS, poplatky dle platných ceníků.</t>
  </si>
  <si>
    <t>005211080R</t>
  </si>
  <si>
    <t>Bezpečnostní a hygienická opatření na staveništi</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</si>
  <si>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</si>
  <si>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</si>
  <si>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</si>
  <si>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</si>
  <si>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005241010R</t>
  </si>
  <si>
    <t>Dokumentace skutečného provedení</t>
  </si>
  <si>
    <t>Náklady na vyhotovení dokumentace skutečného provedení stavby a její předání objednateli v požadované formě a požadovaném počtu. Zpracování dokladové části v rozsahu nutném ke kolaudaci díla. Výkresová část bude předána v opravitelném formátu (DWG, DXF). Pořízení fotodokumentace z cel= výstavby.</t>
  </si>
  <si>
    <t>005241020R</t>
  </si>
  <si>
    <t>Geodetické zaměření skutečného provedení</t>
  </si>
  <si>
    <t>Náklady na provedení skutečného zaměření stavby v rozsahu nezbytném pro zápis změny do katastru nemovitostí.</t>
  </si>
  <si>
    <t>005261010R</t>
  </si>
  <si>
    <t>Pojištění dodavatele a pojištění díla</t>
  </si>
  <si>
    <t>Náklady spojené s povinným pojištěním dodavatele nebo stavebního díla či jeho části, v rozsahu obchodních podmínek.</t>
  </si>
  <si>
    <t>005261021R</t>
  </si>
  <si>
    <t>Bankovní záruky za řádné provedení díla</t>
  </si>
  <si>
    <t>Náklady zhotovitele spojené se zabezpečením a poskytnutím zajišťovacích bankovních záruk za řádné provedení díla, pokud je zadavatel požaduje v obchodních podmínkách.</t>
  </si>
  <si>
    <t>005261022R</t>
  </si>
  <si>
    <t>Bankovní záruky za splnění záručních podmínek</t>
  </si>
  <si>
    <t>Náklady zhotovitele spojené se zabezpečením a poskytnutím zajišťovacích bankovních záruk za splnění záručních podmínek, pokud je zadavatel požaduje v obchodních podmínkách.</t>
  </si>
  <si>
    <t>006545565(R)</t>
  </si>
  <si>
    <t>Odstranění škod na stávajících plochách a komunikacích způsobených stavbou</t>
  </si>
  <si>
    <t>62</t>
  </si>
  <si>
    <t>Veškeré opravy následných škod a poruch vzniklých v důsledku stavebních prací a staveništní dopravy na dotčených silnicích v místě stavby, tj. uvedení povrchů do původního stavu všech komunikací a ploch zasažených stavbou.
Oprava, znovuzřízení objektů (oplocení, zídky, apod) poškozené, nebo zbořené během výstavby - s ohledem na technologii výstavby. Tam, kde není zohledněno v jiných částech výkazů výměr.</t>
  </si>
  <si>
    <t>013294001</t>
  </si>
  <si>
    <t>Ostatní dokumentace - výrobní dokumentace</t>
  </si>
  <si>
    <t>Ostatní dokumentace - výrobní dokumentace na vyztužení nové monolitické šachty a zajištění stavební jámy při výkopu nové šachty.</t>
  </si>
  <si>
    <t>032803000</t>
  </si>
  <si>
    <t>Ostatní vybavení staveniště - jeřáb</t>
  </si>
  <si>
    <t>Kč</t>
  </si>
  <si>
    <t>HZS1292</t>
  </si>
  <si>
    <t>Hodinová zúčtovací sazba stavební dělník</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</si>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</sst>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32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8"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2" fillId="4"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34" fillId="0" borderId="23" xfId="0" applyFont="1" applyBorder="1" applyAlignment="1">
      <alignment horizontal="center" vertical="center"/>
    </xf>
    <xf numFmtId="49" fontId="34" fillId="0" borderId="23" xfId="0" applyNumberFormat="1" applyFont="1" applyBorder="1" applyAlignment="1">
      <alignment horizontal="left" vertical="center" wrapText="1"/>
    </xf>
    <xf numFmtId="0" fontId="34" fillId="0" borderId="23" xfId="0" applyFont="1" applyBorder="1" applyAlignment="1">
      <alignment horizontal="left" vertical="center" wrapText="1"/>
    </xf>
    <xf numFmtId="0" fontId="34" fillId="0" borderId="23" xfId="0" applyFont="1" applyBorder="1" applyAlignment="1">
      <alignment horizontal="center" vertical="center" wrapText="1"/>
    </xf>
    <xf numFmtId="167" fontId="34" fillId="0" borderId="23" xfId="0" applyNumberFormat="1" applyFont="1" applyBorder="1" applyAlignment="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lignment vertical="center"/>
    </xf>
    <xf numFmtId="0" fontId="35" fillId="0" borderId="23" xfId="0" applyFont="1" applyBorder="1" applyAlignment="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Alignment="1">
      <alignment horizontal="center" vertical="center"/>
    </xf>
    <xf numFmtId="166" fontId="23" fillId="0" borderId="0" xfId="0" applyNumberFormat="1" applyFont="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Alignment="1" applyProtection="1">
      <alignment vertical="center"/>
      <protection locked="0"/>
    </xf>
    <xf numFmtId="0" fontId="0" fillId="0" borderId="15"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22" fillId="0" borderId="23" xfId="0" applyFont="1" applyBorder="1" applyAlignment="1">
      <alignment horizontal="center" vertical="center"/>
    </xf>
    <xf numFmtId="49" fontId="22" fillId="0" borderId="23" xfId="0" applyNumberFormat="1" applyFont="1" applyBorder="1" applyAlignment="1">
      <alignment horizontal="left" vertical="center" wrapText="1"/>
    </xf>
    <xf numFmtId="0" fontId="22" fillId="0" borderId="23" xfId="0" applyFont="1" applyBorder="1" applyAlignment="1">
      <alignment horizontal="left" vertical="center" wrapText="1"/>
    </xf>
    <xf numFmtId="0" fontId="22" fillId="0" borderId="23" xfId="0" applyFont="1" applyBorder="1" applyAlignment="1">
      <alignment horizontal="center" vertical="center" wrapText="1"/>
    </xf>
    <xf numFmtId="167" fontId="22" fillId="0" borderId="23" xfId="0" applyNumberFormat="1" applyFont="1" applyBorder="1" applyAlignment="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lignment vertical="center"/>
    </xf>
    <xf numFmtId="0" fontId="0" fillId="0" borderId="23" xfId="0" applyBorder="1" applyAlignment="1">
      <alignment vertical="center"/>
    </xf>
    <xf numFmtId="0" fontId="23" fillId="2" borderId="15" xfId="0" applyFont="1" applyFill="1" applyBorder="1" applyAlignment="1" applyProtection="1">
      <alignment horizontal="left" vertical="center"/>
      <protection locked="0"/>
    </xf>
    <xf numFmtId="0" fontId="23" fillId="0" borderId="0" xfId="0" applyFont="1" applyAlignment="1">
      <alignment horizontal="center" vertical="center"/>
    </xf>
    <xf numFmtId="0" fontId="38" fillId="0" borderId="0" xfId="0" applyFont="1" applyAlignment="1">
      <alignment vertical="center" wrapText="1"/>
    </xf>
    <xf numFmtId="0" fontId="39" fillId="0" borderId="0" xfId="0" applyFont="1" applyAlignment="1">
      <alignment horizontal="left" vertical="center"/>
    </xf>
    <xf numFmtId="0" fontId="40" fillId="0" borderId="0" xfId="1" applyFont="1" applyAlignment="1" applyProtection="1">
      <alignment vertical="center" wrapText="1"/>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38" fillId="0" borderId="0" xfId="0" applyFont="1" applyAlignment="1">
      <alignment vertical="top" wrapText="1"/>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50" fillId="0" borderId="27" xfId="0" applyFont="1" applyBorder="1" applyAlignment="1">
      <alignment horizontal="left" vertical="center"/>
    </xf>
    <xf numFmtId="0" fontId="51" fillId="0" borderId="1" xfId="0" applyFont="1" applyBorder="1" applyAlignment="1">
      <alignment vertical="top"/>
    </xf>
    <xf numFmtId="0" fontId="51" fillId="0" borderId="1" xfId="0" applyFont="1" applyBorder="1" applyAlignment="1">
      <alignment horizontal="left" vertical="center"/>
    </xf>
    <xf numFmtId="0" fontId="51" fillId="0" borderId="1" xfId="0" applyFont="1" applyBorder="1" applyAlignment="1">
      <alignment horizontal="center" vertical="center"/>
    </xf>
    <xf numFmtId="49" fontId="51" fillId="0" borderId="1" xfId="0" applyNumberFormat="1" applyFont="1" applyBorder="1" applyAlignment="1">
      <alignment horizontal="left" vertical="center"/>
    </xf>
    <xf numFmtId="0" fontId="50" fillId="0" borderId="28" xfId="0"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Alignment="1">
      <alignment horizontal="left" vertical="center"/>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0" fontId="22" fillId="4" borderId="8" xfId="0" applyFont="1" applyFill="1" applyBorder="1" applyAlignment="1">
      <alignment horizontal="right" vertical="center"/>
    </xf>
    <xf numFmtId="0" fontId="22" fillId="4" borderId="8" xfId="0" applyFont="1" applyFill="1" applyBorder="1" applyAlignment="1">
      <alignment horizontal="center" vertical="center"/>
    </xf>
    <xf numFmtId="0" fontId="27" fillId="0" borderId="0" xfId="0" applyFont="1" applyAlignment="1">
      <alignment horizontal="left" vertical="center" wrapText="1"/>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4" fillId="0" borderId="1" xfId="0" applyFont="1" applyBorder="1" applyAlignment="1">
      <alignment horizontal="left" vertical="center" wrapText="1"/>
    </xf>
    <xf numFmtId="0" fontId="43" fillId="0" borderId="29" xfId="0" applyFont="1" applyBorder="1" applyAlignment="1">
      <alignment horizontal="left" wrapText="1"/>
    </xf>
    <xf numFmtId="0" fontId="42" fillId="0" borderId="1" xfId="0" applyFont="1" applyBorder="1" applyAlignment="1">
      <alignment horizontal="center" vertical="center" wrapText="1"/>
    </xf>
    <xf numFmtId="49" fontId="44" fillId="0" borderId="1" xfId="0" applyNumberFormat="1" applyFont="1" applyBorder="1" applyAlignment="1">
      <alignment horizontal="left" vertical="center" wrapText="1"/>
    </xf>
    <xf numFmtId="0" fontId="42" fillId="0" borderId="1" xfId="0" applyFont="1" applyBorder="1" applyAlignment="1">
      <alignment horizontal="center" vertical="center"/>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4_01/171201231" TargetMode="External"/><Relationship Id="rId13" Type="http://schemas.openxmlformats.org/officeDocument/2006/relationships/hyperlink" Target="https://podminky.urs.cz/item/CS_URS_2024_01/181351103" TargetMode="External"/><Relationship Id="rId18" Type="http://schemas.openxmlformats.org/officeDocument/2006/relationships/hyperlink" Target="https://podminky.urs.cz/item/CS_URS_2024_01/894410201" TargetMode="External"/><Relationship Id="rId26" Type="http://schemas.openxmlformats.org/officeDocument/2006/relationships/hyperlink" Target="https://podminky.urs.cz/item/CS_URS_2023_02/998276101" TargetMode="External"/><Relationship Id="rId3" Type="http://schemas.openxmlformats.org/officeDocument/2006/relationships/hyperlink" Target="https://podminky.urs.cz/item/CS_URS_2024_01/122251101" TargetMode="External"/><Relationship Id="rId21" Type="http://schemas.openxmlformats.org/officeDocument/2006/relationships/hyperlink" Target="https://podminky.urs.cz/item/CS_URS_2024_01/899103211" TargetMode="External"/><Relationship Id="rId7" Type="http://schemas.openxmlformats.org/officeDocument/2006/relationships/hyperlink" Target="https://podminky.urs.cz/item/CS_URS_2024_01/167151101" TargetMode="External"/><Relationship Id="rId12" Type="http://schemas.openxmlformats.org/officeDocument/2006/relationships/hyperlink" Target="https://podminky.urs.cz/item/CS_URS_2024_01/181111111" TargetMode="External"/><Relationship Id="rId17" Type="http://schemas.openxmlformats.org/officeDocument/2006/relationships/hyperlink" Target="https://podminky.urs.cz/item/CS_URS_2024_01/890431851" TargetMode="External"/><Relationship Id="rId25" Type="http://schemas.openxmlformats.org/officeDocument/2006/relationships/hyperlink" Target="https://podminky.urs.cz/item/CS_URS_2023_01/997221861" TargetMode="External"/><Relationship Id="rId2" Type="http://schemas.openxmlformats.org/officeDocument/2006/relationships/hyperlink" Target="https://podminky.urs.cz/item/CS_URS_2024_01/122211101" TargetMode="External"/><Relationship Id="rId16" Type="http://schemas.openxmlformats.org/officeDocument/2006/relationships/hyperlink" Target="https://podminky.urs.cz/item/CS_URS_2024_01/184813511" TargetMode="External"/><Relationship Id="rId20" Type="http://schemas.openxmlformats.org/officeDocument/2006/relationships/hyperlink" Target="https://podminky.urs.cz/item/CS_URS_2024_01/899103112" TargetMode="External"/><Relationship Id="rId1" Type="http://schemas.openxmlformats.org/officeDocument/2006/relationships/hyperlink" Target="https://podminky.urs.cz/item/CS_URS_2024_01/121151113" TargetMode="External"/><Relationship Id="rId6" Type="http://schemas.openxmlformats.org/officeDocument/2006/relationships/hyperlink" Target="https://podminky.urs.cz/item/CS_URS_2024_01/162751117" TargetMode="External"/><Relationship Id="rId11" Type="http://schemas.openxmlformats.org/officeDocument/2006/relationships/hyperlink" Target="https://podminky.urs.cz/item/CS_URS_2024_01/175151201" TargetMode="External"/><Relationship Id="rId24" Type="http://schemas.openxmlformats.org/officeDocument/2006/relationships/hyperlink" Target="https://podminky.urs.cz/item/CS_URS_2024_01/899633192" TargetMode="External"/><Relationship Id="rId5" Type="http://schemas.openxmlformats.org/officeDocument/2006/relationships/hyperlink" Target="https://podminky.urs.cz/item/CS_URS_2024_01/162351103" TargetMode="External"/><Relationship Id="rId15" Type="http://schemas.openxmlformats.org/officeDocument/2006/relationships/hyperlink" Target="https://podminky.urs.cz/item/CS_URS_2024_01/183403114" TargetMode="External"/><Relationship Id="rId23" Type="http://schemas.openxmlformats.org/officeDocument/2006/relationships/hyperlink" Target="https://podminky.urs.cz/item/CS_URS_2024_01/899633181" TargetMode="External"/><Relationship Id="rId10" Type="http://schemas.openxmlformats.org/officeDocument/2006/relationships/hyperlink" Target="https://podminky.urs.cz/item/CS_URS_2024_01/174151101" TargetMode="External"/><Relationship Id="rId19" Type="http://schemas.openxmlformats.org/officeDocument/2006/relationships/hyperlink" Target="https://podminky.urs.cz/item/CS_URS_2024_01/894410231" TargetMode="External"/><Relationship Id="rId4" Type="http://schemas.openxmlformats.org/officeDocument/2006/relationships/hyperlink" Target="https://podminky.urs.cz/item/CS_URS_2024_01/129001101" TargetMode="External"/><Relationship Id="rId9" Type="http://schemas.openxmlformats.org/officeDocument/2006/relationships/hyperlink" Target="https://podminky.urs.cz/item/CS_URS_2024_01/171251201" TargetMode="External"/><Relationship Id="rId14" Type="http://schemas.openxmlformats.org/officeDocument/2006/relationships/hyperlink" Target="https://podminky.urs.cz/item/CS_URS_2024_01/183403111" TargetMode="External"/><Relationship Id="rId22" Type="http://schemas.openxmlformats.org/officeDocument/2006/relationships/hyperlink" Target="https://podminky.urs.cz/item/CS_URS_2024_01/899501411" TargetMode="External"/><Relationship Id="rId27"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4_01/162351123" TargetMode="External"/><Relationship Id="rId18" Type="http://schemas.openxmlformats.org/officeDocument/2006/relationships/hyperlink" Target="https://podminky.urs.cz/item/CS_URS_2024_01/171201231" TargetMode="External"/><Relationship Id="rId26" Type="http://schemas.openxmlformats.org/officeDocument/2006/relationships/hyperlink" Target="https://podminky.urs.cz/item/CS_URS_2024_01/565145111" TargetMode="External"/><Relationship Id="rId39" Type="http://schemas.openxmlformats.org/officeDocument/2006/relationships/hyperlink" Target="https://podminky.urs.cz/item/CS_URS_2024_01/933901311" TargetMode="External"/><Relationship Id="rId21" Type="http://schemas.openxmlformats.org/officeDocument/2006/relationships/hyperlink" Target="https://podminky.urs.cz/item/CS_URS_2024_01/181951112" TargetMode="External"/><Relationship Id="rId34" Type="http://schemas.openxmlformats.org/officeDocument/2006/relationships/hyperlink" Target="https://podminky.urs.cz/item/CS_URS_2024_01/919112213" TargetMode="External"/><Relationship Id="rId42" Type="http://schemas.openxmlformats.org/officeDocument/2006/relationships/hyperlink" Target="https://podminky.urs.cz/item/CS_URS_2024_01/997221559" TargetMode="External"/><Relationship Id="rId47" Type="http://schemas.openxmlformats.org/officeDocument/2006/relationships/hyperlink" Target="https://podminky.urs.cz/item/CS_URS_2023_02/998274101" TargetMode="External"/><Relationship Id="rId7" Type="http://schemas.openxmlformats.org/officeDocument/2006/relationships/hyperlink" Target="https://podminky.urs.cz/item/CS_URS_2024_01/129001101" TargetMode="External"/><Relationship Id="rId2" Type="http://schemas.openxmlformats.org/officeDocument/2006/relationships/hyperlink" Target="https://podminky.urs.cz/item/CS_URS_2024_01/113107331" TargetMode="External"/><Relationship Id="rId16" Type="http://schemas.openxmlformats.org/officeDocument/2006/relationships/hyperlink" Target="https://podminky.urs.cz/item/CS_URS_2024_01/167151101" TargetMode="External"/><Relationship Id="rId29" Type="http://schemas.openxmlformats.org/officeDocument/2006/relationships/hyperlink" Target="https://podminky.urs.cz/item/CS_URS_2024_01/573211109" TargetMode="External"/><Relationship Id="rId1" Type="http://schemas.openxmlformats.org/officeDocument/2006/relationships/hyperlink" Target="https://podminky.urs.cz/item/CS_URS_2024_01/113107312" TargetMode="External"/><Relationship Id="rId6" Type="http://schemas.openxmlformats.org/officeDocument/2006/relationships/hyperlink" Target="https://podminky.urs.cz/item/CS_URS_2024_01/119001421" TargetMode="External"/><Relationship Id="rId11" Type="http://schemas.openxmlformats.org/officeDocument/2006/relationships/hyperlink" Target="https://podminky.urs.cz/item/CS_URS_2024_01/131351203" TargetMode="External"/><Relationship Id="rId24" Type="http://schemas.openxmlformats.org/officeDocument/2006/relationships/hyperlink" Target="https://podminky.urs.cz/item/CS_URS_2023_01/452351101" TargetMode="External"/><Relationship Id="rId32" Type="http://schemas.openxmlformats.org/officeDocument/2006/relationships/hyperlink" Target="https://podminky.urs.cz/item/CS_URS_2024_01/892562121" TargetMode="External"/><Relationship Id="rId37" Type="http://schemas.openxmlformats.org/officeDocument/2006/relationships/hyperlink" Target="https://podminky.urs.cz/item/CS_URS_2024_01/919735112" TargetMode="External"/><Relationship Id="rId40" Type="http://schemas.openxmlformats.org/officeDocument/2006/relationships/hyperlink" Target="https://podminky.urs.cz/item/CS_URS_2024_01/936311112" TargetMode="External"/><Relationship Id="rId45" Type="http://schemas.openxmlformats.org/officeDocument/2006/relationships/hyperlink" Target="https://podminky.urs.cz/item/CS_URS_2024_01/997221873" TargetMode="External"/><Relationship Id="rId5" Type="http://schemas.openxmlformats.org/officeDocument/2006/relationships/hyperlink" Target="https://podminky.urs.cz/item/CS_URS_2024_01/119001412" TargetMode="External"/><Relationship Id="rId15" Type="http://schemas.openxmlformats.org/officeDocument/2006/relationships/hyperlink" Target="https://podminky.urs.cz/item/CS_URS_2024_01/162751137" TargetMode="External"/><Relationship Id="rId23" Type="http://schemas.openxmlformats.org/officeDocument/2006/relationships/hyperlink" Target="https://podminky.urs.cz/item/CS_URS_2024_01/452311131" TargetMode="External"/><Relationship Id="rId28" Type="http://schemas.openxmlformats.org/officeDocument/2006/relationships/hyperlink" Target="https://podminky.urs.cz/item/CS_URS_2024_01/573111112" TargetMode="External"/><Relationship Id="rId36" Type="http://schemas.openxmlformats.org/officeDocument/2006/relationships/hyperlink" Target="https://podminky.urs.cz/item/CS_URS_2024_01/919732211" TargetMode="External"/><Relationship Id="rId10" Type="http://schemas.openxmlformats.org/officeDocument/2006/relationships/hyperlink" Target="https://podminky.urs.cz/item/CS_URS_2024_01/131313711" TargetMode="External"/><Relationship Id="rId19" Type="http://schemas.openxmlformats.org/officeDocument/2006/relationships/hyperlink" Target="https://podminky.urs.cz/item/CS_URS_2024_01/171251201" TargetMode="External"/><Relationship Id="rId31" Type="http://schemas.openxmlformats.org/officeDocument/2006/relationships/hyperlink" Target="https://podminky.urs.cz/item/CS_URS_2024_01/820571811" TargetMode="External"/><Relationship Id="rId44" Type="http://schemas.openxmlformats.org/officeDocument/2006/relationships/hyperlink" Target="https://podminky.urs.cz/item/CS_URS_2024_01/997221861" TargetMode="External"/><Relationship Id="rId4" Type="http://schemas.openxmlformats.org/officeDocument/2006/relationships/hyperlink" Target="https://podminky.urs.cz/item/CS_URS_2024_01/119001401" TargetMode="External"/><Relationship Id="rId9" Type="http://schemas.openxmlformats.org/officeDocument/2006/relationships/hyperlink" Target="https://podminky.urs.cz/item/CS_URS_2024_01/131251203" TargetMode="External"/><Relationship Id="rId14" Type="http://schemas.openxmlformats.org/officeDocument/2006/relationships/hyperlink" Target="https://podminky.urs.cz/item/CS_URS_2024_01/162751117" TargetMode="External"/><Relationship Id="rId22" Type="http://schemas.openxmlformats.org/officeDocument/2006/relationships/hyperlink" Target="https://podminky.urs.cz/item/CS_URS_2024_01/213311113" TargetMode="External"/><Relationship Id="rId27" Type="http://schemas.openxmlformats.org/officeDocument/2006/relationships/hyperlink" Target="https://podminky.urs.cz/item/CS_URS_2024_01/567122112" TargetMode="External"/><Relationship Id="rId30" Type="http://schemas.openxmlformats.org/officeDocument/2006/relationships/hyperlink" Target="https://podminky.urs.cz/item/CS_URS_2024_01/577134111" TargetMode="External"/><Relationship Id="rId35" Type="http://schemas.openxmlformats.org/officeDocument/2006/relationships/hyperlink" Target="https://podminky.urs.cz/item/CS_URS_2024_01/919731123" TargetMode="External"/><Relationship Id="rId43" Type="http://schemas.openxmlformats.org/officeDocument/2006/relationships/hyperlink" Target="https://podminky.urs.cz/item/CS_URS_2024_01/997221611" TargetMode="External"/><Relationship Id="rId48" Type="http://schemas.openxmlformats.org/officeDocument/2006/relationships/drawing" Target="../drawings/drawing3.xml"/><Relationship Id="rId8" Type="http://schemas.openxmlformats.org/officeDocument/2006/relationships/hyperlink" Target="https://podminky.urs.cz/item/CS_URS_2024_01/131213711" TargetMode="External"/><Relationship Id="rId3" Type="http://schemas.openxmlformats.org/officeDocument/2006/relationships/hyperlink" Target="https://podminky.urs.cz/item/CS_URS_2024_01/113154114" TargetMode="External"/><Relationship Id="rId12" Type="http://schemas.openxmlformats.org/officeDocument/2006/relationships/hyperlink" Target="https://podminky.urs.cz/item/CS_URS_2024_01/162351103" TargetMode="External"/><Relationship Id="rId17" Type="http://schemas.openxmlformats.org/officeDocument/2006/relationships/hyperlink" Target="https://podminky.urs.cz/item/CS_URS_2024_01/167151102" TargetMode="External"/><Relationship Id="rId25" Type="http://schemas.openxmlformats.org/officeDocument/2006/relationships/hyperlink" Target="https://podminky.urs.cz/item/CS_URS_2024_01/564861011" TargetMode="External"/><Relationship Id="rId33" Type="http://schemas.openxmlformats.org/officeDocument/2006/relationships/hyperlink" Target="https://podminky.urs.cz/item/CS_URS_2024_01/899104112" TargetMode="External"/><Relationship Id="rId38" Type="http://schemas.openxmlformats.org/officeDocument/2006/relationships/hyperlink" Target="https://podminky.urs.cz/item/CS_URS_2024_01/933901111" TargetMode="External"/><Relationship Id="rId46" Type="http://schemas.openxmlformats.org/officeDocument/2006/relationships/hyperlink" Target="https://podminky.urs.cz/item/CS_URS_2024_01/997221875" TargetMode="External"/><Relationship Id="rId20" Type="http://schemas.openxmlformats.org/officeDocument/2006/relationships/hyperlink" Target="https://podminky.urs.cz/item/CS_URS_2024_01/175151201" TargetMode="External"/><Relationship Id="rId41" Type="http://schemas.openxmlformats.org/officeDocument/2006/relationships/hyperlink" Target="https://podminky.urs.cz/item/CS_URS_2024_01/99722155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4_01/460021121" TargetMode="External"/><Relationship Id="rId13" Type="http://schemas.openxmlformats.org/officeDocument/2006/relationships/hyperlink" Target="https://podminky.urs.cz/item/CS_URS_2024_01/460341121" TargetMode="External"/><Relationship Id="rId18" Type="http://schemas.openxmlformats.org/officeDocument/2006/relationships/hyperlink" Target="https://podminky.urs.cz/item/CS_URS_2024_01/460551111" TargetMode="External"/><Relationship Id="rId26" Type="http://schemas.openxmlformats.org/officeDocument/2006/relationships/hyperlink" Target="https://podminky.urs.cz/item/CS_URS_2024_01/081103000" TargetMode="External"/><Relationship Id="rId3" Type="http://schemas.openxmlformats.org/officeDocument/2006/relationships/hyperlink" Target="https://podminky.urs.cz/item/CS_URS_2024_01/741410021" TargetMode="External"/><Relationship Id="rId21" Type="http://schemas.openxmlformats.org/officeDocument/2006/relationships/hyperlink" Target="https://podminky.urs.cz/item/CS_URS_2024_01/460671113" TargetMode="External"/><Relationship Id="rId7" Type="http://schemas.openxmlformats.org/officeDocument/2006/relationships/hyperlink" Target="https://podminky.urs.cz/item/CS_URS_2024_01/460010024" TargetMode="External"/><Relationship Id="rId12" Type="http://schemas.openxmlformats.org/officeDocument/2006/relationships/hyperlink" Target="https://podminky.urs.cz/item/CS_URS_2024_01/460341113" TargetMode="External"/><Relationship Id="rId17" Type="http://schemas.openxmlformats.org/officeDocument/2006/relationships/hyperlink" Target="https://podminky.urs.cz/item/CS_URS_2024_01/460481122" TargetMode="External"/><Relationship Id="rId25" Type="http://schemas.openxmlformats.org/officeDocument/2006/relationships/hyperlink" Target="https://podminky.urs.cz/item/CS_URS_2024_01/045002000" TargetMode="External"/><Relationship Id="rId2" Type="http://schemas.openxmlformats.org/officeDocument/2006/relationships/hyperlink" Target="https://podminky.urs.cz/item/CS_URS_2024_01/741136031" TargetMode="External"/><Relationship Id="rId16" Type="http://schemas.openxmlformats.org/officeDocument/2006/relationships/hyperlink" Target="https://podminky.urs.cz/item/CS_URS_2024_01/460451282" TargetMode="External"/><Relationship Id="rId20" Type="http://schemas.openxmlformats.org/officeDocument/2006/relationships/hyperlink" Target="https://podminky.urs.cz/item/CS_URS_2024_01/460661512" TargetMode="External"/><Relationship Id="rId1" Type="http://schemas.openxmlformats.org/officeDocument/2006/relationships/hyperlink" Target="https://podminky.urs.cz/item/CS_URS_2024_01/741120101" TargetMode="External"/><Relationship Id="rId6" Type="http://schemas.openxmlformats.org/officeDocument/2006/relationships/hyperlink" Target="https://podminky.urs.cz/item/CS_URS_2024_01/741820011" TargetMode="External"/><Relationship Id="rId11" Type="http://schemas.openxmlformats.org/officeDocument/2006/relationships/hyperlink" Target="https://podminky.urs.cz/item/CS_URS_2024_01/460341112" TargetMode="External"/><Relationship Id="rId24" Type="http://schemas.openxmlformats.org/officeDocument/2006/relationships/hyperlink" Target="https://podminky.urs.cz/item/CS_URS_2024_01/013254000" TargetMode="External"/><Relationship Id="rId5" Type="http://schemas.openxmlformats.org/officeDocument/2006/relationships/hyperlink" Target="https://podminky.urs.cz/item/CS_URS_2024_01/741810001" TargetMode="External"/><Relationship Id="rId15" Type="http://schemas.openxmlformats.org/officeDocument/2006/relationships/hyperlink" Target="https://podminky.urs.cz/item/CS_URS_2024_01/460371121" TargetMode="External"/><Relationship Id="rId23" Type="http://schemas.openxmlformats.org/officeDocument/2006/relationships/hyperlink" Target="https://podminky.urs.cz/item/CS_URS_2024_01/HZS2232" TargetMode="External"/><Relationship Id="rId10" Type="http://schemas.openxmlformats.org/officeDocument/2006/relationships/hyperlink" Target="https://podminky.urs.cz/item/CS_URS_2024_01/460241111" TargetMode="External"/><Relationship Id="rId19" Type="http://schemas.openxmlformats.org/officeDocument/2006/relationships/hyperlink" Target="https://podminky.urs.cz/item/CS_URS_2024_01/460581121" TargetMode="External"/><Relationship Id="rId4" Type="http://schemas.openxmlformats.org/officeDocument/2006/relationships/hyperlink" Target="https://podminky.urs.cz/item/CS_URS_2024_01/741420022" TargetMode="External"/><Relationship Id="rId9" Type="http://schemas.openxmlformats.org/officeDocument/2006/relationships/hyperlink" Target="https://podminky.urs.cz/item/CS_URS_2024_01/460161272" TargetMode="External"/><Relationship Id="rId14" Type="http://schemas.openxmlformats.org/officeDocument/2006/relationships/hyperlink" Target="https://podminky.urs.cz/item/CS_URS_2024_01/460361121" TargetMode="External"/><Relationship Id="rId22" Type="http://schemas.openxmlformats.org/officeDocument/2006/relationships/hyperlink" Target="https://podminky.urs.cz/item/CS_URS_2024_01/460791213" TargetMode="External"/><Relationship Id="rId27"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0"/>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7" t="s">
        <v>0</v>
      </c>
      <c r="AZ1" s="17" t="s">
        <v>1</v>
      </c>
      <c r="BA1" s="17" t="s">
        <v>2</v>
      </c>
      <c r="BB1" s="17" t="s">
        <v>3</v>
      </c>
      <c r="BT1" s="17" t="s">
        <v>4</v>
      </c>
      <c r="BU1" s="17" t="s">
        <v>4</v>
      </c>
      <c r="BV1" s="17" t="s">
        <v>5</v>
      </c>
    </row>
    <row r="2" spans="1:74" ht="36.950000000000003" customHeight="1">
      <c r="AR2" s="299"/>
      <c r="AS2" s="299"/>
      <c r="AT2" s="299"/>
      <c r="AU2" s="299"/>
      <c r="AV2" s="299"/>
      <c r="AW2" s="299"/>
      <c r="AX2" s="299"/>
      <c r="AY2" s="299"/>
      <c r="AZ2" s="299"/>
      <c r="BA2" s="299"/>
      <c r="BB2" s="299"/>
      <c r="BC2" s="299"/>
      <c r="BD2" s="299"/>
      <c r="BE2" s="299"/>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298" t="s">
        <v>14</v>
      </c>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R5" s="21"/>
      <c r="BE5" s="295" t="s">
        <v>15</v>
      </c>
      <c r="BS5" s="18" t="s">
        <v>6</v>
      </c>
    </row>
    <row r="6" spans="1:74" ht="36.950000000000003" customHeight="1">
      <c r="B6" s="21"/>
      <c r="D6" s="27" t="s">
        <v>16</v>
      </c>
      <c r="K6" s="300" t="s">
        <v>17</v>
      </c>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R6" s="21"/>
      <c r="BE6" s="296"/>
      <c r="BS6" s="18" t="s">
        <v>6</v>
      </c>
    </row>
    <row r="7" spans="1:74" ht="12" customHeight="1">
      <c r="B7" s="21"/>
      <c r="D7" s="28" t="s">
        <v>18</v>
      </c>
      <c r="K7" s="26" t="s">
        <v>19</v>
      </c>
      <c r="AK7" s="28" t="s">
        <v>20</v>
      </c>
      <c r="AN7" s="26" t="s">
        <v>21</v>
      </c>
      <c r="AR7" s="21"/>
      <c r="BE7" s="296"/>
      <c r="BS7" s="18" t="s">
        <v>6</v>
      </c>
    </row>
    <row r="8" spans="1:74" ht="12" customHeight="1">
      <c r="B8" s="21"/>
      <c r="D8" s="28" t="s">
        <v>22</v>
      </c>
      <c r="K8" s="26" t="s">
        <v>23</v>
      </c>
      <c r="AK8" s="28" t="s">
        <v>24</v>
      </c>
      <c r="AN8" s="29" t="s">
        <v>25</v>
      </c>
      <c r="AR8" s="21"/>
      <c r="BE8" s="296"/>
      <c r="BS8" s="18" t="s">
        <v>6</v>
      </c>
    </row>
    <row r="9" spans="1:74" ht="14.45" customHeight="1">
      <c r="B9" s="21"/>
      <c r="AR9" s="21"/>
      <c r="BE9" s="296"/>
      <c r="BS9" s="18" t="s">
        <v>6</v>
      </c>
    </row>
    <row r="10" spans="1:74" ht="12" customHeight="1">
      <c r="B10" s="21"/>
      <c r="D10" s="28" t="s">
        <v>26</v>
      </c>
      <c r="AK10" s="28" t="s">
        <v>27</v>
      </c>
      <c r="AN10" s="26" t="s">
        <v>28</v>
      </c>
      <c r="AR10" s="21"/>
      <c r="BE10" s="296"/>
      <c r="BS10" s="18" t="s">
        <v>6</v>
      </c>
    </row>
    <row r="11" spans="1:74" ht="18.399999999999999" customHeight="1">
      <c r="B11" s="21"/>
      <c r="E11" s="26" t="s">
        <v>29</v>
      </c>
      <c r="AK11" s="28" t="s">
        <v>30</v>
      </c>
      <c r="AN11" s="26" t="s">
        <v>21</v>
      </c>
      <c r="AR11" s="21"/>
      <c r="BE11" s="296"/>
      <c r="BS11" s="18" t="s">
        <v>6</v>
      </c>
    </row>
    <row r="12" spans="1:74" ht="6.95" customHeight="1">
      <c r="B12" s="21"/>
      <c r="AR12" s="21"/>
      <c r="BE12" s="296"/>
      <c r="BS12" s="18" t="s">
        <v>6</v>
      </c>
    </row>
    <row r="13" spans="1:74" ht="12" customHeight="1">
      <c r="B13" s="21"/>
      <c r="D13" s="28" t="s">
        <v>31</v>
      </c>
      <c r="AK13" s="28" t="s">
        <v>27</v>
      </c>
      <c r="AN13" s="30" t="s">
        <v>32</v>
      </c>
      <c r="AR13" s="21"/>
      <c r="BE13" s="296"/>
      <c r="BS13" s="18" t="s">
        <v>6</v>
      </c>
    </row>
    <row r="14" spans="1:74" ht="12.75">
      <c r="B14" s="21"/>
      <c r="E14" s="301" t="s">
        <v>32</v>
      </c>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28" t="s">
        <v>30</v>
      </c>
      <c r="AN14" s="30" t="s">
        <v>32</v>
      </c>
      <c r="AR14" s="21"/>
      <c r="BE14" s="296"/>
      <c r="BS14" s="18" t="s">
        <v>6</v>
      </c>
    </row>
    <row r="15" spans="1:74" ht="6.95" customHeight="1">
      <c r="B15" s="21"/>
      <c r="AR15" s="21"/>
      <c r="BE15" s="296"/>
      <c r="BS15" s="18" t="s">
        <v>4</v>
      </c>
    </row>
    <row r="16" spans="1:74" ht="12" customHeight="1">
      <c r="B16" s="21"/>
      <c r="D16" s="28" t="s">
        <v>33</v>
      </c>
      <c r="AK16" s="28" t="s">
        <v>27</v>
      </c>
      <c r="AN16" s="26" t="s">
        <v>34</v>
      </c>
      <c r="AR16" s="21"/>
      <c r="BE16" s="296"/>
      <c r="BS16" s="18" t="s">
        <v>4</v>
      </c>
    </row>
    <row r="17" spans="2:71" ht="18.399999999999999" customHeight="1">
      <c r="B17" s="21"/>
      <c r="E17" s="26" t="s">
        <v>35</v>
      </c>
      <c r="AK17" s="28" t="s">
        <v>30</v>
      </c>
      <c r="AN17" s="26" t="s">
        <v>21</v>
      </c>
      <c r="AR17" s="21"/>
      <c r="BE17" s="296"/>
      <c r="BS17" s="18" t="s">
        <v>36</v>
      </c>
    </row>
    <row r="18" spans="2:71" ht="6.95" customHeight="1">
      <c r="B18" s="21"/>
      <c r="AR18" s="21"/>
      <c r="BE18" s="296"/>
      <c r="BS18" s="18" t="s">
        <v>6</v>
      </c>
    </row>
    <row r="19" spans="2:71" ht="12" customHeight="1">
      <c r="B19" s="21"/>
      <c r="D19" s="28" t="s">
        <v>37</v>
      </c>
      <c r="AK19" s="28" t="s">
        <v>27</v>
      </c>
      <c r="AN19" s="26" t="s">
        <v>21</v>
      </c>
      <c r="AR19" s="21"/>
      <c r="BE19" s="296"/>
      <c r="BS19" s="18" t="s">
        <v>6</v>
      </c>
    </row>
    <row r="20" spans="2:71" ht="18.399999999999999" customHeight="1">
      <c r="B20" s="21"/>
      <c r="E20" s="26" t="s">
        <v>38</v>
      </c>
      <c r="AK20" s="28" t="s">
        <v>30</v>
      </c>
      <c r="AN20" s="26" t="s">
        <v>21</v>
      </c>
      <c r="AR20" s="21"/>
      <c r="BE20" s="296"/>
      <c r="BS20" s="18" t="s">
        <v>36</v>
      </c>
    </row>
    <row r="21" spans="2:71" ht="6.95" customHeight="1">
      <c r="B21" s="21"/>
      <c r="AR21" s="21"/>
      <c r="BE21" s="296"/>
    </row>
    <row r="22" spans="2:71" ht="12" customHeight="1">
      <c r="B22" s="21"/>
      <c r="D22" s="28" t="s">
        <v>39</v>
      </c>
      <c r="AR22" s="21"/>
      <c r="BE22" s="296"/>
    </row>
    <row r="23" spans="2:71" ht="47.25" customHeight="1">
      <c r="B23" s="21"/>
      <c r="E23" s="303" t="s">
        <v>40</v>
      </c>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R23" s="21"/>
      <c r="BE23" s="296"/>
    </row>
    <row r="24" spans="2:71" ht="6.95" customHeight="1">
      <c r="B24" s="21"/>
      <c r="AR24" s="21"/>
      <c r="BE24" s="296"/>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96"/>
    </row>
    <row r="26" spans="2:71" s="1" customFormat="1" ht="25.9" customHeight="1">
      <c r="B26" s="33"/>
      <c r="D26" s="34" t="s">
        <v>41</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04">
        <f>ROUND(AG54,2)</f>
        <v>0</v>
      </c>
      <c r="AL26" s="305"/>
      <c r="AM26" s="305"/>
      <c r="AN26" s="305"/>
      <c r="AO26" s="305"/>
      <c r="AR26" s="33"/>
      <c r="BE26" s="296"/>
    </row>
    <row r="27" spans="2:71" s="1" customFormat="1" ht="6.95" customHeight="1">
      <c r="B27" s="33"/>
      <c r="AR27" s="33"/>
      <c r="BE27" s="296"/>
    </row>
    <row r="28" spans="2:71" s="1" customFormat="1" ht="12.75">
      <c r="B28" s="33"/>
      <c r="L28" s="306" t="s">
        <v>42</v>
      </c>
      <c r="M28" s="306"/>
      <c r="N28" s="306"/>
      <c r="O28" s="306"/>
      <c r="P28" s="306"/>
      <c r="W28" s="306" t="s">
        <v>43</v>
      </c>
      <c r="X28" s="306"/>
      <c r="Y28" s="306"/>
      <c r="Z28" s="306"/>
      <c r="AA28" s="306"/>
      <c r="AB28" s="306"/>
      <c r="AC28" s="306"/>
      <c r="AD28" s="306"/>
      <c r="AE28" s="306"/>
      <c r="AK28" s="306" t="s">
        <v>44</v>
      </c>
      <c r="AL28" s="306"/>
      <c r="AM28" s="306"/>
      <c r="AN28" s="306"/>
      <c r="AO28" s="306"/>
      <c r="AR28" s="33"/>
      <c r="BE28" s="296"/>
    </row>
    <row r="29" spans="2:71" s="2" customFormat="1" ht="14.45" customHeight="1">
      <c r="B29" s="37"/>
      <c r="D29" s="28" t="s">
        <v>45</v>
      </c>
      <c r="F29" s="28" t="s">
        <v>46</v>
      </c>
      <c r="L29" s="309">
        <v>0.21</v>
      </c>
      <c r="M29" s="308"/>
      <c r="N29" s="308"/>
      <c r="O29" s="308"/>
      <c r="P29" s="308"/>
      <c r="W29" s="307">
        <f>ROUND(AZ54, 2)</f>
        <v>0</v>
      </c>
      <c r="X29" s="308"/>
      <c r="Y29" s="308"/>
      <c r="Z29" s="308"/>
      <c r="AA29" s="308"/>
      <c r="AB29" s="308"/>
      <c r="AC29" s="308"/>
      <c r="AD29" s="308"/>
      <c r="AE29" s="308"/>
      <c r="AK29" s="307">
        <f>ROUND(AV54, 2)</f>
        <v>0</v>
      </c>
      <c r="AL29" s="308"/>
      <c r="AM29" s="308"/>
      <c r="AN29" s="308"/>
      <c r="AO29" s="308"/>
      <c r="AR29" s="37"/>
      <c r="BE29" s="297"/>
    </row>
    <row r="30" spans="2:71" s="2" customFormat="1" ht="14.45" customHeight="1">
      <c r="B30" s="37"/>
      <c r="F30" s="28" t="s">
        <v>47</v>
      </c>
      <c r="L30" s="309">
        <v>0.12</v>
      </c>
      <c r="M30" s="308"/>
      <c r="N30" s="308"/>
      <c r="O30" s="308"/>
      <c r="P30" s="308"/>
      <c r="W30" s="307">
        <f>ROUND(BA54, 2)</f>
        <v>0</v>
      </c>
      <c r="X30" s="308"/>
      <c r="Y30" s="308"/>
      <c r="Z30" s="308"/>
      <c r="AA30" s="308"/>
      <c r="AB30" s="308"/>
      <c r="AC30" s="308"/>
      <c r="AD30" s="308"/>
      <c r="AE30" s="308"/>
      <c r="AK30" s="307">
        <f>ROUND(AW54, 2)</f>
        <v>0</v>
      </c>
      <c r="AL30" s="308"/>
      <c r="AM30" s="308"/>
      <c r="AN30" s="308"/>
      <c r="AO30" s="308"/>
      <c r="AR30" s="37"/>
      <c r="BE30" s="297"/>
    </row>
    <row r="31" spans="2:71" s="2" customFormat="1" ht="14.45" hidden="1" customHeight="1">
      <c r="B31" s="37"/>
      <c r="F31" s="28" t="s">
        <v>48</v>
      </c>
      <c r="L31" s="309">
        <v>0.21</v>
      </c>
      <c r="M31" s="308"/>
      <c r="N31" s="308"/>
      <c r="O31" s="308"/>
      <c r="P31" s="308"/>
      <c r="W31" s="307">
        <f>ROUND(BB54, 2)</f>
        <v>0</v>
      </c>
      <c r="X31" s="308"/>
      <c r="Y31" s="308"/>
      <c r="Z31" s="308"/>
      <c r="AA31" s="308"/>
      <c r="AB31" s="308"/>
      <c r="AC31" s="308"/>
      <c r="AD31" s="308"/>
      <c r="AE31" s="308"/>
      <c r="AK31" s="307">
        <v>0</v>
      </c>
      <c r="AL31" s="308"/>
      <c r="AM31" s="308"/>
      <c r="AN31" s="308"/>
      <c r="AO31" s="308"/>
      <c r="AR31" s="37"/>
      <c r="BE31" s="297"/>
    </row>
    <row r="32" spans="2:71" s="2" customFormat="1" ht="14.45" hidden="1" customHeight="1">
      <c r="B32" s="37"/>
      <c r="F32" s="28" t="s">
        <v>49</v>
      </c>
      <c r="L32" s="309">
        <v>0.12</v>
      </c>
      <c r="M32" s="308"/>
      <c r="N32" s="308"/>
      <c r="O32" s="308"/>
      <c r="P32" s="308"/>
      <c r="W32" s="307">
        <f>ROUND(BC54, 2)</f>
        <v>0</v>
      </c>
      <c r="X32" s="308"/>
      <c r="Y32" s="308"/>
      <c r="Z32" s="308"/>
      <c r="AA32" s="308"/>
      <c r="AB32" s="308"/>
      <c r="AC32" s="308"/>
      <c r="AD32" s="308"/>
      <c r="AE32" s="308"/>
      <c r="AK32" s="307">
        <v>0</v>
      </c>
      <c r="AL32" s="308"/>
      <c r="AM32" s="308"/>
      <c r="AN32" s="308"/>
      <c r="AO32" s="308"/>
      <c r="AR32" s="37"/>
      <c r="BE32" s="297"/>
    </row>
    <row r="33" spans="2:44" s="2" customFormat="1" ht="14.45" hidden="1" customHeight="1">
      <c r="B33" s="37"/>
      <c r="F33" s="28" t="s">
        <v>50</v>
      </c>
      <c r="L33" s="309">
        <v>0</v>
      </c>
      <c r="M33" s="308"/>
      <c r="N33" s="308"/>
      <c r="O33" s="308"/>
      <c r="P33" s="308"/>
      <c r="W33" s="307">
        <f>ROUND(BD54, 2)</f>
        <v>0</v>
      </c>
      <c r="X33" s="308"/>
      <c r="Y33" s="308"/>
      <c r="Z33" s="308"/>
      <c r="AA33" s="308"/>
      <c r="AB33" s="308"/>
      <c r="AC33" s="308"/>
      <c r="AD33" s="308"/>
      <c r="AE33" s="308"/>
      <c r="AK33" s="307">
        <v>0</v>
      </c>
      <c r="AL33" s="308"/>
      <c r="AM33" s="308"/>
      <c r="AN33" s="308"/>
      <c r="AO33" s="308"/>
      <c r="AR33" s="37"/>
    </row>
    <row r="34" spans="2:44" s="1" customFormat="1" ht="6.95" customHeight="1">
      <c r="B34" s="33"/>
      <c r="AR34" s="33"/>
    </row>
    <row r="35" spans="2:44" s="1" customFormat="1" ht="25.9" customHeight="1">
      <c r="B35" s="33"/>
      <c r="C35" s="38"/>
      <c r="D35" s="39" t="s">
        <v>51</v>
      </c>
      <c r="E35" s="40"/>
      <c r="F35" s="40"/>
      <c r="G35" s="40"/>
      <c r="H35" s="40"/>
      <c r="I35" s="40"/>
      <c r="J35" s="40"/>
      <c r="K35" s="40"/>
      <c r="L35" s="40"/>
      <c r="M35" s="40"/>
      <c r="N35" s="40"/>
      <c r="O35" s="40"/>
      <c r="P35" s="40"/>
      <c r="Q35" s="40"/>
      <c r="R35" s="40"/>
      <c r="S35" s="40"/>
      <c r="T35" s="41" t="s">
        <v>52</v>
      </c>
      <c r="U35" s="40"/>
      <c r="V35" s="40"/>
      <c r="W35" s="40"/>
      <c r="X35" s="313" t="s">
        <v>53</v>
      </c>
      <c r="Y35" s="311"/>
      <c r="Z35" s="311"/>
      <c r="AA35" s="311"/>
      <c r="AB35" s="311"/>
      <c r="AC35" s="40"/>
      <c r="AD35" s="40"/>
      <c r="AE35" s="40"/>
      <c r="AF35" s="40"/>
      <c r="AG35" s="40"/>
      <c r="AH35" s="40"/>
      <c r="AI35" s="40"/>
      <c r="AJ35" s="40"/>
      <c r="AK35" s="310">
        <f>SUM(AK26:AK33)</f>
        <v>0</v>
      </c>
      <c r="AL35" s="311"/>
      <c r="AM35" s="311"/>
      <c r="AN35" s="311"/>
      <c r="AO35" s="312"/>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54</v>
      </c>
      <c r="AR42" s="33"/>
    </row>
    <row r="43" spans="2:44" s="1" customFormat="1" ht="6.95" customHeight="1">
      <c r="B43" s="33"/>
      <c r="AR43" s="33"/>
    </row>
    <row r="44" spans="2:44" s="3" customFormat="1" ht="12" customHeight="1">
      <c r="B44" s="46"/>
      <c r="C44" s="28" t="s">
        <v>13</v>
      </c>
      <c r="L44" s="3" t="str">
        <f>K5</f>
        <v>2024-01</v>
      </c>
      <c r="AR44" s="46"/>
    </row>
    <row r="45" spans="2:44" s="4" customFormat="1" ht="36.950000000000003" customHeight="1">
      <c r="B45" s="47"/>
      <c r="C45" s="48" t="s">
        <v>16</v>
      </c>
      <c r="L45" s="277" t="str">
        <f>K6</f>
        <v>ZŠ Prodloužená - kanalizace</v>
      </c>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c r="AL45" s="278"/>
      <c r="AM45" s="278"/>
      <c r="AN45" s="278"/>
      <c r="AO45" s="278"/>
      <c r="AR45" s="47"/>
    </row>
    <row r="46" spans="2:44" s="1" customFormat="1" ht="6.95" customHeight="1">
      <c r="B46" s="33"/>
      <c r="AR46" s="33"/>
    </row>
    <row r="47" spans="2:44" s="1" customFormat="1" ht="12" customHeight="1">
      <c r="B47" s="33"/>
      <c r="C47" s="28" t="s">
        <v>22</v>
      </c>
      <c r="L47" s="49" t="str">
        <f>IF(K8="","",K8)</f>
        <v>Pardubice</v>
      </c>
      <c r="AI47" s="28" t="s">
        <v>24</v>
      </c>
      <c r="AM47" s="279" t="str">
        <f>IF(AN8= "","",AN8)</f>
        <v>24. 1. 2024</v>
      </c>
      <c r="AN47" s="279"/>
      <c r="AR47" s="33"/>
    </row>
    <row r="48" spans="2:44" s="1" customFormat="1" ht="6.95" customHeight="1">
      <c r="B48" s="33"/>
      <c r="AR48" s="33"/>
    </row>
    <row r="49" spans="1:91" s="1" customFormat="1" ht="15.2" customHeight="1">
      <c r="B49" s="33"/>
      <c r="C49" s="28" t="s">
        <v>26</v>
      </c>
      <c r="L49" s="3" t="str">
        <f>IF(E11= "","",E11)</f>
        <v>Vodovody a kanalizace Pardubice, a.s.</v>
      </c>
      <c r="AI49" s="28" t="s">
        <v>33</v>
      </c>
      <c r="AM49" s="280" t="str">
        <f>IF(E17="","",E17)</f>
        <v>PLP projektstav s.r.o.</v>
      </c>
      <c r="AN49" s="281"/>
      <c r="AO49" s="281"/>
      <c r="AP49" s="281"/>
      <c r="AR49" s="33"/>
      <c r="AS49" s="282" t="s">
        <v>55</v>
      </c>
      <c r="AT49" s="283"/>
      <c r="AU49" s="51"/>
      <c r="AV49" s="51"/>
      <c r="AW49" s="51"/>
      <c r="AX49" s="51"/>
      <c r="AY49" s="51"/>
      <c r="AZ49" s="51"/>
      <c r="BA49" s="51"/>
      <c r="BB49" s="51"/>
      <c r="BC49" s="51"/>
      <c r="BD49" s="52"/>
    </row>
    <row r="50" spans="1:91" s="1" customFormat="1" ht="15.2" customHeight="1">
      <c r="B50" s="33"/>
      <c r="C50" s="28" t="s">
        <v>31</v>
      </c>
      <c r="L50" s="3" t="str">
        <f>IF(E14= "Vyplň údaj","",E14)</f>
        <v/>
      </c>
      <c r="AI50" s="28" t="s">
        <v>37</v>
      </c>
      <c r="AM50" s="280" t="str">
        <f>IF(E20="","",E20)</f>
        <v xml:space="preserve"> </v>
      </c>
      <c r="AN50" s="281"/>
      <c r="AO50" s="281"/>
      <c r="AP50" s="281"/>
      <c r="AR50" s="33"/>
      <c r="AS50" s="284"/>
      <c r="AT50" s="285"/>
      <c r="BD50" s="54"/>
    </row>
    <row r="51" spans="1:91" s="1" customFormat="1" ht="10.9" customHeight="1">
      <c r="B51" s="33"/>
      <c r="AR51" s="33"/>
      <c r="AS51" s="284"/>
      <c r="AT51" s="285"/>
      <c r="BD51" s="54"/>
    </row>
    <row r="52" spans="1:91" s="1" customFormat="1" ht="29.25" customHeight="1">
      <c r="B52" s="33"/>
      <c r="C52" s="286" t="s">
        <v>56</v>
      </c>
      <c r="D52" s="287"/>
      <c r="E52" s="287"/>
      <c r="F52" s="287"/>
      <c r="G52" s="287"/>
      <c r="H52" s="55"/>
      <c r="I52" s="289" t="s">
        <v>57</v>
      </c>
      <c r="J52" s="287"/>
      <c r="K52" s="287"/>
      <c r="L52" s="287"/>
      <c r="M52" s="287"/>
      <c r="N52" s="287"/>
      <c r="O52" s="287"/>
      <c r="P52" s="287"/>
      <c r="Q52" s="287"/>
      <c r="R52" s="287"/>
      <c r="S52" s="287"/>
      <c r="T52" s="287"/>
      <c r="U52" s="287"/>
      <c r="V52" s="287"/>
      <c r="W52" s="287"/>
      <c r="X52" s="287"/>
      <c r="Y52" s="287"/>
      <c r="Z52" s="287"/>
      <c r="AA52" s="287"/>
      <c r="AB52" s="287"/>
      <c r="AC52" s="287"/>
      <c r="AD52" s="287"/>
      <c r="AE52" s="287"/>
      <c r="AF52" s="287"/>
      <c r="AG52" s="288" t="s">
        <v>58</v>
      </c>
      <c r="AH52" s="287"/>
      <c r="AI52" s="287"/>
      <c r="AJ52" s="287"/>
      <c r="AK52" s="287"/>
      <c r="AL52" s="287"/>
      <c r="AM52" s="287"/>
      <c r="AN52" s="289" t="s">
        <v>59</v>
      </c>
      <c r="AO52" s="287"/>
      <c r="AP52" s="287"/>
      <c r="AQ52" s="56" t="s">
        <v>60</v>
      </c>
      <c r="AR52" s="33"/>
      <c r="AS52" s="57" t="s">
        <v>61</v>
      </c>
      <c r="AT52" s="58" t="s">
        <v>62</v>
      </c>
      <c r="AU52" s="58" t="s">
        <v>63</v>
      </c>
      <c r="AV52" s="58" t="s">
        <v>64</v>
      </c>
      <c r="AW52" s="58" t="s">
        <v>65</v>
      </c>
      <c r="AX52" s="58" t="s">
        <v>66</v>
      </c>
      <c r="AY52" s="58" t="s">
        <v>67</v>
      </c>
      <c r="AZ52" s="58" t="s">
        <v>68</v>
      </c>
      <c r="BA52" s="58" t="s">
        <v>69</v>
      </c>
      <c r="BB52" s="58" t="s">
        <v>70</v>
      </c>
      <c r="BC52" s="58" t="s">
        <v>71</v>
      </c>
      <c r="BD52" s="59" t="s">
        <v>72</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73</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93">
        <f>ROUND(SUM(AG55:AG58),2)</f>
        <v>0</v>
      </c>
      <c r="AH54" s="293"/>
      <c r="AI54" s="293"/>
      <c r="AJ54" s="293"/>
      <c r="AK54" s="293"/>
      <c r="AL54" s="293"/>
      <c r="AM54" s="293"/>
      <c r="AN54" s="294">
        <f>SUM(AG54,AT54)</f>
        <v>0</v>
      </c>
      <c r="AO54" s="294"/>
      <c r="AP54" s="294"/>
      <c r="AQ54" s="65" t="s">
        <v>21</v>
      </c>
      <c r="AR54" s="61"/>
      <c r="AS54" s="66">
        <f>ROUND(SUM(AS55:AS58),2)</f>
        <v>0</v>
      </c>
      <c r="AT54" s="67">
        <f>ROUND(SUM(AV54:AW54),2)</f>
        <v>0</v>
      </c>
      <c r="AU54" s="68">
        <f>ROUND(SUM(AU55:AU58),5)</f>
        <v>0</v>
      </c>
      <c r="AV54" s="67">
        <f>ROUND(AZ54*L29,2)</f>
        <v>0</v>
      </c>
      <c r="AW54" s="67">
        <f>ROUND(BA54*L30,2)</f>
        <v>0</v>
      </c>
      <c r="AX54" s="67">
        <f>ROUND(BB54*L29,2)</f>
        <v>0</v>
      </c>
      <c r="AY54" s="67">
        <f>ROUND(BC54*L30,2)</f>
        <v>0</v>
      </c>
      <c r="AZ54" s="67">
        <f>ROUND(SUM(AZ55:AZ58),2)</f>
        <v>0</v>
      </c>
      <c r="BA54" s="67">
        <f>ROUND(SUM(BA55:BA58),2)</f>
        <v>0</v>
      </c>
      <c r="BB54" s="67">
        <f>ROUND(SUM(BB55:BB58),2)</f>
        <v>0</v>
      </c>
      <c r="BC54" s="67">
        <f>ROUND(SUM(BC55:BC58),2)</f>
        <v>0</v>
      </c>
      <c r="BD54" s="69">
        <f>ROUND(SUM(BD55:BD58),2)</f>
        <v>0</v>
      </c>
      <c r="BS54" s="70" t="s">
        <v>74</v>
      </c>
      <c r="BT54" s="70" t="s">
        <v>75</v>
      </c>
      <c r="BU54" s="71" t="s">
        <v>76</v>
      </c>
      <c r="BV54" s="70" t="s">
        <v>77</v>
      </c>
      <c r="BW54" s="70" t="s">
        <v>5</v>
      </c>
      <c r="BX54" s="70" t="s">
        <v>78</v>
      </c>
      <c r="CL54" s="70" t="s">
        <v>19</v>
      </c>
    </row>
    <row r="55" spans="1:91" s="6" customFormat="1" ht="16.5" customHeight="1">
      <c r="A55" s="72" t="s">
        <v>79</v>
      </c>
      <c r="B55" s="73"/>
      <c r="C55" s="74"/>
      <c r="D55" s="290" t="s">
        <v>80</v>
      </c>
      <c r="E55" s="290"/>
      <c r="F55" s="290"/>
      <c r="G55" s="290"/>
      <c r="H55" s="290"/>
      <c r="I55" s="75"/>
      <c r="J55" s="290" t="s">
        <v>81</v>
      </c>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1">
        <f>'SO 1.1 - Vložkování kanal...'!J30</f>
        <v>0</v>
      </c>
      <c r="AH55" s="292"/>
      <c r="AI55" s="292"/>
      <c r="AJ55" s="292"/>
      <c r="AK55" s="292"/>
      <c r="AL55" s="292"/>
      <c r="AM55" s="292"/>
      <c r="AN55" s="291">
        <f>SUM(AG55,AT55)</f>
        <v>0</v>
      </c>
      <c r="AO55" s="292"/>
      <c r="AP55" s="292"/>
      <c r="AQ55" s="76" t="s">
        <v>82</v>
      </c>
      <c r="AR55" s="73"/>
      <c r="AS55" s="77">
        <v>0</v>
      </c>
      <c r="AT55" s="78">
        <f>ROUND(SUM(AV55:AW55),2)</f>
        <v>0</v>
      </c>
      <c r="AU55" s="79">
        <f>'SO 1.1 - Vložkování kanal...'!P87</f>
        <v>0</v>
      </c>
      <c r="AV55" s="78">
        <f>'SO 1.1 - Vložkování kanal...'!J33</f>
        <v>0</v>
      </c>
      <c r="AW55" s="78">
        <f>'SO 1.1 - Vložkování kanal...'!J34</f>
        <v>0</v>
      </c>
      <c r="AX55" s="78">
        <f>'SO 1.1 - Vložkování kanal...'!J35</f>
        <v>0</v>
      </c>
      <c r="AY55" s="78">
        <f>'SO 1.1 - Vložkování kanal...'!J36</f>
        <v>0</v>
      </c>
      <c r="AZ55" s="78">
        <f>'SO 1.1 - Vložkování kanal...'!F33</f>
        <v>0</v>
      </c>
      <c r="BA55" s="78">
        <f>'SO 1.1 - Vložkování kanal...'!F34</f>
        <v>0</v>
      </c>
      <c r="BB55" s="78">
        <f>'SO 1.1 - Vložkování kanal...'!F35</f>
        <v>0</v>
      </c>
      <c r="BC55" s="78">
        <f>'SO 1.1 - Vložkování kanal...'!F36</f>
        <v>0</v>
      </c>
      <c r="BD55" s="80">
        <f>'SO 1.1 - Vložkování kanal...'!F37</f>
        <v>0</v>
      </c>
      <c r="BT55" s="81" t="s">
        <v>83</v>
      </c>
      <c r="BV55" s="81" t="s">
        <v>77</v>
      </c>
      <c r="BW55" s="81" t="s">
        <v>84</v>
      </c>
      <c r="BX55" s="81" t="s">
        <v>5</v>
      </c>
      <c r="CL55" s="81" t="s">
        <v>21</v>
      </c>
      <c r="CM55" s="81" t="s">
        <v>85</v>
      </c>
    </row>
    <row r="56" spans="1:91" s="6" customFormat="1" ht="16.5" customHeight="1">
      <c r="A56" s="72" t="s">
        <v>79</v>
      </c>
      <c r="B56" s="73"/>
      <c r="C56" s="74"/>
      <c r="D56" s="290" t="s">
        <v>86</v>
      </c>
      <c r="E56" s="290"/>
      <c r="F56" s="290"/>
      <c r="G56" s="290"/>
      <c r="H56" s="290"/>
      <c r="I56" s="75"/>
      <c r="J56" s="290" t="s">
        <v>87</v>
      </c>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1">
        <f>'SO 1.2 - Monolitická šachta'!J30</f>
        <v>0</v>
      </c>
      <c r="AH56" s="292"/>
      <c r="AI56" s="292"/>
      <c r="AJ56" s="292"/>
      <c r="AK56" s="292"/>
      <c r="AL56" s="292"/>
      <c r="AM56" s="292"/>
      <c r="AN56" s="291">
        <f>SUM(AG56,AT56)</f>
        <v>0</v>
      </c>
      <c r="AO56" s="292"/>
      <c r="AP56" s="292"/>
      <c r="AQ56" s="76" t="s">
        <v>82</v>
      </c>
      <c r="AR56" s="73"/>
      <c r="AS56" s="77">
        <v>0</v>
      </c>
      <c r="AT56" s="78">
        <f>ROUND(SUM(AV56:AW56),2)</f>
        <v>0</v>
      </c>
      <c r="AU56" s="79">
        <f>'SO 1.2 - Monolitická šachta'!P89</f>
        <v>0</v>
      </c>
      <c r="AV56" s="78">
        <f>'SO 1.2 - Monolitická šachta'!J33</f>
        <v>0</v>
      </c>
      <c r="AW56" s="78">
        <f>'SO 1.2 - Monolitická šachta'!J34</f>
        <v>0</v>
      </c>
      <c r="AX56" s="78">
        <f>'SO 1.2 - Monolitická šachta'!J35</f>
        <v>0</v>
      </c>
      <c r="AY56" s="78">
        <f>'SO 1.2 - Monolitická šachta'!J36</f>
        <v>0</v>
      </c>
      <c r="AZ56" s="78">
        <f>'SO 1.2 - Monolitická šachta'!F33</f>
        <v>0</v>
      </c>
      <c r="BA56" s="78">
        <f>'SO 1.2 - Monolitická šachta'!F34</f>
        <v>0</v>
      </c>
      <c r="BB56" s="78">
        <f>'SO 1.2 - Monolitická šachta'!F35</f>
        <v>0</v>
      </c>
      <c r="BC56" s="78">
        <f>'SO 1.2 - Monolitická šachta'!F36</f>
        <v>0</v>
      </c>
      <c r="BD56" s="80">
        <f>'SO 1.2 - Monolitická šachta'!F37</f>
        <v>0</v>
      </c>
      <c r="BT56" s="81" t="s">
        <v>83</v>
      </c>
      <c r="BV56" s="81" t="s">
        <v>77</v>
      </c>
      <c r="BW56" s="81" t="s">
        <v>88</v>
      </c>
      <c r="BX56" s="81" t="s">
        <v>5</v>
      </c>
      <c r="CL56" s="81" t="s">
        <v>21</v>
      </c>
      <c r="CM56" s="81" t="s">
        <v>85</v>
      </c>
    </row>
    <row r="57" spans="1:91" s="6" customFormat="1" ht="16.5" customHeight="1">
      <c r="A57" s="72" t="s">
        <v>79</v>
      </c>
      <c r="B57" s="73"/>
      <c r="C57" s="74"/>
      <c r="D57" s="290" t="s">
        <v>89</v>
      </c>
      <c r="E57" s="290"/>
      <c r="F57" s="290"/>
      <c r="G57" s="290"/>
      <c r="H57" s="290"/>
      <c r="I57" s="75"/>
      <c r="J57" s="290" t="s">
        <v>90</v>
      </c>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1">
        <f>'SO 1.3 - Zajištění kabelu...'!J30</f>
        <v>0</v>
      </c>
      <c r="AH57" s="292"/>
      <c r="AI57" s="292"/>
      <c r="AJ57" s="292"/>
      <c r="AK57" s="292"/>
      <c r="AL57" s="292"/>
      <c r="AM57" s="292"/>
      <c r="AN57" s="291">
        <f>SUM(AG57,AT57)</f>
        <v>0</v>
      </c>
      <c r="AO57" s="292"/>
      <c r="AP57" s="292"/>
      <c r="AQ57" s="76" t="s">
        <v>82</v>
      </c>
      <c r="AR57" s="73"/>
      <c r="AS57" s="77">
        <v>0</v>
      </c>
      <c r="AT57" s="78">
        <f>ROUND(SUM(AV57:AW57),2)</f>
        <v>0</v>
      </c>
      <c r="AU57" s="79">
        <f>'SO 1.3 - Zajištění kabelu...'!P88</f>
        <v>0</v>
      </c>
      <c r="AV57" s="78">
        <f>'SO 1.3 - Zajištění kabelu...'!J33</f>
        <v>0</v>
      </c>
      <c r="AW57" s="78">
        <f>'SO 1.3 - Zajištění kabelu...'!J34</f>
        <v>0</v>
      </c>
      <c r="AX57" s="78">
        <f>'SO 1.3 - Zajištění kabelu...'!J35</f>
        <v>0</v>
      </c>
      <c r="AY57" s="78">
        <f>'SO 1.3 - Zajištění kabelu...'!J36</f>
        <v>0</v>
      </c>
      <c r="AZ57" s="78">
        <f>'SO 1.3 - Zajištění kabelu...'!F33</f>
        <v>0</v>
      </c>
      <c r="BA57" s="78">
        <f>'SO 1.3 - Zajištění kabelu...'!F34</f>
        <v>0</v>
      </c>
      <c r="BB57" s="78">
        <f>'SO 1.3 - Zajištění kabelu...'!F35</f>
        <v>0</v>
      </c>
      <c r="BC57" s="78">
        <f>'SO 1.3 - Zajištění kabelu...'!F36</f>
        <v>0</v>
      </c>
      <c r="BD57" s="80">
        <f>'SO 1.3 - Zajištění kabelu...'!F37</f>
        <v>0</v>
      </c>
      <c r="BT57" s="81" t="s">
        <v>83</v>
      </c>
      <c r="BV57" s="81" t="s">
        <v>77</v>
      </c>
      <c r="BW57" s="81" t="s">
        <v>91</v>
      </c>
      <c r="BX57" s="81" t="s">
        <v>5</v>
      </c>
      <c r="CL57" s="81" t="s">
        <v>21</v>
      </c>
      <c r="CM57" s="81" t="s">
        <v>85</v>
      </c>
    </row>
    <row r="58" spans="1:91" s="6" customFormat="1" ht="16.5" customHeight="1">
      <c r="A58" s="72" t="s">
        <v>79</v>
      </c>
      <c r="B58" s="73"/>
      <c r="C58" s="74"/>
      <c r="D58" s="290" t="s">
        <v>92</v>
      </c>
      <c r="E58" s="290"/>
      <c r="F58" s="290"/>
      <c r="G58" s="290"/>
      <c r="H58" s="290"/>
      <c r="I58" s="75"/>
      <c r="J58" s="290" t="s">
        <v>93</v>
      </c>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1">
        <f>'VRN - Vedlejší a ostatní ...'!J30</f>
        <v>0</v>
      </c>
      <c r="AH58" s="292"/>
      <c r="AI58" s="292"/>
      <c r="AJ58" s="292"/>
      <c r="AK58" s="292"/>
      <c r="AL58" s="292"/>
      <c r="AM58" s="292"/>
      <c r="AN58" s="291">
        <f>SUM(AG58,AT58)</f>
        <v>0</v>
      </c>
      <c r="AO58" s="292"/>
      <c r="AP58" s="292"/>
      <c r="AQ58" s="76" t="s">
        <v>82</v>
      </c>
      <c r="AR58" s="73"/>
      <c r="AS58" s="82">
        <v>0</v>
      </c>
      <c r="AT58" s="83">
        <f>ROUND(SUM(AV58:AW58),2)</f>
        <v>0</v>
      </c>
      <c r="AU58" s="84">
        <f>'VRN - Vedlejší a ostatní ...'!P79</f>
        <v>0</v>
      </c>
      <c r="AV58" s="83">
        <f>'VRN - Vedlejší a ostatní ...'!J33</f>
        <v>0</v>
      </c>
      <c r="AW58" s="83">
        <f>'VRN - Vedlejší a ostatní ...'!J34</f>
        <v>0</v>
      </c>
      <c r="AX58" s="83">
        <f>'VRN - Vedlejší a ostatní ...'!J35</f>
        <v>0</v>
      </c>
      <c r="AY58" s="83">
        <f>'VRN - Vedlejší a ostatní ...'!J36</f>
        <v>0</v>
      </c>
      <c r="AZ58" s="83">
        <f>'VRN - Vedlejší a ostatní ...'!F33</f>
        <v>0</v>
      </c>
      <c r="BA58" s="83">
        <f>'VRN - Vedlejší a ostatní ...'!F34</f>
        <v>0</v>
      </c>
      <c r="BB58" s="83">
        <f>'VRN - Vedlejší a ostatní ...'!F35</f>
        <v>0</v>
      </c>
      <c r="BC58" s="83">
        <f>'VRN - Vedlejší a ostatní ...'!F36</f>
        <v>0</v>
      </c>
      <c r="BD58" s="85">
        <f>'VRN - Vedlejší a ostatní ...'!F37</f>
        <v>0</v>
      </c>
      <c r="BT58" s="81" t="s">
        <v>83</v>
      </c>
      <c r="BV58" s="81" t="s">
        <v>77</v>
      </c>
      <c r="BW58" s="81" t="s">
        <v>94</v>
      </c>
      <c r="BX58" s="81" t="s">
        <v>5</v>
      </c>
      <c r="CL58" s="81" t="s">
        <v>21</v>
      </c>
      <c r="CM58" s="81" t="s">
        <v>85</v>
      </c>
    </row>
    <row r="59" spans="1:91" s="1" customFormat="1" ht="30" customHeight="1">
      <c r="B59" s="33"/>
      <c r="AR59" s="33"/>
    </row>
    <row r="60" spans="1:91" s="1" customFormat="1" ht="6.95" customHeight="1">
      <c r="B60" s="42"/>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33"/>
    </row>
  </sheetData>
  <sheetProtection algorithmName="SHA-512" hashValue="dR7eaBkvR+qhhplD2NGFu0dOiwmTs4+XynJDR29vHHUIWWOk3qZMCdSj31xo1PxyNm+DnWT4DCTwB4xBfupW2w==" saltValue="KxJuBP8yPiip8UiuOh4KI5xNsJ8aN+UMilQZ42qWGWx+7pDrDiGfVFZeFoZqvZoCe0m0fWgFKagR4ZP8KHAO9A=="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G54:AM54"/>
    <mergeCell ref="AN54:AP54"/>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SO 1.1 - Vložkování kanal...'!C2" display="/" xr:uid="{00000000-0004-0000-0000-000000000000}"/>
    <hyperlink ref="A56" location="'SO 1.2 - Monolitická šachta'!C2" display="/" xr:uid="{00000000-0004-0000-0000-000001000000}"/>
    <hyperlink ref="A57" location="'SO 1.3 - Zajištění kabelu...'!C2" display="/" xr:uid="{00000000-0004-0000-0000-000002000000}"/>
    <hyperlink ref="A58" location="'VRN - Vedlejší a ostatní ...'!C2" display="/" xr:uid="{00000000-0004-0000-0000-00000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8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8" t="s">
        <v>84</v>
      </c>
    </row>
    <row r="3" spans="2:46" ht="6.95" customHeight="1">
      <c r="B3" s="19"/>
      <c r="C3" s="20"/>
      <c r="D3" s="20"/>
      <c r="E3" s="20"/>
      <c r="F3" s="20"/>
      <c r="G3" s="20"/>
      <c r="H3" s="20"/>
      <c r="I3" s="20"/>
      <c r="J3" s="20"/>
      <c r="K3" s="20"/>
      <c r="L3" s="21"/>
      <c r="AT3" s="18" t="s">
        <v>85</v>
      </c>
    </row>
    <row r="4" spans="2:46" ht="24.95" customHeight="1">
      <c r="B4" s="21"/>
      <c r="D4" s="22" t="s">
        <v>95</v>
      </c>
      <c r="L4" s="21"/>
      <c r="M4" s="86" t="s">
        <v>10</v>
      </c>
      <c r="AT4" s="18" t="s">
        <v>4</v>
      </c>
    </row>
    <row r="5" spans="2:46" ht="6.95" customHeight="1">
      <c r="B5" s="21"/>
      <c r="L5" s="21"/>
    </row>
    <row r="6" spans="2:46" ht="12" customHeight="1">
      <c r="B6" s="21"/>
      <c r="D6" s="28" t="s">
        <v>16</v>
      </c>
      <c r="L6" s="21"/>
    </row>
    <row r="7" spans="2:46" ht="16.5" customHeight="1">
      <c r="B7" s="21"/>
      <c r="E7" s="314" t="str">
        <f>'Rekapitulace stavby'!K6</f>
        <v>ZŠ Prodloužená - kanalizace</v>
      </c>
      <c r="F7" s="315"/>
      <c r="G7" s="315"/>
      <c r="H7" s="315"/>
      <c r="L7" s="21"/>
    </row>
    <row r="8" spans="2:46" s="1" customFormat="1" ht="12" customHeight="1">
      <c r="B8" s="33"/>
      <c r="D8" s="28" t="s">
        <v>96</v>
      </c>
      <c r="L8" s="33"/>
    </row>
    <row r="9" spans="2:46" s="1" customFormat="1" ht="16.5" customHeight="1">
      <c r="B9" s="33"/>
      <c r="E9" s="277" t="s">
        <v>97</v>
      </c>
      <c r="F9" s="316"/>
      <c r="G9" s="316"/>
      <c r="H9" s="316"/>
      <c r="L9" s="33"/>
    </row>
    <row r="10" spans="2:46" s="1" customFormat="1" ht="11.25">
      <c r="B10" s="33"/>
      <c r="L10" s="33"/>
    </row>
    <row r="11" spans="2:46" s="1" customFormat="1" ht="12" customHeight="1">
      <c r="B11" s="33"/>
      <c r="D11" s="28" t="s">
        <v>18</v>
      </c>
      <c r="F11" s="26" t="s">
        <v>21</v>
      </c>
      <c r="I11" s="28" t="s">
        <v>20</v>
      </c>
      <c r="J11" s="26" t="s">
        <v>21</v>
      </c>
      <c r="L11" s="33"/>
    </row>
    <row r="12" spans="2:46" s="1" customFormat="1" ht="12" customHeight="1">
      <c r="B12" s="33"/>
      <c r="D12" s="28" t="s">
        <v>22</v>
      </c>
      <c r="F12" s="26" t="s">
        <v>23</v>
      </c>
      <c r="I12" s="28" t="s">
        <v>24</v>
      </c>
      <c r="J12" s="50" t="str">
        <f>'Rekapitulace stavby'!AN8</f>
        <v>24. 1. 2024</v>
      </c>
      <c r="L12" s="33"/>
    </row>
    <row r="13" spans="2:46" s="1" customFormat="1" ht="10.9" customHeight="1">
      <c r="B13" s="33"/>
      <c r="L13" s="33"/>
    </row>
    <row r="14" spans="2:46" s="1" customFormat="1" ht="12" customHeight="1">
      <c r="B14" s="33"/>
      <c r="D14" s="28" t="s">
        <v>26</v>
      </c>
      <c r="I14" s="28" t="s">
        <v>27</v>
      </c>
      <c r="J14" s="26" t="s">
        <v>28</v>
      </c>
      <c r="L14" s="33"/>
    </row>
    <row r="15" spans="2:46" s="1" customFormat="1" ht="18" customHeight="1">
      <c r="B15" s="33"/>
      <c r="E15" s="26" t="s">
        <v>29</v>
      </c>
      <c r="I15" s="28" t="s">
        <v>30</v>
      </c>
      <c r="J15" s="26" t="s">
        <v>21</v>
      </c>
      <c r="L15" s="33"/>
    </row>
    <row r="16" spans="2:46" s="1" customFormat="1" ht="6.95" customHeight="1">
      <c r="B16" s="33"/>
      <c r="L16" s="33"/>
    </row>
    <row r="17" spans="2:12" s="1" customFormat="1" ht="12" customHeight="1">
      <c r="B17" s="33"/>
      <c r="D17" s="28" t="s">
        <v>31</v>
      </c>
      <c r="I17" s="28" t="s">
        <v>27</v>
      </c>
      <c r="J17" s="29" t="str">
        <f>'Rekapitulace stavby'!AN13</f>
        <v>Vyplň údaj</v>
      </c>
      <c r="L17" s="33"/>
    </row>
    <row r="18" spans="2:12" s="1" customFormat="1" ht="18" customHeight="1">
      <c r="B18" s="33"/>
      <c r="E18" s="317" t="str">
        <f>'Rekapitulace stavby'!E14</f>
        <v>Vyplň údaj</v>
      </c>
      <c r="F18" s="298"/>
      <c r="G18" s="298"/>
      <c r="H18" s="298"/>
      <c r="I18" s="28" t="s">
        <v>30</v>
      </c>
      <c r="J18" s="29" t="str">
        <f>'Rekapitulace stavby'!AN14</f>
        <v>Vyplň údaj</v>
      </c>
      <c r="L18" s="33"/>
    </row>
    <row r="19" spans="2:12" s="1" customFormat="1" ht="6.95" customHeight="1">
      <c r="B19" s="33"/>
      <c r="L19" s="33"/>
    </row>
    <row r="20" spans="2:12" s="1" customFormat="1" ht="12" customHeight="1">
      <c r="B20" s="33"/>
      <c r="D20" s="28" t="s">
        <v>33</v>
      </c>
      <c r="I20" s="28" t="s">
        <v>27</v>
      </c>
      <c r="J20" s="26" t="s">
        <v>34</v>
      </c>
      <c r="L20" s="33"/>
    </row>
    <row r="21" spans="2:12" s="1" customFormat="1" ht="18" customHeight="1">
      <c r="B21" s="33"/>
      <c r="E21" s="26" t="s">
        <v>35</v>
      </c>
      <c r="I21" s="28" t="s">
        <v>30</v>
      </c>
      <c r="J21" s="26" t="s">
        <v>21</v>
      </c>
      <c r="L21" s="33"/>
    </row>
    <row r="22" spans="2:12" s="1" customFormat="1" ht="6.95" customHeight="1">
      <c r="B22" s="33"/>
      <c r="L22" s="33"/>
    </row>
    <row r="23" spans="2:12" s="1" customFormat="1" ht="12" customHeight="1">
      <c r="B23" s="33"/>
      <c r="D23" s="28" t="s">
        <v>37</v>
      </c>
      <c r="I23" s="28" t="s">
        <v>27</v>
      </c>
      <c r="J23" s="26" t="str">
        <f>IF('Rekapitulace stavby'!AN19="","",'Rekapitulace stavby'!AN19)</f>
        <v/>
      </c>
      <c r="L23" s="33"/>
    </row>
    <row r="24" spans="2:12" s="1" customFormat="1" ht="18" customHeight="1">
      <c r="B24" s="33"/>
      <c r="E24" s="26" t="str">
        <f>IF('Rekapitulace stavby'!E20="","",'Rekapitulace stavby'!E20)</f>
        <v xml:space="preserve"> </v>
      </c>
      <c r="I24" s="28" t="s">
        <v>30</v>
      </c>
      <c r="J24" s="26" t="str">
        <f>IF('Rekapitulace stavby'!AN20="","",'Rekapitulace stavby'!AN20)</f>
        <v/>
      </c>
      <c r="L24" s="33"/>
    </row>
    <row r="25" spans="2:12" s="1" customFormat="1" ht="6.95" customHeight="1">
      <c r="B25" s="33"/>
      <c r="L25" s="33"/>
    </row>
    <row r="26" spans="2:12" s="1" customFormat="1" ht="12" customHeight="1">
      <c r="B26" s="33"/>
      <c r="D26" s="28" t="s">
        <v>39</v>
      </c>
      <c r="L26" s="33"/>
    </row>
    <row r="27" spans="2:12" s="7" customFormat="1" ht="16.5" customHeight="1">
      <c r="B27" s="87"/>
      <c r="E27" s="303" t="s">
        <v>21</v>
      </c>
      <c r="F27" s="303"/>
      <c r="G27" s="303"/>
      <c r="H27" s="303"/>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41</v>
      </c>
      <c r="J30" s="64">
        <f>ROUND(J87, 2)</f>
        <v>0</v>
      </c>
      <c r="L30" s="33"/>
    </row>
    <row r="31" spans="2:12" s="1" customFormat="1" ht="6.95" customHeight="1">
      <c r="B31" s="33"/>
      <c r="D31" s="51"/>
      <c r="E31" s="51"/>
      <c r="F31" s="51"/>
      <c r="G31" s="51"/>
      <c r="H31" s="51"/>
      <c r="I31" s="51"/>
      <c r="J31" s="51"/>
      <c r="K31" s="51"/>
      <c r="L31" s="33"/>
    </row>
    <row r="32" spans="2:12" s="1" customFormat="1" ht="14.45" customHeight="1">
      <c r="B32" s="33"/>
      <c r="F32" s="36" t="s">
        <v>43</v>
      </c>
      <c r="I32" s="36" t="s">
        <v>42</v>
      </c>
      <c r="J32" s="36" t="s">
        <v>44</v>
      </c>
      <c r="L32" s="33"/>
    </row>
    <row r="33" spans="2:12" s="1" customFormat="1" ht="14.45" customHeight="1">
      <c r="B33" s="33"/>
      <c r="D33" s="53" t="s">
        <v>45</v>
      </c>
      <c r="E33" s="28" t="s">
        <v>46</v>
      </c>
      <c r="F33" s="89">
        <f>ROUND((SUM(BE87:BE286)),  2)</f>
        <v>0</v>
      </c>
      <c r="I33" s="90">
        <v>0.21</v>
      </c>
      <c r="J33" s="89">
        <f>ROUND(((SUM(BE87:BE286))*I33),  2)</f>
        <v>0</v>
      </c>
      <c r="L33" s="33"/>
    </row>
    <row r="34" spans="2:12" s="1" customFormat="1" ht="14.45" customHeight="1">
      <c r="B34" s="33"/>
      <c r="E34" s="28" t="s">
        <v>47</v>
      </c>
      <c r="F34" s="89">
        <f>ROUND((SUM(BF87:BF286)),  2)</f>
        <v>0</v>
      </c>
      <c r="I34" s="90">
        <v>0.12</v>
      </c>
      <c r="J34" s="89">
        <f>ROUND(((SUM(BF87:BF286))*I34),  2)</f>
        <v>0</v>
      </c>
      <c r="L34" s="33"/>
    </row>
    <row r="35" spans="2:12" s="1" customFormat="1" ht="14.45" hidden="1" customHeight="1">
      <c r="B35" s="33"/>
      <c r="E35" s="28" t="s">
        <v>48</v>
      </c>
      <c r="F35" s="89">
        <f>ROUND((SUM(BG87:BG286)),  2)</f>
        <v>0</v>
      </c>
      <c r="I35" s="90">
        <v>0.21</v>
      </c>
      <c r="J35" s="89">
        <f>0</f>
        <v>0</v>
      </c>
      <c r="L35" s="33"/>
    </row>
    <row r="36" spans="2:12" s="1" customFormat="1" ht="14.45" hidden="1" customHeight="1">
      <c r="B36" s="33"/>
      <c r="E36" s="28" t="s">
        <v>49</v>
      </c>
      <c r="F36" s="89">
        <f>ROUND((SUM(BH87:BH286)),  2)</f>
        <v>0</v>
      </c>
      <c r="I36" s="90">
        <v>0.12</v>
      </c>
      <c r="J36" s="89">
        <f>0</f>
        <v>0</v>
      </c>
      <c r="L36" s="33"/>
    </row>
    <row r="37" spans="2:12" s="1" customFormat="1" ht="14.45" hidden="1" customHeight="1">
      <c r="B37" s="33"/>
      <c r="E37" s="28" t="s">
        <v>50</v>
      </c>
      <c r="F37" s="89">
        <f>ROUND((SUM(BI87:BI286)),  2)</f>
        <v>0</v>
      </c>
      <c r="I37" s="90">
        <v>0</v>
      </c>
      <c r="J37" s="89">
        <f>0</f>
        <v>0</v>
      </c>
      <c r="L37" s="33"/>
    </row>
    <row r="38" spans="2:12" s="1" customFormat="1" ht="6.95" customHeight="1">
      <c r="B38" s="33"/>
      <c r="L38" s="33"/>
    </row>
    <row r="39" spans="2:12" s="1" customFormat="1" ht="25.35" customHeight="1">
      <c r="B39" s="33"/>
      <c r="C39" s="91"/>
      <c r="D39" s="92" t="s">
        <v>51</v>
      </c>
      <c r="E39" s="55"/>
      <c r="F39" s="55"/>
      <c r="G39" s="93" t="s">
        <v>52</v>
      </c>
      <c r="H39" s="94" t="s">
        <v>53</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98</v>
      </c>
      <c r="L45" s="33"/>
    </row>
    <row r="46" spans="2:12" s="1" customFormat="1" ht="6.95" customHeight="1">
      <c r="B46" s="33"/>
      <c r="L46" s="33"/>
    </row>
    <row r="47" spans="2:12" s="1" customFormat="1" ht="12" customHeight="1">
      <c r="B47" s="33"/>
      <c r="C47" s="28" t="s">
        <v>16</v>
      </c>
      <c r="L47" s="33"/>
    </row>
    <row r="48" spans="2:12" s="1" customFormat="1" ht="16.5" customHeight="1">
      <c r="B48" s="33"/>
      <c r="E48" s="314" t="str">
        <f>E7</f>
        <v>ZŠ Prodloužená - kanalizace</v>
      </c>
      <c r="F48" s="315"/>
      <c r="G48" s="315"/>
      <c r="H48" s="315"/>
      <c r="L48" s="33"/>
    </row>
    <row r="49" spans="2:47" s="1" customFormat="1" ht="12" customHeight="1">
      <c r="B49" s="33"/>
      <c r="C49" s="28" t="s">
        <v>96</v>
      </c>
      <c r="L49" s="33"/>
    </row>
    <row r="50" spans="2:47" s="1" customFormat="1" ht="16.5" customHeight="1">
      <c r="B50" s="33"/>
      <c r="E50" s="277" t="str">
        <f>E9</f>
        <v>SO 1.1 - Vložkování kanalizace</v>
      </c>
      <c r="F50" s="316"/>
      <c r="G50" s="316"/>
      <c r="H50" s="316"/>
      <c r="L50" s="33"/>
    </row>
    <row r="51" spans="2:47" s="1" customFormat="1" ht="6.95" customHeight="1">
      <c r="B51" s="33"/>
      <c r="L51" s="33"/>
    </row>
    <row r="52" spans="2:47" s="1" customFormat="1" ht="12" customHeight="1">
      <c r="B52" s="33"/>
      <c r="C52" s="28" t="s">
        <v>22</v>
      </c>
      <c r="F52" s="26" t="str">
        <f>F12</f>
        <v>Pardubice</v>
      </c>
      <c r="I52" s="28" t="s">
        <v>24</v>
      </c>
      <c r="J52" s="50" t="str">
        <f>IF(J12="","",J12)</f>
        <v>24. 1. 2024</v>
      </c>
      <c r="L52" s="33"/>
    </row>
    <row r="53" spans="2:47" s="1" customFormat="1" ht="6.95" customHeight="1">
      <c r="B53" s="33"/>
      <c r="L53" s="33"/>
    </row>
    <row r="54" spans="2:47" s="1" customFormat="1" ht="15.2" customHeight="1">
      <c r="B54" s="33"/>
      <c r="C54" s="28" t="s">
        <v>26</v>
      </c>
      <c r="F54" s="26" t="str">
        <f>E15</f>
        <v>Vodovody a kanalizace Pardubice, a.s.</v>
      </c>
      <c r="I54" s="28" t="s">
        <v>33</v>
      </c>
      <c r="J54" s="31" t="str">
        <f>E21</f>
        <v>PLP projektstav s.r.o.</v>
      </c>
      <c r="L54" s="33"/>
    </row>
    <row r="55" spans="2:47" s="1" customFormat="1" ht="15.2" customHeight="1">
      <c r="B55" s="33"/>
      <c r="C55" s="28" t="s">
        <v>31</v>
      </c>
      <c r="F55" s="26" t="str">
        <f>IF(E18="","",E18)</f>
        <v>Vyplň údaj</v>
      </c>
      <c r="I55" s="28" t="s">
        <v>37</v>
      </c>
      <c r="J55" s="31" t="str">
        <f>E24</f>
        <v xml:space="preserve"> </v>
      </c>
      <c r="L55" s="33"/>
    </row>
    <row r="56" spans="2:47" s="1" customFormat="1" ht="10.35" customHeight="1">
      <c r="B56" s="33"/>
      <c r="L56" s="33"/>
    </row>
    <row r="57" spans="2:47" s="1" customFormat="1" ht="29.25" customHeight="1">
      <c r="B57" s="33"/>
      <c r="C57" s="97" t="s">
        <v>99</v>
      </c>
      <c r="D57" s="91"/>
      <c r="E57" s="91"/>
      <c r="F57" s="91"/>
      <c r="G57" s="91"/>
      <c r="H57" s="91"/>
      <c r="I57" s="91"/>
      <c r="J57" s="98" t="s">
        <v>100</v>
      </c>
      <c r="K57" s="91"/>
      <c r="L57" s="33"/>
    </row>
    <row r="58" spans="2:47" s="1" customFormat="1" ht="10.35" customHeight="1">
      <c r="B58" s="33"/>
      <c r="L58" s="33"/>
    </row>
    <row r="59" spans="2:47" s="1" customFormat="1" ht="22.9" customHeight="1">
      <c r="B59" s="33"/>
      <c r="C59" s="99" t="s">
        <v>73</v>
      </c>
      <c r="J59" s="64">
        <f>J87</f>
        <v>0</v>
      </c>
      <c r="L59" s="33"/>
      <c r="AU59" s="18" t="s">
        <v>101</v>
      </c>
    </row>
    <row r="60" spans="2:47" s="8" customFormat="1" ht="24.95" customHeight="1">
      <c r="B60" s="100"/>
      <c r="D60" s="101" t="s">
        <v>102</v>
      </c>
      <c r="E60" s="102"/>
      <c r="F60" s="102"/>
      <c r="G60" s="102"/>
      <c r="H60" s="102"/>
      <c r="I60" s="102"/>
      <c r="J60" s="103">
        <f>J88</f>
        <v>0</v>
      </c>
      <c r="L60" s="100"/>
    </row>
    <row r="61" spans="2:47" s="9" customFormat="1" ht="19.899999999999999" customHeight="1">
      <c r="B61" s="104"/>
      <c r="D61" s="105" t="s">
        <v>103</v>
      </c>
      <c r="E61" s="106"/>
      <c r="F61" s="106"/>
      <c r="G61" s="106"/>
      <c r="H61" s="106"/>
      <c r="I61" s="106"/>
      <c r="J61" s="107">
        <f>J89</f>
        <v>0</v>
      </c>
      <c r="L61" s="104"/>
    </row>
    <row r="62" spans="2:47" s="9" customFormat="1" ht="19.899999999999999" customHeight="1">
      <c r="B62" s="104"/>
      <c r="D62" s="105" t="s">
        <v>104</v>
      </c>
      <c r="E62" s="106"/>
      <c r="F62" s="106"/>
      <c r="G62" s="106"/>
      <c r="H62" s="106"/>
      <c r="I62" s="106"/>
      <c r="J62" s="107">
        <f>J194</f>
        <v>0</v>
      </c>
      <c r="L62" s="104"/>
    </row>
    <row r="63" spans="2:47" s="9" customFormat="1" ht="19.899999999999999" customHeight="1">
      <c r="B63" s="104"/>
      <c r="D63" s="105" t="s">
        <v>105</v>
      </c>
      <c r="E63" s="106"/>
      <c r="F63" s="106"/>
      <c r="G63" s="106"/>
      <c r="H63" s="106"/>
      <c r="I63" s="106"/>
      <c r="J63" s="107">
        <f>J242</f>
        <v>0</v>
      </c>
      <c r="L63" s="104"/>
    </row>
    <row r="64" spans="2:47" s="9" customFormat="1" ht="19.899999999999999" customHeight="1">
      <c r="B64" s="104"/>
      <c r="D64" s="105" t="s">
        <v>106</v>
      </c>
      <c r="E64" s="106"/>
      <c r="F64" s="106"/>
      <c r="G64" s="106"/>
      <c r="H64" s="106"/>
      <c r="I64" s="106"/>
      <c r="J64" s="107">
        <f>J250</f>
        <v>0</v>
      </c>
      <c r="L64" s="104"/>
    </row>
    <row r="65" spans="2:12" s="9" customFormat="1" ht="19.899999999999999" customHeight="1">
      <c r="B65" s="104"/>
      <c r="D65" s="105" t="s">
        <v>107</v>
      </c>
      <c r="E65" s="106"/>
      <c r="F65" s="106"/>
      <c r="G65" s="106"/>
      <c r="H65" s="106"/>
      <c r="I65" s="106"/>
      <c r="J65" s="107">
        <f>J261</f>
        <v>0</v>
      </c>
      <c r="L65" s="104"/>
    </row>
    <row r="66" spans="2:12" s="8" customFormat="1" ht="24.95" customHeight="1">
      <c r="B66" s="100"/>
      <c r="D66" s="101" t="s">
        <v>108</v>
      </c>
      <c r="E66" s="102"/>
      <c r="F66" s="102"/>
      <c r="G66" s="102"/>
      <c r="H66" s="102"/>
      <c r="I66" s="102"/>
      <c r="J66" s="103">
        <f>J265</f>
        <v>0</v>
      </c>
      <c r="L66" s="100"/>
    </row>
    <row r="67" spans="2:12" s="9" customFormat="1" ht="19.899999999999999" customHeight="1">
      <c r="B67" s="104"/>
      <c r="D67" s="105" t="s">
        <v>109</v>
      </c>
      <c r="E67" s="106"/>
      <c r="F67" s="106"/>
      <c r="G67" s="106"/>
      <c r="H67" s="106"/>
      <c r="I67" s="106"/>
      <c r="J67" s="107">
        <f>J266</f>
        <v>0</v>
      </c>
      <c r="L67" s="104"/>
    </row>
    <row r="68" spans="2:12" s="1" customFormat="1" ht="21.75" customHeight="1">
      <c r="B68" s="33"/>
      <c r="L68" s="33"/>
    </row>
    <row r="69" spans="2:12" s="1" customFormat="1" ht="6.95" customHeight="1">
      <c r="B69" s="42"/>
      <c r="C69" s="43"/>
      <c r="D69" s="43"/>
      <c r="E69" s="43"/>
      <c r="F69" s="43"/>
      <c r="G69" s="43"/>
      <c r="H69" s="43"/>
      <c r="I69" s="43"/>
      <c r="J69" s="43"/>
      <c r="K69" s="43"/>
      <c r="L69" s="33"/>
    </row>
    <row r="73" spans="2:12" s="1" customFormat="1" ht="6.95" customHeight="1">
      <c r="B73" s="44"/>
      <c r="C73" s="45"/>
      <c r="D73" s="45"/>
      <c r="E73" s="45"/>
      <c r="F73" s="45"/>
      <c r="G73" s="45"/>
      <c r="H73" s="45"/>
      <c r="I73" s="45"/>
      <c r="J73" s="45"/>
      <c r="K73" s="45"/>
      <c r="L73" s="33"/>
    </row>
    <row r="74" spans="2:12" s="1" customFormat="1" ht="24.95" customHeight="1">
      <c r="B74" s="33"/>
      <c r="C74" s="22" t="s">
        <v>110</v>
      </c>
      <c r="L74" s="33"/>
    </row>
    <row r="75" spans="2:12" s="1" customFormat="1" ht="6.95" customHeight="1">
      <c r="B75" s="33"/>
      <c r="L75" s="33"/>
    </row>
    <row r="76" spans="2:12" s="1" customFormat="1" ht="12" customHeight="1">
      <c r="B76" s="33"/>
      <c r="C76" s="28" t="s">
        <v>16</v>
      </c>
      <c r="L76" s="33"/>
    </row>
    <row r="77" spans="2:12" s="1" customFormat="1" ht="16.5" customHeight="1">
      <c r="B77" s="33"/>
      <c r="E77" s="314" t="str">
        <f>E7</f>
        <v>ZŠ Prodloužená - kanalizace</v>
      </c>
      <c r="F77" s="315"/>
      <c r="G77" s="315"/>
      <c r="H77" s="315"/>
      <c r="L77" s="33"/>
    </row>
    <row r="78" spans="2:12" s="1" customFormat="1" ht="12" customHeight="1">
      <c r="B78" s="33"/>
      <c r="C78" s="28" t="s">
        <v>96</v>
      </c>
      <c r="L78" s="33"/>
    </row>
    <row r="79" spans="2:12" s="1" customFormat="1" ht="16.5" customHeight="1">
      <c r="B79" s="33"/>
      <c r="E79" s="277" t="str">
        <f>E9</f>
        <v>SO 1.1 - Vložkování kanalizace</v>
      </c>
      <c r="F79" s="316"/>
      <c r="G79" s="316"/>
      <c r="H79" s="316"/>
      <c r="L79" s="33"/>
    </row>
    <row r="80" spans="2:12" s="1" customFormat="1" ht="6.95" customHeight="1">
      <c r="B80" s="33"/>
      <c r="L80" s="33"/>
    </row>
    <row r="81" spans="2:65" s="1" customFormat="1" ht="12" customHeight="1">
      <c r="B81" s="33"/>
      <c r="C81" s="28" t="s">
        <v>22</v>
      </c>
      <c r="F81" s="26" t="str">
        <f>F12</f>
        <v>Pardubice</v>
      </c>
      <c r="I81" s="28" t="s">
        <v>24</v>
      </c>
      <c r="J81" s="50" t="str">
        <f>IF(J12="","",J12)</f>
        <v>24. 1. 2024</v>
      </c>
      <c r="L81" s="33"/>
    </row>
    <row r="82" spans="2:65" s="1" customFormat="1" ht="6.95" customHeight="1">
      <c r="B82" s="33"/>
      <c r="L82" s="33"/>
    </row>
    <row r="83" spans="2:65" s="1" customFormat="1" ht="15.2" customHeight="1">
      <c r="B83" s="33"/>
      <c r="C83" s="28" t="s">
        <v>26</v>
      </c>
      <c r="F83" s="26" t="str">
        <f>E15</f>
        <v>Vodovody a kanalizace Pardubice, a.s.</v>
      </c>
      <c r="I83" s="28" t="s">
        <v>33</v>
      </c>
      <c r="J83" s="31" t="str">
        <f>E21</f>
        <v>PLP projektstav s.r.o.</v>
      </c>
      <c r="L83" s="33"/>
    </row>
    <row r="84" spans="2:65" s="1" customFormat="1" ht="15.2" customHeight="1">
      <c r="B84" s="33"/>
      <c r="C84" s="28" t="s">
        <v>31</v>
      </c>
      <c r="F84" s="26" t="str">
        <f>IF(E18="","",E18)</f>
        <v>Vyplň údaj</v>
      </c>
      <c r="I84" s="28" t="s">
        <v>37</v>
      </c>
      <c r="J84" s="31" t="str">
        <f>E24</f>
        <v xml:space="preserve"> </v>
      </c>
      <c r="L84" s="33"/>
    </row>
    <row r="85" spans="2:65" s="1" customFormat="1" ht="10.35" customHeight="1">
      <c r="B85" s="33"/>
      <c r="L85" s="33"/>
    </row>
    <row r="86" spans="2:65" s="10" customFormat="1" ht="29.25" customHeight="1">
      <c r="B86" s="108"/>
      <c r="C86" s="109" t="s">
        <v>111</v>
      </c>
      <c r="D86" s="110" t="s">
        <v>60</v>
      </c>
      <c r="E86" s="110" t="s">
        <v>56</v>
      </c>
      <c r="F86" s="110" t="s">
        <v>57</v>
      </c>
      <c r="G86" s="110" t="s">
        <v>112</v>
      </c>
      <c r="H86" s="110" t="s">
        <v>113</v>
      </c>
      <c r="I86" s="110" t="s">
        <v>114</v>
      </c>
      <c r="J86" s="111" t="s">
        <v>100</v>
      </c>
      <c r="K86" s="112" t="s">
        <v>115</v>
      </c>
      <c r="L86" s="108"/>
      <c r="M86" s="57" t="s">
        <v>21</v>
      </c>
      <c r="N86" s="58" t="s">
        <v>45</v>
      </c>
      <c r="O86" s="58" t="s">
        <v>116</v>
      </c>
      <c r="P86" s="58" t="s">
        <v>117</v>
      </c>
      <c r="Q86" s="58" t="s">
        <v>118</v>
      </c>
      <c r="R86" s="58" t="s">
        <v>119</v>
      </c>
      <c r="S86" s="58" t="s">
        <v>120</v>
      </c>
      <c r="T86" s="59" t="s">
        <v>121</v>
      </c>
    </row>
    <row r="87" spans="2:65" s="1" customFormat="1" ht="22.9" customHeight="1">
      <c r="B87" s="33"/>
      <c r="C87" s="62" t="s">
        <v>122</v>
      </c>
      <c r="J87" s="113">
        <f>BK87</f>
        <v>0</v>
      </c>
      <c r="L87" s="33"/>
      <c r="M87" s="60"/>
      <c r="N87" s="51"/>
      <c r="O87" s="51"/>
      <c r="P87" s="114">
        <f>P88+P265</f>
        <v>0</v>
      </c>
      <c r="Q87" s="51"/>
      <c r="R87" s="114">
        <f>R88+R265</f>
        <v>3.8000799999999999</v>
      </c>
      <c r="S87" s="51"/>
      <c r="T87" s="115">
        <f>T88+T265</f>
        <v>1.6432</v>
      </c>
      <c r="AT87" s="18" t="s">
        <v>74</v>
      </c>
      <c r="AU87" s="18" t="s">
        <v>101</v>
      </c>
      <c r="BK87" s="116">
        <f>BK88+BK265</f>
        <v>0</v>
      </c>
    </row>
    <row r="88" spans="2:65" s="11" customFormat="1" ht="25.9" customHeight="1">
      <c r="B88" s="117"/>
      <c r="D88" s="118" t="s">
        <v>74</v>
      </c>
      <c r="E88" s="119" t="s">
        <v>123</v>
      </c>
      <c r="F88" s="119" t="s">
        <v>124</v>
      </c>
      <c r="I88" s="120"/>
      <c r="J88" s="121">
        <f>BK88</f>
        <v>0</v>
      </c>
      <c r="L88" s="117"/>
      <c r="M88" s="122"/>
      <c r="P88" s="123">
        <f>P89+P194+P242+P250+P261</f>
        <v>0</v>
      </c>
      <c r="R88" s="123">
        <f>R89+R194+R242+R250+R261</f>
        <v>3.8000799999999999</v>
      </c>
      <c r="T88" s="124">
        <f>T89+T194+T242+T250+T261</f>
        <v>1.6432</v>
      </c>
      <c r="AR88" s="118" t="s">
        <v>83</v>
      </c>
      <c r="AT88" s="125" t="s">
        <v>74</v>
      </c>
      <c r="AU88" s="125" t="s">
        <v>75</v>
      </c>
      <c r="AY88" s="118" t="s">
        <v>125</v>
      </c>
      <c r="BK88" s="126">
        <f>BK89+BK194+BK242+BK250+BK261</f>
        <v>0</v>
      </c>
    </row>
    <row r="89" spans="2:65" s="11" customFormat="1" ht="22.9" customHeight="1">
      <c r="B89" s="117"/>
      <c r="D89" s="118" t="s">
        <v>74</v>
      </c>
      <c r="E89" s="127" t="s">
        <v>83</v>
      </c>
      <c r="F89" s="127" t="s">
        <v>126</v>
      </c>
      <c r="I89" s="120"/>
      <c r="J89" s="128">
        <f>BK89</f>
        <v>0</v>
      </c>
      <c r="L89" s="117"/>
      <c r="M89" s="122"/>
      <c r="P89" s="123">
        <f>SUM(P90:P193)</f>
        <v>0</v>
      </c>
      <c r="R89" s="123">
        <f>SUM(R90:R193)</f>
        <v>1.5339999999999999E-2</v>
      </c>
      <c r="T89" s="124">
        <f>SUM(T90:T193)</f>
        <v>0</v>
      </c>
      <c r="AR89" s="118" t="s">
        <v>83</v>
      </c>
      <c r="AT89" s="125" t="s">
        <v>74</v>
      </c>
      <c r="AU89" s="125" t="s">
        <v>83</v>
      </c>
      <c r="AY89" s="118" t="s">
        <v>125</v>
      </c>
      <c r="BK89" s="126">
        <f>SUM(BK90:BK193)</f>
        <v>0</v>
      </c>
    </row>
    <row r="90" spans="2:65" s="1" customFormat="1" ht="16.5" customHeight="1">
      <c r="B90" s="33"/>
      <c r="C90" s="129" t="s">
        <v>83</v>
      </c>
      <c r="D90" s="129" t="s">
        <v>127</v>
      </c>
      <c r="E90" s="130" t="s">
        <v>128</v>
      </c>
      <c r="F90" s="131" t="s">
        <v>129</v>
      </c>
      <c r="G90" s="132" t="s">
        <v>130</v>
      </c>
      <c r="H90" s="133">
        <v>15</v>
      </c>
      <c r="I90" s="134"/>
      <c r="J90" s="135">
        <f>ROUND(I90*H90,2)</f>
        <v>0</v>
      </c>
      <c r="K90" s="136"/>
      <c r="L90" s="137"/>
      <c r="M90" s="138" t="s">
        <v>21</v>
      </c>
      <c r="N90" s="139" t="s">
        <v>46</v>
      </c>
      <c r="P90" s="140">
        <f>O90*H90</f>
        <v>0</v>
      </c>
      <c r="Q90" s="140">
        <v>1E-3</v>
      </c>
      <c r="R90" s="140">
        <f>Q90*H90</f>
        <v>1.4999999999999999E-2</v>
      </c>
      <c r="S90" s="140">
        <v>0</v>
      </c>
      <c r="T90" s="141">
        <f>S90*H90</f>
        <v>0</v>
      </c>
      <c r="AR90" s="142" t="s">
        <v>131</v>
      </c>
      <c r="AT90" s="142" t="s">
        <v>127</v>
      </c>
      <c r="AU90" s="142" t="s">
        <v>85</v>
      </c>
      <c r="AY90" s="18" t="s">
        <v>125</v>
      </c>
      <c r="BE90" s="143">
        <f>IF(N90="základní",J90,0)</f>
        <v>0</v>
      </c>
      <c r="BF90" s="143">
        <f>IF(N90="snížená",J90,0)</f>
        <v>0</v>
      </c>
      <c r="BG90" s="143">
        <f>IF(N90="zákl. přenesená",J90,0)</f>
        <v>0</v>
      </c>
      <c r="BH90" s="143">
        <f>IF(N90="sníž. přenesená",J90,0)</f>
        <v>0</v>
      </c>
      <c r="BI90" s="143">
        <f>IF(N90="nulová",J90,0)</f>
        <v>0</v>
      </c>
      <c r="BJ90" s="18" t="s">
        <v>83</v>
      </c>
      <c r="BK90" s="143">
        <f>ROUND(I90*H90,2)</f>
        <v>0</v>
      </c>
      <c r="BL90" s="18" t="s">
        <v>132</v>
      </c>
      <c r="BM90" s="142" t="s">
        <v>133</v>
      </c>
    </row>
    <row r="91" spans="2:65" s="1" customFormat="1" ht="11.25">
      <c r="B91" s="33"/>
      <c r="D91" s="144" t="s">
        <v>134</v>
      </c>
      <c r="F91" s="145" t="s">
        <v>129</v>
      </c>
      <c r="I91" s="146"/>
      <c r="L91" s="33"/>
      <c r="M91" s="147"/>
      <c r="T91" s="54"/>
      <c r="AT91" s="18" t="s">
        <v>134</v>
      </c>
      <c r="AU91" s="18" t="s">
        <v>85</v>
      </c>
    </row>
    <row r="92" spans="2:65" s="12" customFormat="1" ht="11.25">
      <c r="B92" s="148"/>
      <c r="D92" s="144" t="s">
        <v>135</v>
      </c>
      <c r="E92" s="149" t="s">
        <v>21</v>
      </c>
      <c r="F92" s="150" t="s">
        <v>136</v>
      </c>
      <c r="H92" s="151">
        <v>15</v>
      </c>
      <c r="I92" s="152"/>
      <c r="L92" s="148"/>
      <c r="M92" s="153"/>
      <c r="T92" s="154"/>
      <c r="AT92" s="149" t="s">
        <v>135</v>
      </c>
      <c r="AU92" s="149" t="s">
        <v>85</v>
      </c>
      <c r="AV92" s="12" t="s">
        <v>85</v>
      </c>
      <c r="AW92" s="12" t="s">
        <v>36</v>
      </c>
      <c r="AX92" s="12" t="s">
        <v>83</v>
      </c>
      <c r="AY92" s="149" t="s">
        <v>125</v>
      </c>
    </row>
    <row r="93" spans="2:65" s="1" customFormat="1" ht="37.9" customHeight="1">
      <c r="B93" s="33"/>
      <c r="C93" s="155" t="s">
        <v>85</v>
      </c>
      <c r="D93" s="155" t="s">
        <v>137</v>
      </c>
      <c r="E93" s="156" t="s">
        <v>138</v>
      </c>
      <c r="F93" s="157" t="s">
        <v>139</v>
      </c>
      <c r="G93" s="158" t="s">
        <v>140</v>
      </c>
      <c r="H93" s="159">
        <v>1</v>
      </c>
      <c r="I93" s="160"/>
      <c r="J93" s="161">
        <f>ROUND(I93*H93,2)</f>
        <v>0</v>
      </c>
      <c r="K93" s="162"/>
      <c r="L93" s="33"/>
      <c r="M93" s="163" t="s">
        <v>21</v>
      </c>
      <c r="N93" s="164" t="s">
        <v>46</v>
      </c>
      <c r="P93" s="140">
        <f>O93*H93</f>
        <v>0</v>
      </c>
      <c r="Q93" s="140">
        <v>4.0000000000000003E-5</v>
      </c>
      <c r="R93" s="140">
        <f>Q93*H93</f>
        <v>4.0000000000000003E-5</v>
      </c>
      <c r="S93" s="140">
        <v>0</v>
      </c>
      <c r="T93" s="141">
        <f>S93*H93</f>
        <v>0</v>
      </c>
      <c r="AR93" s="142" t="s">
        <v>132</v>
      </c>
      <c r="AT93" s="142" t="s">
        <v>137</v>
      </c>
      <c r="AU93" s="142" t="s">
        <v>85</v>
      </c>
      <c r="AY93" s="18" t="s">
        <v>125</v>
      </c>
      <c r="BE93" s="143">
        <f>IF(N93="základní",J93,0)</f>
        <v>0</v>
      </c>
      <c r="BF93" s="143">
        <f>IF(N93="snížená",J93,0)</f>
        <v>0</v>
      </c>
      <c r="BG93" s="143">
        <f>IF(N93="zákl. přenesená",J93,0)</f>
        <v>0</v>
      </c>
      <c r="BH93" s="143">
        <f>IF(N93="sníž. přenesená",J93,0)</f>
        <v>0</v>
      </c>
      <c r="BI93" s="143">
        <f>IF(N93="nulová",J93,0)</f>
        <v>0</v>
      </c>
      <c r="BJ93" s="18" t="s">
        <v>83</v>
      </c>
      <c r="BK93" s="143">
        <f>ROUND(I93*H93,2)</f>
        <v>0</v>
      </c>
      <c r="BL93" s="18" t="s">
        <v>132</v>
      </c>
      <c r="BM93" s="142" t="s">
        <v>141</v>
      </c>
    </row>
    <row r="94" spans="2:65" s="1" customFormat="1" ht="29.25">
      <c r="B94" s="33"/>
      <c r="D94" s="144" t="s">
        <v>134</v>
      </c>
      <c r="F94" s="145" t="s">
        <v>139</v>
      </c>
      <c r="I94" s="146"/>
      <c r="L94" s="33"/>
      <c r="M94" s="147"/>
      <c r="T94" s="54"/>
      <c r="AT94" s="18" t="s">
        <v>134</v>
      </c>
      <c r="AU94" s="18" t="s">
        <v>85</v>
      </c>
    </row>
    <row r="95" spans="2:65" s="1" customFormat="1" ht="39">
      <c r="B95" s="33"/>
      <c r="D95" s="144" t="s">
        <v>142</v>
      </c>
      <c r="F95" s="165" t="s">
        <v>143</v>
      </c>
      <c r="I95" s="146"/>
      <c r="L95" s="33"/>
      <c r="M95" s="147"/>
      <c r="T95" s="54"/>
      <c r="AT95" s="18" t="s">
        <v>142</v>
      </c>
      <c r="AU95" s="18" t="s">
        <v>85</v>
      </c>
    </row>
    <row r="96" spans="2:65" s="1" customFormat="1" ht="24.2" customHeight="1">
      <c r="B96" s="33"/>
      <c r="C96" s="155" t="s">
        <v>144</v>
      </c>
      <c r="D96" s="155" t="s">
        <v>137</v>
      </c>
      <c r="E96" s="156" t="s">
        <v>145</v>
      </c>
      <c r="F96" s="157" t="s">
        <v>146</v>
      </c>
      <c r="G96" s="158" t="s">
        <v>147</v>
      </c>
      <c r="H96" s="159">
        <v>300</v>
      </c>
      <c r="I96" s="160"/>
      <c r="J96" s="161">
        <f>ROUND(I96*H96,2)</f>
        <v>0</v>
      </c>
      <c r="K96" s="162"/>
      <c r="L96" s="33"/>
      <c r="M96" s="163" t="s">
        <v>21</v>
      </c>
      <c r="N96" s="164" t="s">
        <v>46</v>
      </c>
      <c r="P96" s="140">
        <f>O96*H96</f>
        <v>0</v>
      </c>
      <c r="Q96" s="140">
        <v>0</v>
      </c>
      <c r="R96" s="140">
        <f>Q96*H96</f>
        <v>0</v>
      </c>
      <c r="S96" s="140">
        <v>0</v>
      </c>
      <c r="T96" s="141">
        <f>S96*H96</f>
        <v>0</v>
      </c>
      <c r="AR96" s="142" t="s">
        <v>132</v>
      </c>
      <c r="AT96" s="142" t="s">
        <v>137</v>
      </c>
      <c r="AU96" s="142" t="s">
        <v>85</v>
      </c>
      <c r="AY96" s="18" t="s">
        <v>125</v>
      </c>
      <c r="BE96" s="143">
        <f>IF(N96="základní",J96,0)</f>
        <v>0</v>
      </c>
      <c r="BF96" s="143">
        <f>IF(N96="snížená",J96,0)</f>
        <v>0</v>
      </c>
      <c r="BG96" s="143">
        <f>IF(N96="zákl. přenesená",J96,0)</f>
        <v>0</v>
      </c>
      <c r="BH96" s="143">
        <f>IF(N96="sníž. přenesená",J96,0)</f>
        <v>0</v>
      </c>
      <c r="BI96" s="143">
        <f>IF(N96="nulová",J96,0)</f>
        <v>0</v>
      </c>
      <c r="BJ96" s="18" t="s">
        <v>83</v>
      </c>
      <c r="BK96" s="143">
        <f>ROUND(I96*H96,2)</f>
        <v>0</v>
      </c>
      <c r="BL96" s="18" t="s">
        <v>132</v>
      </c>
      <c r="BM96" s="142" t="s">
        <v>148</v>
      </c>
    </row>
    <row r="97" spans="2:65" s="1" customFormat="1" ht="19.5">
      <c r="B97" s="33"/>
      <c r="D97" s="144" t="s">
        <v>134</v>
      </c>
      <c r="F97" s="145" t="s">
        <v>149</v>
      </c>
      <c r="I97" s="146"/>
      <c r="L97" s="33"/>
      <c r="M97" s="147"/>
      <c r="T97" s="54"/>
      <c r="AT97" s="18" t="s">
        <v>134</v>
      </c>
      <c r="AU97" s="18" t="s">
        <v>85</v>
      </c>
    </row>
    <row r="98" spans="2:65" s="1" customFormat="1" ht="11.25">
      <c r="B98" s="33"/>
      <c r="D98" s="166" t="s">
        <v>150</v>
      </c>
      <c r="F98" s="167" t="s">
        <v>151</v>
      </c>
      <c r="I98" s="146"/>
      <c r="L98" s="33"/>
      <c r="M98" s="147"/>
      <c r="T98" s="54"/>
      <c r="AT98" s="18" t="s">
        <v>150</v>
      </c>
      <c r="AU98" s="18" t="s">
        <v>85</v>
      </c>
    </row>
    <row r="99" spans="2:65" s="12" customFormat="1" ht="11.25">
      <c r="B99" s="148"/>
      <c r="D99" s="144" t="s">
        <v>135</v>
      </c>
      <c r="E99" s="149" t="s">
        <v>21</v>
      </c>
      <c r="F99" s="150" t="s">
        <v>152</v>
      </c>
      <c r="H99" s="151">
        <v>300</v>
      </c>
      <c r="I99" s="152"/>
      <c r="L99" s="148"/>
      <c r="M99" s="153"/>
      <c r="T99" s="154"/>
      <c r="AT99" s="149" t="s">
        <v>135</v>
      </c>
      <c r="AU99" s="149" t="s">
        <v>85</v>
      </c>
      <c r="AV99" s="12" t="s">
        <v>85</v>
      </c>
      <c r="AW99" s="12" t="s">
        <v>36</v>
      </c>
      <c r="AX99" s="12" t="s">
        <v>83</v>
      </c>
      <c r="AY99" s="149" t="s">
        <v>125</v>
      </c>
    </row>
    <row r="100" spans="2:65" s="1" customFormat="1" ht="24.2" customHeight="1">
      <c r="B100" s="33"/>
      <c r="C100" s="155" t="s">
        <v>132</v>
      </c>
      <c r="D100" s="155" t="s">
        <v>137</v>
      </c>
      <c r="E100" s="156" t="s">
        <v>153</v>
      </c>
      <c r="F100" s="157" t="s">
        <v>154</v>
      </c>
      <c r="G100" s="158" t="s">
        <v>155</v>
      </c>
      <c r="H100" s="159">
        <v>3</v>
      </c>
      <c r="I100" s="160"/>
      <c r="J100" s="161">
        <f>ROUND(I100*H100,2)</f>
        <v>0</v>
      </c>
      <c r="K100" s="162"/>
      <c r="L100" s="33"/>
      <c r="M100" s="163" t="s">
        <v>21</v>
      </c>
      <c r="N100" s="164" t="s">
        <v>46</v>
      </c>
      <c r="P100" s="140">
        <f>O100*H100</f>
        <v>0</v>
      </c>
      <c r="Q100" s="140">
        <v>0</v>
      </c>
      <c r="R100" s="140">
        <f>Q100*H100</f>
        <v>0</v>
      </c>
      <c r="S100" s="140">
        <v>0</v>
      </c>
      <c r="T100" s="141">
        <f>S100*H100</f>
        <v>0</v>
      </c>
      <c r="AR100" s="142" t="s">
        <v>132</v>
      </c>
      <c r="AT100" s="142" t="s">
        <v>137</v>
      </c>
      <c r="AU100" s="142" t="s">
        <v>85</v>
      </c>
      <c r="AY100" s="18" t="s">
        <v>125</v>
      </c>
      <c r="BE100" s="143">
        <f>IF(N100="základní",J100,0)</f>
        <v>0</v>
      </c>
      <c r="BF100" s="143">
        <f>IF(N100="snížená",J100,0)</f>
        <v>0</v>
      </c>
      <c r="BG100" s="143">
        <f>IF(N100="zákl. přenesená",J100,0)</f>
        <v>0</v>
      </c>
      <c r="BH100" s="143">
        <f>IF(N100="sníž. přenesená",J100,0)</f>
        <v>0</v>
      </c>
      <c r="BI100" s="143">
        <f>IF(N100="nulová",J100,0)</f>
        <v>0</v>
      </c>
      <c r="BJ100" s="18" t="s">
        <v>83</v>
      </c>
      <c r="BK100" s="143">
        <f>ROUND(I100*H100,2)</f>
        <v>0</v>
      </c>
      <c r="BL100" s="18" t="s">
        <v>132</v>
      </c>
      <c r="BM100" s="142" t="s">
        <v>156</v>
      </c>
    </row>
    <row r="101" spans="2:65" s="1" customFormat="1" ht="19.5">
      <c r="B101" s="33"/>
      <c r="D101" s="144" t="s">
        <v>134</v>
      </c>
      <c r="F101" s="145" t="s">
        <v>157</v>
      </c>
      <c r="I101" s="146"/>
      <c r="L101" s="33"/>
      <c r="M101" s="147"/>
      <c r="T101" s="54"/>
      <c r="AT101" s="18" t="s">
        <v>134</v>
      </c>
      <c r="AU101" s="18" t="s">
        <v>85</v>
      </c>
    </row>
    <row r="102" spans="2:65" s="1" customFormat="1" ht="11.25">
      <c r="B102" s="33"/>
      <c r="D102" s="166" t="s">
        <v>150</v>
      </c>
      <c r="F102" s="167" t="s">
        <v>158</v>
      </c>
      <c r="I102" s="146"/>
      <c r="L102" s="33"/>
      <c r="M102" s="147"/>
      <c r="T102" s="54"/>
      <c r="AT102" s="18" t="s">
        <v>150</v>
      </c>
      <c r="AU102" s="18" t="s">
        <v>85</v>
      </c>
    </row>
    <row r="103" spans="2:65" s="12" customFormat="1" ht="11.25">
      <c r="B103" s="148"/>
      <c r="D103" s="144" t="s">
        <v>135</v>
      </c>
      <c r="E103" s="149" t="s">
        <v>21</v>
      </c>
      <c r="F103" s="150" t="s">
        <v>159</v>
      </c>
      <c r="H103" s="151">
        <v>3</v>
      </c>
      <c r="I103" s="152"/>
      <c r="L103" s="148"/>
      <c r="M103" s="153"/>
      <c r="T103" s="154"/>
      <c r="AT103" s="149" t="s">
        <v>135</v>
      </c>
      <c r="AU103" s="149" t="s">
        <v>85</v>
      </c>
      <c r="AV103" s="12" t="s">
        <v>85</v>
      </c>
      <c r="AW103" s="12" t="s">
        <v>36</v>
      </c>
      <c r="AX103" s="12" t="s">
        <v>83</v>
      </c>
      <c r="AY103" s="149" t="s">
        <v>125</v>
      </c>
    </row>
    <row r="104" spans="2:65" s="1" customFormat="1" ht="33" customHeight="1">
      <c r="B104" s="33"/>
      <c r="C104" s="155" t="s">
        <v>160</v>
      </c>
      <c r="D104" s="155" t="s">
        <v>137</v>
      </c>
      <c r="E104" s="156" t="s">
        <v>161</v>
      </c>
      <c r="F104" s="157" t="s">
        <v>162</v>
      </c>
      <c r="G104" s="158" t="s">
        <v>155</v>
      </c>
      <c r="H104" s="159">
        <v>13.678000000000001</v>
      </c>
      <c r="I104" s="160"/>
      <c r="J104" s="161">
        <f>ROUND(I104*H104,2)</f>
        <v>0</v>
      </c>
      <c r="K104" s="162"/>
      <c r="L104" s="33"/>
      <c r="M104" s="163" t="s">
        <v>21</v>
      </c>
      <c r="N104" s="164" t="s">
        <v>46</v>
      </c>
      <c r="P104" s="140">
        <f>O104*H104</f>
        <v>0</v>
      </c>
      <c r="Q104" s="140">
        <v>0</v>
      </c>
      <c r="R104" s="140">
        <f>Q104*H104</f>
        <v>0</v>
      </c>
      <c r="S104" s="140">
        <v>0</v>
      </c>
      <c r="T104" s="141">
        <f>S104*H104</f>
        <v>0</v>
      </c>
      <c r="AR104" s="142" t="s">
        <v>132</v>
      </c>
      <c r="AT104" s="142" t="s">
        <v>137</v>
      </c>
      <c r="AU104" s="142" t="s">
        <v>85</v>
      </c>
      <c r="AY104" s="18" t="s">
        <v>125</v>
      </c>
      <c r="BE104" s="143">
        <f>IF(N104="základní",J104,0)</f>
        <v>0</v>
      </c>
      <c r="BF104" s="143">
        <f>IF(N104="snížená",J104,0)</f>
        <v>0</v>
      </c>
      <c r="BG104" s="143">
        <f>IF(N104="zákl. přenesená",J104,0)</f>
        <v>0</v>
      </c>
      <c r="BH104" s="143">
        <f>IF(N104="sníž. přenesená",J104,0)</f>
        <v>0</v>
      </c>
      <c r="BI104" s="143">
        <f>IF(N104="nulová",J104,0)</f>
        <v>0</v>
      </c>
      <c r="BJ104" s="18" t="s">
        <v>83</v>
      </c>
      <c r="BK104" s="143">
        <f>ROUND(I104*H104,2)</f>
        <v>0</v>
      </c>
      <c r="BL104" s="18" t="s">
        <v>132</v>
      </c>
      <c r="BM104" s="142" t="s">
        <v>163</v>
      </c>
    </row>
    <row r="105" spans="2:65" s="1" customFormat="1" ht="19.5">
      <c r="B105" s="33"/>
      <c r="D105" s="144" t="s">
        <v>134</v>
      </c>
      <c r="F105" s="145" t="s">
        <v>164</v>
      </c>
      <c r="I105" s="146"/>
      <c r="L105" s="33"/>
      <c r="M105" s="147"/>
      <c r="T105" s="54"/>
      <c r="AT105" s="18" t="s">
        <v>134</v>
      </c>
      <c r="AU105" s="18" t="s">
        <v>85</v>
      </c>
    </row>
    <row r="106" spans="2:65" s="1" customFormat="1" ht="11.25">
      <c r="B106" s="33"/>
      <c r="D106" s="166" t="s">
        <v>150</v>
      </c>
      <c r="F106" s="167" t="s">
        <v>165</v>
      </c>
      <c r="I106" s="146"/>
      <c r="L106" s="33"/>
      <c r="M106" s="147"/>
      <c r="T106" s="54"/>
      <c r="AT106" s="18" t="s">
        <v>150</v>
      </c>
      <c r="AU106" s="18" t="s">
        <v>85</v>
      </c>
    </row>
    <row r="107" spans="2:65" s="12" customFormat="1" ht="11.25">
      <c r="B107" s="148"/>
      <c r="D107" s="144" t="s">
        <v>135</v>
      </c>
      <c r="E107" s="149" t="s">
        <v>21</v>
      </c>
      <c r="F107" s="150" t="s">
        <v>166</v>
      </c>
      <c r="H107" s="151">
        <v>15.6</v>
      </c>
      <c r="I107" s="152"/>
      <c r="L107" s="148"/>
      <c r="M107" s="153"/>
      <c r="T107" s="154"/>
      <c r="AT107" s="149" t="s">
        <v>135</v>
      </c>
      <c r="AU107" s="149" t="s">
        <v>85</v>
      </c>
      <c r="AV107" s="12" t="s">
        <v>85</v>
      </c>
      <c r="AW107" s="12" t="s">
        <v>36</v>
      </c>
      <c r="AX107" s="12" t="s">
        <v>75</v>
      </c>
      <c r="AY107" s="149" t="s">
        <v>125</v>
      </c>
    </row>
    <row r="108" spans="2:65" s="13" customFormat="1" ht="11.25">
      <c r="B108" s="168"/>
      <c r="D108" s="144" t="s">
        <v>135</v>
      </c>
      <c r="E108" s="169" t="s">
        <v>21</v>
      </c>
      <c r="F108" s="170" t="s">
        <v>167</v>
      </c>
      <c r="H108" s="169" t="s">
        <v>21</v>
      </c>
      <c r="I108" s="171"/>
      <c r="L108" s="168"/>
      <c r="M108" s="172"/>
      <c r="T108" s="173"/>
      <c r="AT108" s="169" t="s">
        <v>135</v>
      </c>
      <c r="AU108" s="169" t="s">
        <v>85</v>
      </c>
      <c r="AV108" s="13" t="s">
        <v>83</v>
      </c>
      <c r="AW108" s="13" t="s">
        <v>36</v>
      </c>
      <c r="AX108" s="13" t="s">
        <v>75</v>
      </c>
      <c r="AY108" s="169" t="s">
        <v>125</v>
      </c>
    </row>
    <row r="109" spans="2:65" s="12" customFormat="1" ht="33.75">
      <c r="B109" s="148"/>
      <c r="D109" s="144" t="s">
        <v>135</v>
      </c>
      <c r="E109" s="149" t="s">
        <v>21</v>
      </c>
      <c r="F109" s="150" t="s">
        <v>168</v>
      </c>
      <c r="H109" s="151">
        <v>-1.9219999999999999</v>
      </c>
      <c r="I109" s="152"/>
      <c r="L109" s="148"/>
      <c r="M109" s="153"/>
      <c r="T109" s="154"/>
      <c r="AT109" s="149" t="s">
        <v>135</v>
      </c>
      <c r="AU109" s="149" t="s">
        <v>85</v>
      </c>
      <c r="AV109" s="12" t="s">
        <v>85</v>
      </c>
      <c r="AW109" s="12" t="s">
        <v>36</v>
      </c>
      <c r="AX109" s="12" t="s">
        <v>75</v>
      </c>
      <c r="AY109" s="149" t="s">
        <v>125</v>
      </c>
    </row>
    <row r="110" spans="2:65" s="14" customFormat="1" ht="11.25">
      <c r="B110" s="174"/>
      <c r="D110" s="144" t="s">
        <v>135</v>
      </c>
      <c r="E110" s="175" t="s">
        <v>21</v>
      </c>
      <c r="F110" s="176" t="s">
        <v>169</v>
      </c>
      <c r="H110" s="177">
        <v>13.678000000000001</v>
      </c>
      <c r="I110" s="178"/>
      <c r="L110" s="174"/>
      <c r="M110" s="179"/>
      <c r="T110" s="180"/>
      <c r="AT110" s="175" t="s">
        <v>135</v>
      </c>
      <c r="AU110" s="175" t="s">
        <v>85</v>
      </c>
      <c r="AV110" s="14" t="s">
        <v>132</v>
      </c>
      <c r="AW110" s="14" t="s">
        <v>36</v>
      </c>
      <c r="AX110" s="14" t="s">
        <v>83</v>
      </c>
      <c r="AY110" s="175" t="s">
        <v>125</v>
      </c>
    </row>
    <row r="111" spans="2:65" s="1" customFormat="1" ht="24.2" customHeight="1">
      <c r="B111" s="33"/>
      <c r="C111" s="155" t="s">
        <v>170</v>
      </c>
      <c r="D111" s="155" t="s">
        <v>137</v>
      </c>
      <c r="E111" s="156" t="s">
        <v>171</v>
      </c>
      <c r="F111" s="157" t="s">
        <v>172</v>
      </c>
      <c r="G111" s="158" t="s">
        <v>155</v>
      </c>
      <c r="H111" s="159">
        <v>13.678000000000001</v>
      </c>
      <c r="I111" s="160"/>
      <c r="J111" s="161">
        <f>ROUND(I111*H111,2)</f>
        <v>0</v>
      </c>
      <c r="K111" s="162"/>
      <c r="L111" s="33"/>
      <c r="M111" s="163" t="s">
        <v>21</v>
      </c>
      <c r="N111" s="164" t="s">
        <v>46</v>
      </c>
      <c r="P111" s="140">
        <f>O111*H111</f>
        <v>0</v>
      </c>
      <c r="Q111" s="140">
        <v>0</v>
      </c>
      <c r="R111" s="140">
        <f>Q111*H111</f>
        <v>0</v>
      </c>
      <c r="S111" s="140">
        <v>0</v>
      </c>
      <c r="T111" s="141">
        <f>S111*H111</f>
        <v>0</v>
      </c>
      <c r="AR111" s="142" t="s">
        <v>132</v>
      </c>
      <c r="AT111" s="142" t="s">
        <v>137</v>
      </c>
      <c r="AU111" s="142" t="s">
        <v>85</v>
      </c>
      <c r="AY111" s="18" t="s">
        <v>125</v>
      </c>
      <c r="BE111" s="143">
        <f>IF(N111="základní",J111,0)</f>
        <v>0</v>
      </c>
      <c r="BF111" s="143">
        <f>IF(N111="snížená",J111,0)</f>
        <v>0</v>
      </c>
      <c r="BG111" s="143">
        <f>IF(N111="zákl. přenesená",J111,0)</f>
        <v>0</v>
      </c>
      <c r="BH111" s="143">
        <f>IF(N111="sníž. přenesená",J111,0)</f>
        <v>0</v>
      </c>
      <c r="BI111" s="143">
        <f>IF(N111="nulová",J111,0)</f>
        <v>0</v>
      </c>
      <c r="BJ111" s="18" t="s">
        <v>83</v>
      </c>
      <c r="BK111" s="143">
        <f>ROUND(I111*H111,2)</f>
        <v>0</v>
      </c>
      <c r="BL111" s="18" t="s">
        <v>132</v>
      </c>
      <c r="BM111" s="142" t="s">
        <v>173</v>
      </c>
    </row>
    <row r="112" spans="2:65" s="1" customFormat="1" ht="19.5">
      <c r="B112" s="33"/>
      <c r="D112" s="144" t="s">
        <v>134</v>
      </c>
      <c r="F112" s="145" t="s">
        <v>174</v>
      </c>
      <c r="I112" s="146"/>
      <c r="L112" s="33"/>
      <c r="M112" s="147"/>
      <c r="T112" s="54"/>
      <c r="AT112" s="18" t="s">
        <v>134</v>
      </c>
      <c r="AU112" s="18" t="s">
        <v>85</v>
      </c>
    </row>
    <row r="113" spans="2:65" s="1" customFormat="1" ht="11.25">
      <c r="B113" s="33"/>
      <c r="D113" s="166" t="s">
        <v>150</v>
      </c>
      <c r="F113" s="167" t="s">
        <v>175</v>
      </c>
      <c r="I113" s="146"/>
      <c r="L113" s="33"/>
      <c r="M113" s="147"/>
      <c r="T113" s="54"/>
      <c r="AT113" s="18" t="s">
        <v>150</v>
      </c>
      <c r="AU113" s="18" t="s">
        <v>85</v>
      </c>
    </row>
    <row r="114" spans="2:65" s="12" customFormat="1" ht="11.25">
      <c r="B114" s="148"/>
      <c r="D114" s="144" t="s">
        <v>135</v>
      </c>
      <c r="E114" s="149" t="s">
        <v>21</v>
      </c>
      <c r="F114" s="150" t="s">
        <v>166</v>
      </c>
      <c r="H114" s="151">
        <v>15.6</v>
      </c>
      <c r="I114" s="152"/>
      <c r="L114" s="148"/>
      <c r="M114" s="153"/>
      <c r="T114" s="154"/>
      <c r="AT114" s="149" t="s">
        <v>135</v>
      </c>
      <c r="AU114" s="149" t="s">
        <v>85</v>
      </c>
      <c r="AV114" s="12" t="s">
        <v>85</v>
      </c>
      <c r="AW114" s="12" t="s">
        <v>36</v>
      </c>
      <c r="AX114" s="12" t="s">
        <v>75</v>
      </c>
      <c r="AY114" s="149" t="s">
        <v>125</v>
      </c>
    </row>
    <row r="115" spans="2:65" s="13" customFormat="1" ht="11.25">
      <c r="B115" s="168"/>
      <c r="D115" s="144" t="s">
        <v>135</v>
      </c>
      <c r="E115" s="169" t="s">
        <v>21</v>
      </c>
      <c r="F115" s="170" t="s">
        <v>167</v>
      </c>
      <c r="H115" s="169" t="s">
        <v>21</v>
      </c>
      <c r="I115" s="171"/>
      <c r="L115" s="168"/>
      <c r="M115" s="172"/>
      <c r="T115" s="173"/>
      <c r="AT115" s="169" t="s">
        <v>135</v>
      </c>
      <c r="AU115" s="169" t="s">
        <v>85</v>
      </c>
      <c r="AV115" s="13" t="s">
        <v>83</v>
      </c>
      <c r="AW115" s="13" t="s">
        <v>36</v>
      </c>
      <c r="AX115" s="13" t="s">
        <v>75</v>
      </c>
      <c r="AY115" s="169" t="s">
        <v>125</v>
      </c>
    </row>
    <row r="116" spans="2:65" s="12" customFormat="1" ht="33.75">
      <c r="B116" s="148"/>
      <c r="D116" s="144" t="s">
        <v>135</v>
      </c>
      <c r="E116" s="149" t="s">
        <v>21</v>
      </c>
      <c r="F116" s="150" t="s">
        <v>168</v>
      </c>
      <c r="H116" s="151">
        <v>-1.9219999999999999</v>
      </c>
      <c r="I116" s="152"/>
      <c r="L116" s="148"/>
      <c r="M116" s="153"/>
      <c r="T116" s="154"/>
      <c r="AT116" s="149" t="s">
        <v>135</v>
      </c>
      <c r="AU116" s="149" t="s">
        <v>85</v>
      </c>
      <c r="AV116" s="12" t="s">
        <v>85</v>
      </c>
      <c r="AW116" s="12" t="s">
        <v>36</v>
      </c>
      <c r="AX116" s="12" t="s">
        <v>75</v>
      </c>
      <c r="AY116" s="149" t="s">
        <v>125</v>
      </c>
    </row>
    <row r="117" spans="2:65" s="14" customFormat="1" ht="11.25">
      <c r="B117" s="174"/>
      <c r="D117" s="144" t="s">
        <v>135</v>
      </c>
      <c r="E117" s="175" t="s">
        <v>21</v>
      </c>
      <c r="F117" s="176" t="s">
        <v>169</v>
      </c>
      <c r="H117" s="177">
        <v>13.678000000000001</v>
      </c>
      <c r="I117" s="178"/>
      <c r="L117" s="174"/>
      <c r="M117" s="179"/>
      <c r="T117" s="180"/>
      <c r="AT117" s="175" t="s">
        <v>135</v>
      </c>
      <c r="AU117" s="175" t="s">
        <v>85</v>
      </c>
      <c r="AV117" s="14" t="s">
        <v>132</v>
      </c>
      <c r="AW117" s="14" t="s">
        <v>36</v>
      </c>
      <c r="AX117" s="14" t="s">
        <v>83</v>
      </c>
      <c r="AY117" s="175" t="s">
        <v>125</v>
      </c>
    </row>
    <row r="118" spans="2:65" s="1" customFormat="1" ht="37.9" customHeight="1">
      <c r="B118" s="33"/>
      <c r="C118" s="155" t="s">
        <v>176</v>
      </c>
      <c r="D118" s="155" t="s">
        <v>137</v>
      </c>
      <c r="E118" s="156" t="s">
        <v>177</v>
      </c>
      <c r="F118" s="157" t="s">
        <v>178</v>
      </c>
      <c r="G118" s="158" t="s">
        <v>155</v>
      </c>
      <c r="H118" s="159">
        <v>73.677999999999997</v>
      </c>
      <c r="I118" s="160"/>
      <c r="J118" s="161">
        <f>ROUND(I118*H118,2)</f>
        <v>0</v>
      </c>
      <c r="K118" s="162"/>
      <c r="L118" s="33"/>
      <c r="M118" s="163" t="s">
        <v>21</v>
      </c>
      <c r="N118" s="164" t="s">
        <v>46</v>
      </c>
      <c r="P118" s="140">
        <f>O118*H118</f>
        <v>0</v>
      </c>
      <c r="Q118" s="140">
        <v>0</v>
      </c>
      <c r="R118" s="140">
        <f>Q118*H118</f>
        <v>0</v>
      </c>
      <c r="S118" s="140">
        <v>0</v>
      </c>
      <c r="T118" s="141">
        <f>S118*H118</f>
        <v>0</v>
      </c>
      <c r="AR118" s="142" t="s">
        <v>132</v>
      </c>
      <c r="AT118" s="142" t="s">
        <v>137</v>
      </c>
      <c r="AU118" s="142" t="s">
        <v>85</v>
      </c>
      <c r="AY118" s="18" t="s">
        <v>125</v>
      </c>
      <c r="BE118" s="143">
        <f>IF(N118="základní",J118,0)</f>
        <v>0</v>
      </c>
      <c r="BF118" s="143">
        <f>IF(N118="snížená",J118,0)</f>
        <v>0</v>
      </c>
      <c r="BG118" s="143">
        <f>IF(N118="zákl. přenesená",J118,0)</f>
        <v>0</v>
      </c>
      <c r="BH118" s="143">
        <f>IF(N118="sníž. přenesená",J118,0)</f>
        <v>0</v>
      </c>
      <c r="BI118" s="143">
        <f>IF(N118="nulová",J118,0)</f>
        <v>0</v>
      </c>
      <c r="BJ118" s="18" t="s">
        <v>83</v>
      </c>
      <c r="BK118" s="143">
        <f>ROUND(I118*H118,2)</f>
        <v>0</v>
      </c>
      <c r="BL118" s="18" t="s">
        <v>132</v>
      </c>
      <c r="BM118" s="142" t="s">
        <v>179</v>
      </c>
    </row>
    <row r="119" spans="2:65" s="1" customFormat="1" ht="39">
      <c r="B119" s="33"/>
      <c r="D119" s="144" t="s">
        <v>134</v>
      </c>
      <c r="F119" s="145" t="s">
        <v>180</v>
      </c>
      <c r="I119" s="146"/>
      <c r="L119" s="33"/>
      <c r="M119" s="147"/>
      <c r="T119" s="54"/>
      <c r="AT119" s="18" t="s">
        <v>134</v>
      </c>
      <c r="AU119" s="18" t="s">
        <v>85</v>
      </c>
    </row>
    <row r="120" spans="2:65" s="1" customFormat="1" ht="11.25">
      <c r="B120" s="33"/>
      <c r="D120" s="166" t="s">
        <v>150</v>
      </c>
      <c r="F120" s="167" t="s">
        <v>181</v>
      </c>
      <c r="I120" s="146"/>
      <c r="L120" s="33"/>
      <c r="M120" s="147"/>
      <c r="T120" s="54"/>
      <c r="AT120" s="18" t="s">
        <v>150</v>
      </c>
      <c r="AU120" s="18" t="s">
        <v>85</v>
      </c>
    </row>
    <row r="121" spans="2:65" s="12" customFormat="1" ht="11.25">
      <c r="B121" s="148"/>
      <c r="D121" s="144" t="s">
        <v>135</v>
      </c>
      <c r="E121" s="149" t="s">
        <v>21</v>
      </c>
      <c r="F121" s="150" t="s">
        <v>166</v>
      </c>
      <c r="H121" s="151">
        <v>15.6</v>
      </c>
      <c r="I121" s="152"/>
      <c r="L121" s="148"/>
      <c r="M121" s="153"/>
      <c r="T121" s="154"/>
      <c r="AT121" s="149" t="s">
        <v>135</v>
      </c>
      <c r="AU121" s="149" t="s">
        <v>85</v>
      </c>
      <c r="AV121" s="12" t="s">
        <v>85</v>
      </c>
      <c r="AW121" s="12" t="s">
        <v>36</v>
      </c>
      <c r="AX121" s="12" t="s">
        <v>75</v>
      </c>
      <c r="AY121" s="149" t="s">
        <v>125</v>
      </c>
    </row>
    <row r="122" spans="2:65" s="13" customFormat="1" ht="11.25">
      <c r="B122" s="168"/>
      <c r="D122" s="144" t="s">
        <v>135</v>
      </c>
      <c r="E122" s="169" t="s">
        <v>21</v>
      </c>
      <c r="F122" s="170" t="s">
        <v>167</v>
      </c>
      <c r="H122" s="169" t="s">
        <v>21</v>
      </c>
      <c r="I122" s="171"/>
      <c r="L122" s="168"/>
      <c r="M122" s="172"/>
      <c r="T122" s="173"/>
      <c r="AT122" s="169" t="s">
        <v>135</v>
      </c>
      <c r="AU122" s="169" t="s">
        <v>85</v>
      </c>
      <c r="AV122" s="13" t="s">
        <v>83</v>
      </c>
      <c r="AW122" s="13" t="s">
        <v>36</v>
      </c>
      <c r="AX122" s="13" t="s">
        <v>75</v>
      </c>
      <c r="AY122" s="169" t="s">
        <v>125</v>
      </c>
    </row>
    <row r="123" spans="2:65" s="12" customFormat="1" ht="33.75">
      <c r="B123" s="148"/>
      <c r="D123" s="144" t="s">
        <v>135</v>
      </c>
      <c r="E123" s="149" t="s">
        <v>21</v>
      </c>
      <c r="F123" s="150" t="s">
        <v>168</v>
      </c>
      <c r="H123" s="151">
        <v>-1.9219999999999999</v>
      </c>
      <c r="I123" s="152"/>
      <c r="L123" s="148"/>
      <c r="M123" s="153"/>
      <c r="T123" s="154"/>
      <c r="AT123" s="149" t="s">
        <v>135</v>
      </c>
      <c r="AU123" s="149" t="s">
        <v>85</v>
      </c>
      <c r="AV123" s="12" t="s">
        <v>85</v>
      </c>
      <c r="AW123" s="12" t="s">
        <v>36</v>
      </c>
      <c r="AX123" s="12" t="s">
        <v>75</v>
      </c>
      <c r="AY123" s="149" t="s">
        <v>125</v>
      </c>
    </row>
    <row r="124" spans="2:65" s="12" customFormat="1" ht="11.25">
      <c r="B124" s="148"/>
      <c r="D124" s="144" t="s">
        <v>135</v>
      </c>
      <c r="E124" s="149" t="s">
        <v>21</v>
      </c>
      <c r="F124" s="150" t="s">
        <v>182</v>
      </c>
      <c r="H124" s="151">
        <v>60</v>
      </c>
      <c r="I124" s="152"/>
      <c r="L124" s="148"/>
      <c r="M124" s="153"/>
      <c r="T124" s="154"/>
      <c r="AT124" s="149" t="s">
        <v>135</v>
      </c>
      <c r="AU124" s="149" t="s">
        <v>85</v>
      </c>
      <c r="AV124" s="12" t="s">
        <v>85</v>
      </c>
      <c r="AW124" s="12" t="s">
        <v>36</v>
      </c>
      <c r="AX124" s="12" t="s">
        <v>75</v>
      </c>
      <c r="AY124" s="149" t="s">
        <v>125</v>
      </c>
    </row>
    <row r="125" spans="2:65" s="14" customFormat="1" ht="11.25">
      <c r="B125" s="174"/>
      <c r="D125" s="144" t="s">
        <v>135</v>
      </c>
      <c r="E125" s="175" t="s">
        <v>21</v>
      </c>
      <c r="F125" s="176" t="s">
        <v>169</v>
      </c>
      <c r="H125" s="177">
        <v>73.677999999999997</v>
      </c>
      <c r="I125" s="178"/>
      <c r="L125" s="174"/>
      <c r="M125" s="179"/>
      <c r="T125" s="180"/>
      <c r="AT125" s="175" t="s">
        <v>135</v>
      </c>
      <c r="AU125" s="175" t="s">
        <v>85</v>
      </c>
      <c r="AV125" s="14" t="s">
        <v>132</v>
      </c>
      <c r="AW125" s="14" t="s">
        <v>36</v>
      </c>
      <c r="AX125" s="14" t="s">
        <v>83</v>
      </c>
      <c r="AY125" s="175" t="s">
        <v>125</v>
      </c>
    </row>
    <row r="126" spans="2:65" s="1" customFormat="1" ht="37.9" customHeight="1">
      <c r="B126" s="33"/>
      <c r="C126" s="155" t="s">
        <v>131</v>
      </c>
      <c r="D126" s="155" t="s">
        <v>137</v>
      </c>
      <c r="E126" s="156" t="s">
        <v>183</v>
      </c>
      <c r="F126" s="157" t="s">
        <v>184</v>
      </c>
      <c r="G126" s="158" t="s">
        <v>155</v>
      </c>
      <c r="H126" s="159">
        <v>13.678000000000001</v>
      </c>
      <c r="I126" s="160"/>
      <c r="J126" s="161">
        <f>ROUND(I126*H126,2)</f>
        <v>0</v>
      </c>
      <c r="K126" s="162"/>
      <c r="L126" s="33"/>
      <c r="M126" s="163" t="s">
        <v>21</v>
      </c>
      <c r="N126" s="164" t="s">
        <v>46</v>
      </c>
      <c r="P126" s="140">
        <f>O126*H126</f>
        <v>0</v>
      </c>
      <c r="Q126" s="140">
        <v>0</v>
      </c>
      <c r="R126" s="140">
        <f>Q126*H126</f>
        <v>0</v>
      </c>
      <c r="S126" s="140">
        <v>0</v>
      </c>
      <c r="T126" s="141">
        <f>S126*H126</f>
        <v>0</v>
      </c>
      <c r="AR126" s="142" t="s">
        <v>132</v>
      </c>
      <c r="AT126" s="142" t="s">
        <v>137</v>
      </c>
      <c r="AU126" s="142" t="s">
        <v>85</v>
      </c>
      <c r="AY126" s="18" t="s">
        <v>125</v>
      </c>
      <c r="BE126" s="143">
        <f>IF(N126="základní",J126,0)</f>
        <v>0</v>
      </c>
      <c r="BF126" s="143">
        <f>IF(N126="snížená",J126,0)</f>
        <v>0</v>
      </c>
      <c r="BG126" s="143">
        <f>IF(N126="zákl. přenesená",J126,0)</f>
        <v>0</v>
      </c>
      <c r="BH126" s="143">
        <f>IF(N126="sníž. přenesená",J126,0)</f>
        <v>0</v>
      </c>
      <c r="BI126" s="143">
        <f>IF(N126="nulová",J126,0)</f>
        <v>0</v>
      </c>
      <c r="BJ126" s="18" t="s">
        <v>83</v>
      </c>
      <c r="BK126" s="143">
        <f>ROUND(I126*H126,2)</f>
        <v>0</v>
      </c>
      <c r="BL126" s="18" t="s">
        <v>132</v>
      </c>
      <c r="BM126" s="142" t="s">
        <v>185</v>
      </c>
    </row>
    <row r="127" spans="2:65" s="1" customFormat="1" ht="39">
      <c r="B127" s="33"/>
      <c r="D127" s="144" t="s">
        <v>134</v>
      </c>
      <c r="F127" s="145" t="s">
        <v>186</v>
      </c>
      <c r="I127" s="146"/>
      <c r="L127" s="33"/>
      <c r="M127" s="147"/>
      <c r="T127" s="54"/>
      <c r="AT127" s="18" t="s">
        <v>134</v>
      </c>
      <c r="AU127" s="18" t="s">
        <v>85</v>
      </c>
    </row>
    <row r="128" spans="2:65" s="1" customFormat="1" ht="11.25">
      <c r="B128" s="33"/>
      <c r="D128" s="166" t="s">
        <v>150</v>
      </c>
      <c r="F128" s="167" t="s">
        <v>187</v>
      </c>
      <c r="I128" s="146"/>
      <c r="L128" s="33"/>
      <c r="M128" s="147"/>
      <c r="T128" s="54"/>
      <c r="AT128" s="18" t="s">
        <v>150</v>
      </c>
      <c r="AU128" s="18" t="s">
        <v>85</v>
      </c>
    </row>
    <row r="129" spans="2:65" s="12" customFormat="1" ht="11.25">
      <c r="B129" s="148"/>
      <c r="D129" s="144" t="s">
        <v>135</v>
      </c>
      <c r="E129" s="149" t="s">
        <v>21</v>
      </c>
      <c r="F129" s="150" t="s">
        <v>166</v>
      </c>
      <c r="H129" s="151">
        <v>15.6</v>
      </c>
      <c r="I129" s="152"/>
      <c r="L129" s="148"/>
      <c r="M129" s="153"/>
      <c r="T129" s="154"/>
      <c r="AT129" s="149" t="s">
        <v>135</v>
      </c>
      <c r="AU129" s="149" t="s">
        <v>85</v>
      </c>
      <c r="AV129" s="12" t="s">
        <v>85</v>
      </c>
      <c r="AW129" s="12" t="s">
        <v>36</v>
      </c>
      <c r="AX129" s="12" t="s">
        <v>75</v>
      </c>
      <c r="AY129" s="149" t="s">
        <v>125</v>
      </c>
    </row>
    <row r="130" spans="2:65" s="13" customFormat="1" ht="11.25">
      <c r="B130" s="168"/>
      <c r="D130" s="144" t="s">
        <v>135</v>
      </c>
      <c r="E130" s="169" t="s">
        <v>21</v>
      </c>
      <c r="F130" s="170" t="s">
        <v>167</v>
      </c>
      <c r="H130" s="169" t="s">
        <v>21</v>
      </c>
      <c r="I130" s="171"/>
      <c r="L130" s="168"/>
      <c r="M130" s="172"/>
      <c r="T130" s="173"/>
      <c r="AT130" s="169" t="s">
        <v>135</v>
      </c>
      <c r="AU130" s="169" t="s">
        <v>85</v>
      </c>
      <c r="AV130" s="13" t="s">
        <v>83</v>
      </c>
      <c r="AW130" s="13" t="s">
        <v>36</v>
      </c>
      <c r="AX130" s="13" t="s">
        <v>75</v>
      </c>
      <c r="AY130" s="169" t="s">
        <v>125</v>
      </c>
    </row>
    <row r="131" spans="2:65" s="12" customFormat="1" ht="33.75">
      <c r="B131" s="148"/>
      <c r="D131" s="144" t="s">
        <v>135</v>
      </c>
      <c r="E131" s="149" t="s">
        <v>21</v>
      </c>
      <c r="F131" s="150" t="s">
        <v>168</v>
      </c>
      <c r="H131" s="151">
        <v>-1.9219999999999999</v>
      </c>
      <c r="I131" s="152"/>
      <c r="L131" s="148"/>
      <c r="M131" s="153"/>
      <c r="T131" s="154"/>
      <c r="AT131" s="149" t="s">
        <v>135</v>
      </c>
      <c r="AU131" s="149" t="s">
        <v>85</v>
      </c>
      <c r="AV131" s="12" t="s">
        <v>85</v>
      </c>
      <c r="AW131" s="12" t="s">
        <v>36</v>
      </c>
      <c r="AX131" s="12" t="s">
        <v>75</v>
      </c>
      <c r="AY131" s="149" t="s">
        <v>125</v>
      </c>
    </row>
    <row r="132" spans="2:65" s="14" customFormat="1" ht="11.25">
      <c r="B132" s="174"/>
      <c r="D132" s="144" t="s">
        <v>135</v>
      </c>
      <c r="E132" s="175" t="s">
        <v>21</v>
      </c>
      <c r="F132" s="176" t="s">
        <v>169</v>
      </c>
      <c r="H132" s="177">
        <v>13.678000000000001</v>
      </c>
      <c r="I132" s="178"/>
      <c r="L132" s="174"/>
      <c r="M132" s="179"/>
      <c r="T132" s="180"/>
      <c r="AT132" s="175" t="s">
        <v>135</v>
      </c>
      <c r="AU132" s="175" t="s">
        <v>85</v>
      </c>
      <c r="AV132" s="14" t="s">
        <v>132</v>
      </c>
      <c r="AW132" s="14" t="s">
        <v>36</v>
      </c>
      <c r="AX132" s="14" t="s">
        <v>83</v>
      </c>
      <c r="AY132" s="175" t="s">
        <v>125</v>
      </c>
    </row>
    <row r="133" spans="2:65" s="1" customFormat="1" ht="24.2" customHeight="1">
      <c r="B133" s="33"/>
      <c r="C133" s="155" t="s">
        <v>188</v>
      </c>
      <c r="D133" s="155" t="s">
        <v>137</v>
      </c>
      <c r="E133" s="156" t="s">
        <v>189</v>
      </c>
      <c r="F133" s="157" t="s">
        <v>190</v>
      </c>
      <c r="G133" s="158" t="s">
        <v>155</v>
      </c>
      <c r="H133" s="159">
        <v>43.677999999999997</v>
      </c>
      <c r="I133" s="160"/>
      <c r="J133" s="161">
        <f>ROUND(I133*H133,2)</f>
        <v>0</v>
      </c>
      <c r="K133" s="162"/>
      <c r="L133" s="33"/>
      <c r="M133" s="163" t="s">
        <v>21</v>
      </c>
      <c r="N133" s="164" t="s">
        <v>46</v>
      </c>
      <c r="P133" s="140">
        <f>O133*H133</f>
        <v>0</v>
      </c>
      <c r="Q133" s="140">
        <v>0</v>
      </c>
      <c r="R133" s="140">
        <f>Q133*H133</f>
        <v>0</v>
      </c>
      <c r="S133" s="140">
        <v>0</v>
      </c>
      <c r="T133" s="141">
        <f>S133*H133</f>
        <v>0</v>
      </c>
      <c r="AR133" s="142" t="s">
        <v>132</v>
      </c>
      <c r="AT133" s="142" t="s">
        <v>137</v>
      </c>
      <c r="AU133" s="142" t="s">
        <v>85</v>
      </c>
      <c r="AY133" s="18" t="s">
        <v>125</v>
      </c>
      <c r="BE133" s="143">
        <f>IF(N133="základní",J133,0)</f>
        <v>0</v>
      </c>
      <c r="BF133" s="143">
        <f>IF(N133="snížená",J133,0)</f>
        <v>0</v>
      </c>
      <c r="BG133" s="143">
        <f>IF(N133="zákl. přenesená",J133,0)</f>
        <v>0</v>
      </c>
      <c r="BH133" s="143">
        <f>IF(N133="sníž. přenesená",J133,0)</f>
        <v>0</v>
      </c>
      <c r="BI133" s="143">
        <f>IF(N133="nulová",J133,0)</f>
        <v>0</v>
      </c>
      <c r="BJ133" s="18" t="s">
        <v>83</v>
      </c>
      <c r="BK133" s="143">
        <f>ROUND(I133*H133,2)</f>
        <v>0</v>
      </c>
      <c r="BL133" s="18" t="s">
        <v>132</v>
      </c>
      <c r="BM133" s="142" t="s">
        <v>191</v>
      </c>
    </row>
    <row r="134" spans="2:65" s="1" customFormat="1" ht="29.25">
      <c r="B134" s="33"/>
      <c r="D134" s="144" t="s">
        <v>134</v>
      </c>
      <c r="F134" s="145" t="s">
        <v>192</v>
      </c>
      <c r="I134" s="146"/>
      <c r="L134" s="33"/>
      <c r="M134" s="147"/>
      <c r="T134" s="54"/>
      <c r="AT134" s="18" t="s">
        <v>134</v>
      </c>
      <c r="AU134" s="18" t="s">
        <v>85</v>
      </c>
    </row>
    <row r="135" spans="2:65" s="1" customFormat="1" ht="11.25">
      <c r="B135" s="33"/>
      <c r="D135" s="166" t="s">
        <v>150</v>
      </c>
      <c r="F135" s="167" t="s">
        <v>193</v>
      </c>
      <c r="I135" s="146"/>
      <c r="L135" s="33"/>
      <c r="M135" s="147"/>
      <c r="T135" s="54"/>
      <c r="AT135" s="18" t="s">
        <v>150</v>
      </c>
      <c r="AU135" s="18" t="s">
        <v>85</v>
      </c>
    </row>
    <row r="136" spans="2:65" s="12" customFormat="1" ht="11.25">
      <c r="B136" s="148"/>
      <c r="D136" s="144" t="s">
        <v>135</v>
      </c>
      <c r="E136" s="149" t="s">
        <v>21</v>
      </c>
      <c r="F136" s="150" t="s">
        <v>194</v>
      </c>
      <c r="H136" s="151">
        <v>13.678000000000001</v>
      </c>
      <c r="I136" s="152"/>
      <c r="L136" s="148"/>
      <c r="M136" s="153"/>
      <c r="T136" s="154"/>
      <c r="AT136" s="149" t="s">
        <v>135</v>
      </c>
      <c r="AU136" s="149" t="s">
        <v>85</v>
      </c>
      <c r="AV136" s="12" t="s">
        <v>85</v>
      </c>
      <c r="AW136" s="12" t="s">
        <v>36</v>
      </c>
      <c r="AX136" s="12" t="s">
        <v>75</v>
      </c>
      <c r="AY136" s="149" t="s">
        <v>125</v>
      </c>
    </row>
    <row r="137" spans="2:65" s="12" customFormat="1" ht="11.25">
      <c r="B137" s="148"/>
      <c r="D137" s="144" t="s">
        <v>135</v>
      </c>
      <c r="E137" s="149" t="s">
        <v>21</v>
      </c>
      <c r="F137" s="150" t="s">
        <v>195</v>
      </c>
      <c r="H137" s="151">
        <v>30</v>
      </c>
      <c r="I137" s="152"/>
      <c r="L137" s="148"/>
      <c r="M137" s="153"/>
      <c r="T137" s="154"/>
      <c r="AT137" s="149" t="s">
        <v>135</v>
      </c>
      <c r="AU137" s="149" t="s">
        <v>85</v>
      </c>
      <c r="AV137" s="12" t="s">
        <v>85</v>
      </c>
      <c r="AW137" s="12" t="s">
        <v>36</v>
      </c>
      <c r="AX137" s="12" t="s">
        <v>75</v>
      </c>
      <c r="AY137" s="149" t="s">
        <v>125</v>
      </c>
    </row>
    <row r="138" spans="2:65" s="14" customFormat="1" ht="11.25">
      <c r="B138" s="174"/>
      <c r="D138" s="144" t="s">
        <v>135</v>
      </c>
      <c r="E138" s="175" t="s">
        <v>21</v>
      </c>
      <c r="F138" s="176" t="s">
        <v>169</v>
      </c>
      <c r="H138" s="177">
        <v>43.677999999999997</v>
      </c>
      <c r="I138" s="178"/>
      <c r="L138" s="174"/>
      <c r="M138" s="179"/>
      <c r="T138" s="180"/>
      <c r="AT138" s="175" t="s">
        <v>135</v>
      </c>
      <c r="AU138" s="175" t="s">
        <v>85</v>
      </c>
      <c r="AV138" s="14" t="s">
        <v>132</v>
      </c>
      <c r="AW138" s="14" t="s">
        <v>36</v>
      </c>
      <c r="AX138" s="14" t="s">
        <v>83</v>
      </c>
      <c r="AY138" s="175" t="s">
        <v>125</v>
      </c>
    </row>
    <row r="139" spans="2:65" s="1" customFormat="1" ht="33" customHeight="1">
      <c r="B139" s="33"/>
      <c r="C139" s="155" t="s">
        <v>196</v>
      </c>
      <c r="D139" s="155" t="s">
        <v>137</v>
      </c>
      <c r="E139" s="156" t="s">
        <v>197</v>
      </c>
      <c r="F139" s="157" t="s">
        <v>198</v>
      </c>
      <c r="G139" s="158" t="s">
        <v>199</v>
      </c>
      <c r="H139" s="159">
        <v>24.62</v>
      </c>
      <c r="I139" s="160"/>
      <c r="J139" s="161">
        <f>ROUND(I139*H139,2)</f>
        <v>0</v>
      </c>
      <c r="K139" s="162"/>
      <c r="L139" s="33"/>
      <c r="M139" s="163" t="s">
        <v>21</v>
      </c>
      <c r="N139" s="164" t="s">
        <v>46</v>
      </c>
      <c r="P139" s="140">
        <f>O139*H139</f>
        <v>0</v>
      </c>
      <c r="Q139" s="140">
        <v>0</v>
      </c>
      <c r="R139" s="140">
        <f>Q139*H139</f>
        <v>0</v>
      </c>
      <c r="S139" s="140">
        <v>0</v>
      </c>
      <c r="T139" s="141">
        <f>S139*H139</f>
        <v>0</v>
      </c>
      <c r="AR139" s="142" t="s">
        <v>132</v>
      </c>
      <c r="AT139" s="142" t="s">
        <v>137</v>
      </c>
      <c r="AU139" s="142" t="s">
        <v>85</v>
      </c>
      <c r="AY139" s="18" t="s">
        <v>125</v>
      </c>
      <c r="BE139" s="143">
        <f>IF(N139="základní",J139,0)</f>
        <v>0</v>
      </c>
      <c r="BF139" s="143">
        <f>IF(N139="snížená",J139,0)</f>
        <v>0</v>
      </c>
      <c r="BG139" s="143">
        <f>IF(N139="zákl. přenesená",J139,0)</f>
        <v>0</v>
      </c>
      <c r="BH139" s="143">
        <f>IF(N139="sníž. přenesená",J139,0)</f>
        <v>0</v>
      </c>
      <c r="BI139" s="143">
        <f>IF(N139="nulová",J139,0)</f>
        <v>0</v>
      </c>
      <c r="BJ139" s="18" t="s">
        <v>83</v>
      </c>
      <c r="BK139" s="143">
        <f>ROUND(I139*H139,2)</f>
        <v>0</v>
      </c>
      <c r="BL139" s="18" t="s">
        <v>132</v>
      </c>
      <c r="BM139" s="142" t="s">
        <v>200</v>
      </c>
    </row>
    <row r="140" spans="2:65" s="1" customFormat="1" ht="29.25">
      <c r="B140" s="33"/>
      <c r="D140" s="144" t="s">
        <v>134</v>
      </c>
      <c r="F140" s="145" t="s">
        <v>201</v>
      </c>
      <c r="I140" s="146"/>
      <c r="L140" s="33"/>
      <c r="M140" s="147"/>
      <c r="T140" s="54"/>
      <c r="AT140" s="18" t="s">
        <v>134</v>
      </c>
      <c r="AU140" s="18" t="s">
        <v>85</v>
      </c>
    </row>
    <row r="141" spans="2:65" s="1" customFormat="1" ht="11.25">
      <c r="B141" s="33"/>
      <c r="D141" s="166" t="s">
        <v>150</v>
      </c>
      <c r="F141" s="167" t="s">
        <v>202</v>
      </c>
      <c r="I141" s="146"/>
      <c r="L141" s="33"/>
      <c r="M141" s="147"/>
      <c r="T141" s="54"/>
      <c r="AT141" s="18" t="s">
        <v>150</v>
      </c>
      <c r="AU141" s="18" t="s">
        <v>85</v>
      </c>
    </row>
    <row r="142" spans="2:65" s="12" customFormat="1" ht="11.25">
      <c r="B142" s="148"/>
      <c r="D142" s="144" t="s">
        <v>135</v>
      </c>
      <c r="E142" s="149" t="s">
        <v>21</v>
      </c>
      <c r="F142" s="150" t="s">
        <v>203</v>
      </c>
      <c r="H142" s="151">
        <v>24.62</v>
      </c>
      <c r="I142" s="152"/>
      <c r="L142" s="148"/>
      <c r="M142" s="153"/>
      <c r="T142" s="154"/>
      <c r="AT142" s="149" t="s">
        <v>135</v>
      </c>
      <c r="AU142" s="149" t="s">
        <v>85</v>
      </c>
      <c r="AV142" s="12" t="s">
        <v>85</v>
      </c>
      <c r="AW142" s="12" t="s">
        <v>36</v>
      </c>
      <c r="AX142" s="12" t="s">
        <v>83</v>
      </c>
      <c r="AY142" s="149" t="s">
        <v>125</v>
      </c>
    </row>
    <row r="143" spans="2:65" s="1" customFormat="1" ht="16.5" customHeight="1">
      <c r="B143" s="33"/>
      <c r="C143" s="155" t="s">
        <v>204</v>
      </c>
      <c r="D143" s="155" t="s">
        <v>137</v>
      </c>
      <c r="E143" s="156" t="s">
        <v>205</v>
      </c>
      <c r="F143" s="157" t="s">
        <v>206</v>
      </c>
      <c r="G143" s="158" t="s">
        <v>155</v>
      </c>
      <c r="H143" s="159">
        <v>57.356000000000002</v>
      </c>
      <c r="I143" s="160"/>
      <c r="J143" s="161">
        <f>ROUND(I143*H143,2)</f>
        <v>0</v>
      </c>
      <c r="K143" s="162"/>
      <c r="L143" s="33"/>
      <c r="M143" s="163" t="s">
        <v>21</v>
      </c>
      <c r="N143" s="164" t="s">
        <v>46</v>
      </c>
      <c r="P143" s="140">
        <f>O143*H143</f>
        <v>0</v>
      </c>
      <c r="Q143" s="140">
        <v>0</v>
      </c>
      <c r="R143" s="140">
        <f>Q143*H143</f>
        <v>0</v>
      </c>
      <c r="S143" s="140">
        <v>0</v>
      </c>
      <c r="T143" s="141">
        <f>S143*H143</f>
        <v>0</v>
      </c>
      <c r="AR143" s="142" t="s">
        <v>132</v>
      </c>
      <c r="AT143" s="142" t="s">
        <v>137</v>
      </c>
      <c r="AU143" s="142" t="s">
        <v>85</v>
      </c>
      <c r="AY143" s="18" t="s">
        <v>125</v>
      </c>
      <c r="BE143" s="143">
        <f>IF(N143="základní",J143,0)</f>
        <v>0</v>
      </c>
      <c r="BF143" s="143">
        <f>IF(N143="snížená",J143,0)</f>
        <v>0</v>
      </c>
      <c r="BG143" s="143">
        <f>IF(N143="zákl. přenesená",J143,0)</f>
        <v>0</v>
      </c>
      <c r="BH143" s="143">
        <f>IF(N143="sníž. přenesená",J143,0)</f>
        <v>0</v>
      </c>
      <c r="BI143" s="143">
        <f>IF(N143="nulová",J143,0)</f>
        <v>0</v>
      </c>
      <c r="BJ143" s="18" t="s">
        <v>83</v>
      </c>
      <c r="BK143" s="143">
        <f>ROUND(I143*H143,2)</f>
        <v>0</v>
      </c>
      <c r="BL143" s="18" t="s">
        <v>132</v>
      </c>
      <c r="BM143" s="142" t="s">
        <v>207</v>
      </c>
    </row>
    <row r="144" spans="2:65" s="1" customFormat="1" ht="19.5">
      <c r="B144" s="33"/>
      <c r="D144" s="144" t="s">
        <v>134</v>
      </c>
      <c r="F144" s="145" t="s">
        <v>208</v>
      </c>
      <c r="I144" s="146"/>
      <c r="L144" s="33"/>
      <c r="M144" s="147"/>
      <c r="T144" s="54"/>
      <c r="AT144" s="18" t="s">
        <v>134</v>
      </c>
      <c r="AU144" s="18" t="s">
        <v>85</v>
      </c>
    </row>
    <row r="145" spans="2:65" s="1" customFormat="1" ht="11.25">
      <c r="B145" s="33"/>
      <c r="D145" s="166" t="s">
        <v>150</v>
      </c>
      <c r="F145" s="167" t="s">
        <v>209</v>
      </c>
      <c r="I145" s="146"/>
      <c r="L145" s="33"/>
      <c r="M145" s="147"/>
      <c r="T145" s="54"/>
      <c r="AT145" s="18" t="s">
        <v>150</v>
      </c>
      <c r="AU145" s="18" t="s">
        <v>85</v>
      </c>
    </row>
    <row r="146" spans="2:65" s="12" customFormat="1" ht="11.25">
      <c r="B146" s="148"/>
      <c r="D146" s="144" t="s">
        <v>135</v>
      </c>
      <c r="E146" s="149" t="s">
        <v>21</v>
      </c>
      <c r="F146" s="150" t="s">
        <v>210</v>
      </c>
      <c r="H146" s="151">
        <v>13.678000000000001</v>
      </c>
      <c r="I146" s="152"/>
      <c r="L146" s="148"/>
      <c r="M146" s="153"/>
      <c r="T146" s="154"/>
      <c r="AT146" s="149" t="s">
        <v>135</v>
      </c>
      <c r="AU146" s="149" t="s">
        <v>85</v>
      </c>
      <c r="AV146" s="12" t="s">
        <v>85</v>
      </c>
      <c r="AW146" s="12" t="s">
        <v>36</v>
      </c>
      <c r="AX146" s="12" t="s">
        <v>75</v>
      </c>
      <c r="AY146" s="149" t="s">
        <v>125</v>
      </c>
    </row>
    <row r="147" spans="2:65" s="12" customFormat="1" ht="11.25">
      <c r="B147" s="148"/>
      <c r="D147" s="144" t="s">
        <v>135</v>
      </c>
      <c r="E147" s="149" t="s">
        <v>21</v>
      </c>
      <c r="F147" s="150" t="s">
        <v>211</v>
      </c>
      <c r="H147" s="151">
        <v>13.678000000000001</v>
      </c>
      <c r="I147" s="152"/>
      <c r="L147" s="148"/>
      <c r="M147" s="153"/>
      <c r="T147" s="154"/>
      <c r="AT147" s="149" t="s">
        <v>135</v>
      </c>
      <c r="AU147" s="149" t="s">
        <v>85</v>
      </c>
      <c r="AV147" s="12" t="s">
        <v>85</v>
      </c>
      <c r="AW147" s="12" t="s">
        <v>36</v>
      </c>
      <c r="AX147" s="12" t="s">
        <v>75</v>
      </c>
      <c r="AY147" s="149" t="s">
        <v>125</v>
      </c>
    </row>
    <row r="148" spans="2:65" s="12" customFormat="1" ht="11.25">
      <c r="B148" s="148"/>
      <c r="D148" s="144" t="s">
        <v>135</v>
      </c>
      <c r="E148" s="149" t="s">
        <v>21</v>
      </c>
      <c r="F148" s="150" t="s">
        <v>195</v>
      </c>
      <c r="H148" s="151">
        <v>30</v>
      </c>
      <c r="I148" s="152"/>
      <c r="L148" s="148"/>
      <c r="M148" s="153"/>
      <c r="T148" s="154"/>
      <c r="AT148" s="149" t="s">
        <v>135</v>
      </c>
      <c r="AU148" s="149" t="s">
        <v>85</v>
      </c>
      <c r="AV148" s="12" t="s">
        <v>85</v>
      </c>
      <c r="AW148" s="12" t="s">
        <v>36</v>
      </c>
      <c r="AX148" s="12" t="s">
        <v>75</v>
      </c>
      <c r="AY148" s="149" t="s">
        <v>125</v>
      </c>
    </row>
    <row r="149" spans="2:65" s="14" customFormat="1" ht="11.25">
      <c r="B149" s="174"/>
      <c r="D149" s="144" t="s">
        <v>135</v>
      </c>
      <c r="E149" s="175" t="s">
        <v>21</v>
      </c>
      <c r="F149" s="176" t="s">
        <v>169</v>
      </c>
      <c r="H149" s="177">
        <v>57.356000000000002</v>
      </c>
      <c r="I149" s="178"/>
      <c r="L149" s="174"/>
      <c r="M149" s="179"/>
      <c r="T149" s="180"/>
      <c r="AT149" s="175" t="s">
        <v>135</v>
      </c>
      <c r="AU149" s="175" t="s">
        <v>85</v>
      </c>
      <c r="AV149" s="14" t="s">
        <v>132</v>
      </c>
      <c r="AW149" s="14" t="s">
        <v>36</v>
      </c>
      <c r="AX149" s="14" t="s">
        <v>83</v>
      </c>
      <c r="AY149" s="175" t="s">
        <v>125</v>
      </c>
    </row>
    <row r="150" spans="2:65" s="1" customFormat="1" ht="24.2" customHeight="1">
      <c r="B150" s="33"/>
      <c r="C150" s="155" t="s">
        <v>8</v>
      </c>
      <c r="D150" s="155" t="s">
        <v>137</v>
      </c>
      <c r="E150" s="156" t="s">
        <v>212</v>
      </c>
      <c r="F150" s="157" t="s">
        <v>213</v>
      </c>
      <c r="G150" s="158" t="s">
        <v>155</v>
      </c>
      <c r="H150" s="159">
        <v>10.4</v>
      </c>
      <c r="I150" s="160"/>
      <c r="J150" s="161">
        <f>ROUND(I150*H150,2)</f>
        <v>0</v>
      </c>
      <c r="K150" s="162"/>
      <c r="L150" s="33"/>
      <c r="M150" s="163" t="s">
        <v>21</v>
      </c>
      <c r="N150" s="164" t="s">
        <v>46</v>
      </c>
      <c r="P150" s="140">
        <f>O150*H150</f>
        <v>0</v>
      </c>
      <c r="Q150" s="140">
        <v>0</v>
      </c>
      <c r="R150" s="140">
        <f>Q150*H150</f>
        <v>0</v>
      </c>
      <c r="S150" s="140">
        <v>0</v>
      </c>
      <c r="T150" s="141">
        <f>S150*H150</f>
        <v>0</v>
      </c>
      <c r="AR150" s="142" t="s">
        <v>132</v>
      </c>
      <c r="AT150" s="142" t="s">
        <v>137</v>
      </c>
      <c r="AU150" s="142" t="s">
        <v>85</v>
      </c>
      <c r="AY150" s="18" t="s">
        <v>125</v>
      </c>
      <c r="BE150" s="143">
        <f>IF(N150="základní",J150,0)</f>
        <v>0</v>
      </c>
      <c r="BF150" s="143">
        <f>IF(N150="snížená",J150,0)</f>
        <v>0</v>
      </c>
      <c r="BG150" s="143">
        <f>IF(N150="zákl. přenesená",J150,0)</f>
        <v>0</v>
      </c>
      <c r="BH150" s="143">
        <f>IF(N150="sníž. přenesená",J150,0)</f>
        <v>0</v>
      </c>
      <c r="BI150" s="143">
        <f>IF(N150="nulová",J150,0)</f>
        <v>0</v>
      </c>
      <c r="BJ150" s="18" t="s">
        <v>83</v>
      </c>
      <c r="BK150" s="143">
        <f>ROUND(I150*H150,2)</f>
        <v>0</v>
      </c>
      <c r="BL150" s="18" t="s">
        <v>132</v>
      </c>
      <c r="BM150" s="142" t="s">
        <v>214</v>
      </c>
    </row>
    <row r="151" spans="2:65" s="1" customFormat="1" ht="29.25">
      <c r="B151" s="33"/>
      <c r="D151" s="144" t="s">
        <v>134</v>
      </c>
      <c r="F151" s="145" t="s">
        <v>215</v>
      </c>
      <c r="I151" s="146"/>
      <c r="L151" s="33"/>
      <c r="M151" s="147"/>
      <c r="T151" s="54"/>
      <c r="AT151" s="18" t="s">
        <v>134</v>
      </c>
      <c r="AU151" s="18" t="s">
        <v>85</v>
      </c>
    </row>
    <row r="152" spans="2:65" s="1" customFormat="1" ht="11.25">
      <c r="B152" s="33"/>
      <c r="D152" s="166" t="s">
        <v>150</v>
      </c>
      <c r="F152" s="167" t="s">
        <v>216</v>
      </c>
      <c r="I152" s="146"/>
      <c r="L152" s="33"/>
      <c r="M152" s="147"/>
      <c r="T152" s="54"/>
      <c r="AT152" s="18" t="s">
        <v>150</v>
      </c>
      <c r="AU152" s="18" t="s">
        <v>85</v>
      </c>
    </row>
    <row r="153" spans="2:65" s="13" customFormat="1" ht="11.25">
      <c r="B153" s="168"/>
      <c r="D153" s="144" t="s">
        <v>135</v>
      </c>
      <c r="E153" s="169" t="s">
        <v>21</v>
      </c>
      <c r="F153" s="170" t="s">
        <v>217</v>
      </c>
      <c r="H153" s="169" t="s">
        <v>21</v>
      </c>
      <c r="I153" s="171"/>
      <c r="L153" s="168"/>
      <c r="M153" s="172"/>
      <c r="T153" s="173"/>
      <c r="AT153" s="169" t="s">
        <v>135</v>
      </c>
      <c r="AU153" s="169" t="s">
        <v>85</v>
      </c>
      <c r="AV153" s="13" t="s">
        <v>83</v>
      </c>
      <c r="AW153" s="13" t="s">
        <v>36</v>
      </c>
      <c r="AX153" s="13" t="s">
        <v>75</v>
      </c>
      <c r="AY153" s="169" t="s">
        <v>125</v>
      </c>
    </row>
    <row r="154" spans="2:65" s="12" customFormat="1" ht="11.25">
      <c r="B154" s="148"/>
      <c r="D154" s="144" t="s">
        <v>135</v>
      </c>
      <c r="E154" s="149" t="s">
        <v>21</v>
      </c>
      <c r="F154" s="150" t="s">
        <v>218</v>
      </c>
      <c r="H154" s="151">
        <v>10.4</v>
      </c>
      <c r="I154" s="152"/>
      <c r="L154" s="148"/>
      <c r="M154" s="153"/>
      <c r="T154" s="154"/>
      <c r="AT154" s="149" t="s">
        <v>135</v>
      </c>
      <c r="AU154" s="149" t="s">
        <v>85</v>
      </c>
      <c r="AV154" s="12" t="s">
        <v>85</v>
      </c>
      <c r="AW154" s="12" t="s">
        <v>36</v>
      </c>
      <c r="AX154" s="12" t="s">
        <v>83</v>
      </c>
      <c r="AY154" s="149" t="s">
        <v>125</v>
      </c>
    </row>
    <row r="155" spans="2:65" s="1" customFormat="1" ht="33" customHeight="1">
      <c r="B155" s="33"/>
      <c r="C155" s="155" t="s">
        <v>219</v>
      </c>
      <c r="D155" s="155" t="s">
        <v>137</v>
      </c>
      <c r="E155" s="156" t="s">
        <v>220</v>
      </c>
      <c r="F155" s="157" t="s">
        <v>221</v>
      </c>
      <c r="G155" s="158" t="s">
        <v>155</v>
      </c>
      <c r="H155" s="159">
        <v>4.5590000000000002</v>
      </c>
      <c r="I155" s="160"/>
      <c r="J155" s="161">
        <f>ROUND(I155*H155,2)</f>
        <v>0</v>
      </c>
      <c r="K155" s="162"/>
      <c r="L155" s="33"/>
      <c r="M155" s="163" t="s">
        <v>21</v>
      </c>
      <c r="N155" s="164" t="s">
        <v>46</v>
      </c>
      <c r="P155" s="140">
        <f>O155*H155</f>
        <v>0</v>
      </c>
      <c r="Q155" s="140">
        <v>0</v>
      </c>
      <c r="R155" s="140">
        <f>Q155*H155</f>
        <v>0</v>
      </c>
      <c r="S155" s="140">
        <v>0</v>
      </c>
      <c r="T155" s="141">
        <f>S155*H155</f>
        <v>0</v>
      </c>
      <c r="AR155" s="142" t="s">
        <v>132</v>
      </c>
      <c r="AT155" s="142" t="s">
        <v>137</v>
      </c>
      <c r="AU155" s="142" t="s">
        <v>85</v>
      </c>
      <c r="AY155" s="18" t="s">
        <v>125</v>
      </c>
      <c r="BE155" s="143">
        <f>IF(N155="základní",J155,0)</f>
        <v>0</v>
      </c>
      <c r="BF155" s="143">
        <f>IF(N155="snížená",J155,0)</f>
        <v>0</v>
      </c>
      <c r="BG155" s="143">
        <f>IF(N155="zákl. přenesená",J155,0)</f>
        <v>0</v>
      </c>
      <c r="BH155" s="143">
        <f>IF(N155="sníž. přenesená",J155,0)</f>
        <v>0</v>
      </c>
      <c r="BI155" s="143">
        <f>IF(N155="nulová",J155,0)</f>
        <v>0</v>
      </c>
      <c r="BJ155" s="18" t="s">
        <v>83</v>
      </c>
      <c r="BK155" s="143">
        <f>ROUND(I155*H155,2)</f>
        <v>0</v>
      </c>
      <c r="BL155" s="18" t="s">
        <v>132</v>
      </c>
      <c r="BM155" s="142" t="s">
        <v>222</v>
      </c>
    </row>
    <row r="156" spans="2:65" s="1" customFormat="1" ht="39">
      <c r="B156" s="33"/>
      <c r="D156" s="144" t="s">
        <v>134</v>
      </c>
      <c r="F156" s="145" t="s">
        <v>223</v>
      </c>
      <c r="I156" s="146"/>
      <c r="L156" s="33"/>
      <c r="M156" s="147"/>
      <c r="T156" s="54"/>
      <c r="AT156" s="18" t="s">
        <v>134</v>
      </c>
      <c r="AU156" s="18" t="s">
        <v>85</v>
      </c>
    </row>
    <row r="157" spans="2:65" s="1" customFormat="1" ht="11.25">
      <c r="B157" s="33"/>
      <c r="D157" s="166" t="s">
        <v>150</v>
      </c>
      <c r="F157" s="167" t="s">
        <v>224</v>
      </c>
      <c r="I157" s="146"/>
      <c r="L157" s="33"/>
      <c r="M157" s="147"/>
      <c r="T157" s="54"/>
      <c r="AT157" s="18" t="s">
        <v>150</v>
      </c>
      <c r="AU157" s="18" t="s">
        <v>85</v>
      </c>
    </row>
    <row r="158" spans="2:65" s="13" customFormat="1" ht="11.25">
      <c r="B158" s="168"/>
      <c r="D158" s="144" t="s">
        <v>135</v>
      </c>
      <c r="E158" s="169" t="s">
        <v>21</v>
      </c>
      <c r="F158" s="170" t="s">
        <v>225</v>
      </c>
      <c r="H158" s="169" t="s">
        <v>21</v>
      </c>
      <c r="I158" s="171"/>
      <c r="L158" s="168"/>
      <c r="M158" s="172"/>
      <c r="T158" s="173"/>
      <c r="AT158" s="169" t="s">
        <v>135</v>
      </c>
      <c r="AU158" s="169" t="s">
        <v>85</v>
      </c>
      <c r="AV158" s="13" t="s">
        <v>83</v>
      </c>
      <c r="AW158" s="13" t="s">
        <v>36</v>
      </c>
      <c r="AX158" s="13" t="s">
        <v>75</v>
      </c>
      <c r="AY158" s="169" t="s">
        <v>125</v>
      </c>
    </row>
    <row r="159" spans="2:65" s="12" customFormat="1" ht="11.25">
      <c r="B159" s="148"/>
      <c r="D159" s="144" t="s">
        <v>135</v>
      </c>
      <c r="E159" s="149" t="s">
        <v>21</v>
      </c>
      <c r="F159" s="150" t="s">
        <v>226</v>
      </c>
      <c r="H159" s="151">
        <v>5.2</v>
      </c>
      <c r="I159" s="152"/>
      <c r="L159" s="148"/>
      <c r="M159" s="153"/>
      <c r="T159" s="154"/>
      <c r="AT159" s="149" t="s">
        <v>135</v>
      </c>
      <c r="AU159" s="149" t="s">
        <v>85</v>
      </c>
      <c r="AV159" s="12" t="s">
        <v>85</v>
      </c>
      <c r="AW159" s="12" t="s">
        <v>36</v>
      </c>
      <c r="AX159" s="12" t="s">
        <v>75</v>
      </c>
      <c r="AY159" s="149" t="s">
        <v>125</v>
      </c>
    </row>
    <row r="160" spans="2:65" s="13" customFormat="1" ht="11.25">
      <c r="B160" s="168"/>
      <c r="D160" s="144" t="s">
        <v>135</v>
      </c>
      <c r="E160" s="169" t="s">
        <v>21</v>
      </c>
      <c r="F160" s="170" t="s">
        <v>167</v>
      </c>
      <c r="H160" s="169" t="s">
        <v>21</v>
      </c>
      <c r="I160" s="171"/>
      <c r="L160" s="168"/>
      <c r="M160" s="172"/>
      <c r="T160" s="173"/>
      <c r="AT160" s="169" t="s">
        <v>135</v>
      </c>
      <c r="AU160" s="169" t="s">
        <v>85</v>
      </c>
      <c r="AV160" s="13" t="s">
        <v>83</v>
      </c>
      <c r="AW160" s="13" t="s">
        <v>36</v>
      </c>
      <c r="AX160" s="13" t="s">
        <v>75</v>
      </c>
      <c r="AY160" s="169" t="s">
        <v>125</v>
      </c>
    </row>
    <row r="161" spans="2:65" s="12" customFormat="1" ht="22.5">
      <c r="B161" s="148"/>
      <c r="D161" s="144" t="s">
        <v>135</v>
      </c>
      <c r="E161" s="149" t="s">
        <v>21</v>
      </c>
      <c r="F161" s="150" t="s">
        <v>227</v>
      </c>
      <c r="H161" s="151">
        <v>-0.64100000000000001</v>
      </c>
      <c r="I161" s="152"/>
      <c r="L161" s="148"/>
      <c r="M161" s="153"/>
      <c r="T161" s="154"/>
      <c r="AT161" s="149" t="s">
        <v>135</v>
      </c>
      <c r="AU161" s="149" t="s">
        <v>85</v>
      </c>
      <c r="AV161" s="12" t="s">
        <v>85</v>
      </c>
      <c r="AW161" s="12" t="s">
        <v>36</v>
      </c>
      <c r="AX161" s="12" t="s">
        <v>75</v>
      </c>
      <c r="AY161" s="149" t="s">
        <v>125</v>
      </c>
    </row>
    <row r="162" spans="2:65" s="14" customFormat="1" ht="11.25">
      <c r="B162" s="174"/>
      <c r="D162" s="144" t="s">
        <v>135</v>
      </c>
      <c r="E162" s="175" t="s">
        <v>21</v>
      </c>
      <c r="F162" s="176" t="s">
        <v>169</v>
      </c>
      <c r="H162" s="177">
        <v>4.5590000000000002</v>
      </c>
      <c r="I162" s="178"/>
      <c r="L162" s="174"/>
      <c r="M162" s="179"/>
      <c r="T162" s="180"/>
      <c r="AT162" s="175" t="s">
        <v>135</v>
      </c>
      <c r="AU162" s="175" t="s">
        <v>85</v>
      </c>
      <c r="AV162" s="14" t="s">
        <v>132</v>
      </c>
      <c r="AW162" s="14" t="s">
        <v>36</v>
      </c>
      <c r="AX162" s="14" t="s">
        <v>83</v>
      </c>
      <c r="AY162" s="175" t="s">
        <v>125</v>
      </c>
    </row>
    <row r="163" spans="2:65" s="1" customFormat="1" ht="37.9" customHeight="1">
      <c r="B163" s="33"/>
      <c r="C163" s="155" t="s">
        <v>228</v>
      </c>
      <c r="D163" s="155" t="s">
        <v>137</v>
      </c>
      <c r="E163" s="156" t="s">
        <v>229</v>
      </c>
      <c r="F163" s="157" t="s">
        <v>230</v>
      </c>
      <c r="G163" s="158" t="s">
        <v>147</v>
      </c>
      <c r="H163" s="159">
        <v>300</v>
      </c>
      <c r="I163" s="160"/>
      <c r="J163" s="161">
        <f>ROUND(I163*H163,2)</f>
        <v>0</v>
      </c>
      <c r="K163" s="162"/>
      <c r="L163" s="33"/>
      <c r="M163" s="163" t="s">
        <v>21</v>
      </c>
      <c r="N163" s="164" t="s">
        <v>46</v>
      </c>
      <c r="P163" s="140">
        <f>O163*H163</f>
        <v>0</v>
      </c>
      <c r="Q163" s="140">
        <v>0</v>
      </c>
      <c r="R163" s="140">
        <f>Q163*H163</f>
        <v>0</v>
      </c>
      <c r="S163" s="140">
        <v>0</v>
      </c>
      <c r="T163" s="141">
        <f>S163*H163</f>
        <v>0</v>
      </c>
      <c r="AR163" s="142" t="s">
        <v>132</v>
      </c>
      <c r="AT163" s="142" t="s">
        <v>137</v>
      </c>
      <c r="AU163" s="142" t="s">
        <v>85</v>
      </c>
      <c r="AY163" s="18" t="s">
        <v>125</v>
      </c>
      <c r="BE163" s="143">
        <f>IF(N163="základní",J163,0)</f>
        <v>0</v>
      </c>
      <c r="BF163" s="143">
        <f>IF(N163="snížená",J163,0)</f>
        <v>0</v>
      </c>
      <c r="BG163" s="143">
        <f>IF(N163="zákl. přenesená",J163,0)</f>
        <v>0</v>
      </c>
      <c r="BH163" s="143">
        <f>IF(N163="sníž. přenesená",J163,0)</f>
        <v>0</v>
      </c>
      <c r="BI163" s="143">
        <f>IF(N163="nulová",J163,0)</f>
        <v>0</v>
      </c>
      <c r="BJ163" s="18" t="s">
        <v>83</v>
      </c>
      <c r="BK163" s="143">
        <f>ROUND(I163*H163,2)</f>
        <v>0</v>
      </c>
      <c r="BL163" s="18" t="s">
        <v>132</v>
      </c>
      <c r="BM163" s="142" t="s">
        <v>231</v>
      </c>
    </row>
    <row r="164" spans="2:65" s="1" customFormat="1" ht="29.25">
      <c r="B164" s="33"/>
      <c r="D164" s="144" t="s">
        <v>134</v>
      </c>
      <c r="F164" s="145" t="s">
        <v>232</v>
      </c>
      <c r="I164" s="146"/>
      <c r="L164" s="33"/>
      <c r="M164" s="147"/>
      <c r="T164" s="54"/>
      <c r="AT164" s="18" t="s">
        <v>134</v>
      </c>
      <c r="AU164" s="18" t="s">
        <v>85</v>
      </c>
    </row>
    <row r="165" spans="2:65" s="1" customFormat="1" ht="11.25">
      <c r="B165" s="33"/>
      <c r="D165" s="166" t="s">
        <v>150</v>
      </c>
      <c r="F165" s="167" t="s">
        <v>233</v>
      </c>
      <c r="I165" s="146"/>
      <c r="L165" s="33"/>
      <c r="M165" s="147"/>
      <c r="T165" s="54"/>
      <c r="AT165" s="18" t="s">
        <v>150</v>
      </c>
      <c r="AU165" s="18" t="s">
        <v>85</v>
      </c>
    </row>
    <row r="166" spans="2:65" s="12" customFormat="1" ht="11.25">
      <c r="B166" s="148"/>
      <c r="D166" s="144" t="s">
        <v>135</v>
      </c>
      <c r="E166" s="149" t="s">
        <v>21</v>
      </c>
      <c r="F166" s="150" t="s">
        <v>152</v>
      </c>
      <c r="H166" s="151">
        <v>300</v>
      </c>
      <c r="I166" s="152"/>
      <c r="L166" s="148"/>
      <c r="M166" s="153"/>
      <c r="T166" s="154"/>
      <c r="AT166" s="149" t="s">
        <v>135</v>
      </c>
      <c r="AU166" s="149" t="s">
        <v>85</v>
      </c>
      <c r="AV166" s="12" t="s">
        <v>85</v>
      </c>
      <c r="AW166" s="12" t="s">
        <v>36</v>
      </c>
      <c r="AX166" s="12" t="s">
        <v>83</v>
      </c>
      <c r="AY166" s="149" t="s">
        <v>125</v>
      </c>
    </row>
    <row r="167" spans="2:65" s="1" customFormat="1" ht="33" customHeight="1">
      <c r="B167" s="33"/>
      <c r="C167" s="155" t="s">
        <v>234</v>
      </c>
      <c r="D167" s="155" t="s">
        <v>137</v>
      </c>
      <c r="E167" s="156" t="s">
        <v>235</v>
      </c>
      <c r="F167" s="157" t="s">
        <v>236</v>
      </c>
      <c r="G167" s="158" t="s">
        <v>147</v>
      </c>
      <c r="H167" s="159">
        <v>300</v>
      </c>
      <c r="I167" s="160"/>
      <c r="J167" s="161">
        <f>ROUND(I167*H167,2)</f>
        <v>0</v>
      </c>
      <c r="K167" s="162"/>
      <c r="L167" s="33"/>
      <c r="M167" s="163" t="s">
        <v>21</v>
      </c>
      <c r="N167" s="164" t="s">
        <v>46</v>
      </c>
      <c r="P167" s="140">
        <f>O167*H167</f>
        <v>0</v>
      </c>
      <c r="Q167" s="140">
        <v>0</v>
      </c>
      <c r="R167" s="140">
        <f>Q167*H167</f>
        <v>0</v>
      </c>
      <c r="S167" s="140">
        <v>0</v>
      </c>
      <c r="T167" s="141">
        <f>S167*H167</f>
        <v>0</v>
      </c>
      <c r="AR167" s="142" t="s">
        <v>132</v>
      </c>
      <c r="AT167" s="142" t="s">
        <v>137</v>
      </c>
      <c r="AU167" s="142" t="s">
        <v>85</v>
      </c>
      <c r="AY167" s="18" t="s">
        <v>125</v>
      </c>
      <c r="BE167" s="143">
        <f>IF(N167="základní",J167,0)</f>
        <v>0</v>
      </c>
      <c r="BF167" s="143">
        <f>IF(N167="snížená",J167,0)</f>
        <v>0</v>
      </c>
      <c r="BG167" s="143">
        <f>IF(N167="zákl. přenesená",J167,0)</f>
        <v>0</v>
      </c>
      <c r="BH167" s="143">
        <f>IF(N167="sníž. přenesená",J167,0)</f>
        <v>0</v>
      </c>
      <c r="BI167" s="143">
        <f>IF(N167="nulová",J167,0)</f>
        <v>0</v>
      </c>
      <c r="BJ167" s="18" t="s">
        <v>83</v>
      </c>
      <c r="BK167" s="143">
        <f>ROUND(I167*H167,2)</f>
        <v>0</v>
      </c>
      <c r="BL167" s="18" t="s">
        <v>132</v>
      </c>
      <c r="BM167" s="142" t="s">
        <v>237</v>
      </c>
    </row>
    <row r="168" spans="2:65" s="1" customFormat="1" ht="29.25">
      <c r="B168" s="33"/>
      <c r="D168" s="144" t="s">
        <v>134</v>
      </c>
      <c r="F168" s="145" t="s">
        <v>238</v>
      </c>
      <c r="I168" s="146"/>
      <c r="L168" s="33"/>
      <c r="M168" s="147"/>
      <c r="T168" s="54"/>
      <c r="AT168" s="18" t="s">
        <v>134</v>
      </c>
      <c r="AU168" s="18" t="s">
        <v>85</v>
      </c>
    </row>
    <row r="169" spans="2:65" s="1" customFormat="1" ht="11.25">
      <c r="B169" s="33"/>
      <c r="D169" s="166" t="s">
        <v>150</v>
      </c>
      <c r="F169" s="167" t="s">
        <v>239</v>
      </c>
      <c r="I169" s="146"/>
      <c r="L169" s="33"/>
      <c r="M169" s="147"/>
      <c r="T169" s="54"/>
      <c r="AT169" s="18" t="s">
        <v>150</v>
      </c>
      <c r="AU169" s="18" t="s">
        <v>85</v>
      </c>
    </row>
    <row r="170" spans="2:65" s="12" customFormat="1" ht="11.25">
      <c r="B170" s="148"/>
      <c r="D170" s="144" t="s">
        <v>135</v>
      </c>
      <c r="E170" s="149" t="s">
        <v>21</v>
      </c>
      <c r="F170" s="150" t="s">
        <v>152</v>
      </c>
      <c r="H170" s="151">
        <v>300</v>
      </c>
      <c r="I170" s="152"/>
      <c r="L170" s="148"/>
      <c r="M170" s="153"/>
      <c r="T170" s="154"/>
      <c r="AT170" s="149" t="s">
        <v>135</v>
      </c>
      <c r="AU170" s="149" t="s">
        <v>85</v>
      </c>
      <c r="AV170" s="12" t="s">
        <v>85</v>
      </c>
      <c r="AW170" s="12" t="s">
        <v>36</v>
      </c>
      <c r="AX170" s="12" t="s">
        <v>83</v>
      </c>
      <c r="AY170" s="149" t="s">
        <v>125</v>
      </c>
    </row>
    <row r="171" spans="2:65" s="1" customFormat="1" ht="24.2" customHeight="1">
      <c r="B171" s="33"/>
      <c r="C171" s="155" t="s">
        <v>240</v>
      </c>
      <c r="D171" s="155" t="s">
        <v>137</v>
      </c>
      <c r="E171" s="156" t="s">
        <v>241</v>
      </c>
      <c r="F171" s="157" t="s">
        <v>242</v>
      </c>
      <c r="G171" s="158" t="s">
        <v>147</v>
      </c>
      <c r="H171" s="159">
        <v>300</v>
      </c>
      <c r="I171" s="160"/>
      <c r="J171" s="161">
        <f>ROUND(I171*H171,2)</f>
        <v>0</v>
      </c>
      <c r="K171" s="162"/>
      <c r="L171" s="33"/>
      <c r="M171" s="163" t="s">
        <v>21</v>
      </c>
      <c r="N171" s="164" t="s">
        <v>46</v>
      </c>
      <c r="P171" s="140">
        <f>O171*H171</f>
        <v>0</v>
      </c>
      <c r="Q171" s="140">
        <v>0</v>
      </c>
      <c r="R171" s="140">
        <f>Q171*H171</f>
        <v>0</v>
      </c>
      <c r="S171" s="140">
        <v>0</v>
      </c>
      <c r="T171" s="141">
        <f>S171*H171</f>
        <v>0</v>
      </c>
      <c r="AR171" s="142" t="s">
        <v>132</v>
      </c>
      <c r="AT171" s="142" t="s">
        <v>137</v>
      </c>
      <c r="AU171" s="142" t="s">
        <v>85</v>
      </c>
      <c r="AY171" s="18" t="s">
        <v>125</v>
      </c>
      <c r="BE171" s="143">
        <f>IF(N171="základní",J171,0)</f>
        <v>0</v>
      </c>
      <c r="BF171" s="143">
        <f>IF(N171="snížená",J171,0)</f>
        <v>0</v>
      </c>
      <c r="BG171" s="143">
        <f>IF(N171="zákl. přenesená",J171,0)</f>
        <v>0</v>
      </c>
      <c r="BH171" s="143">
        <f>IF(N171="sníž. přenesená",J171,0)</f>
        <v>0</v>
      </c>
      <c r="BI171" s="143">
        <f>IF(N171="nulová",J171,0)</f>
        <v>0</v>
      </c>
      <c r="BJ171" s="18" t="s">
        <v>83</v>
      </c>
      <c r="BK171" s="143">
        <f>ROUND(I171*H171,2)</f>
        <v>0</v>
      </c>
      <c r="BL171" s="18" t="s">
        <v>132</v>
      </c>
      <c r="BM171" s="142" t="s">
        <v>243</v>
      </c>
    </row>
    <row r="172" spans="2:65" s="1" customFormat="1" ht="19.5">
      <c r="B172" s="33"/>
      <c r="D172" s="144" t="s">
        <v>134</v>
      </c>
      <c r="F172" s="145" t="s">
        <v>244</v>
      </c>
      <c r="I172" s="146"/>
      <c r="L172" s="33"/>
      <c r="M172" s="147"/>
      <c r="T172" s="54"/>
      <c r="AT172" s="18" t="s">
        <v>134</v>
      </c>
      <c r="AU172" s="18" t="s">
        <v>85</v>
      </c>
    </row>
    <row r="173" spans="2:65" s="1" customFormat="1" ht="11.25">
      <c r="B173" s="33"/>
      <c r="D173" s="166" t="s">
        <v>150</v>
      </c>
      <c r="F173" s="167" t="s">
        <v>245</v>
      </c>
      <c r="I173" s="146"/>
      <c r="L173" s="33"/>
      <c r="M173" s="147"/>
      <c r="T173" s="54"/>
      <c r="AT173" s="18" t="s">
        <v>150</v>
      </c>
      <c r="AU173" s="18" t="s">
        <v>85</v>
      </c>
    </row>
    <row r="174" spans="2:65" s="12" customFormat="1" ht="11.25">
      <c r="B174" s="148"/>
      <c r="D174" s="144" t="s">
        <v>135</v>
      </c>
      <c r="E174" s="149" t="s">
        <v>21</v>
      </c>
      <c r="F174" s="150" t="s">
        <v>152</v>
      </c>
      <c r="H174" s="151">
        <v>300</v>
      </c>
      <c r="I174" s="152"/>
      <c r="L174" s="148"/>
      <c r="M174" s="153"/>
      <c r="T174" s="154"/>
      <c r="AT174" s="149" t="s">
        <v>135</v>
      </c>
      <c r="AU174" s="149" t="s">
        <v>85</v>
      </c>
      <c r="AV174" s="12" t="s">
        <v>85</v>
      </c>
      <c r="AW174" s="12" t="s">
        <v>36</v>
      </c>
      <c r="AX174" s="12" t="s">
        <v>83</v>
      </c>
      <c r="AY174" s="149" t="s">
        <v>125</v>
      </c>
    </row>
    <row r="175" spans="2:65" s="1" customFormat="1" ht="21.75" customHeight="1">
      <c r="B175" s="33"/>
      <c r="C175" s="155" t="s">
        <v>246</v>
      </c>
      <c r="D175" s="155" t="s">
        <v>137</v>
      </c>
      <c r="E175" s="156" t="s">
        <v>247</v>
      </c>
      <c r="F175" s="157" t="s">
        <v>248</v>
      </c>
      <c r="G175" s="158" t="s">
        <v>147</v>
      </c>
      <c r="H175" s="159">
        <v>300</v>
      </c>
      <c r="I175" s="160"/>
      <c r="J175" s="161">
        <f>ROUND(I175*H175,2)</f>
        <v>0</v>
      </c>
      <c r="K175" s="162"/>
      <c r="L175" s="33"/>
      <c r="M175" s="163" t="s">
        <v>21</v>
      </c>
      <c r="N175" s="164" t="s">
        <v>46</v>
      </c>
      <c r="P175" s="140">
        <f>O175*H175</f>
        <v>0</v>
      </c>
      <c r="Q175" s="140">
        <v>0</v>
      </c>
      <c r="R175" s="140">
        <f>Q175*H175</f>
        <v>0</v>
      </c>
      <c r="S175" s="140">
        <v>0</v>
      </c>
      <c r="T175" s="141">
        <f>S175*H175</f>
        <v>0</v>
      </c>
      <c r="AR175" s="142" t="s">
        <v>132</v>
      </c>
      <c r="AT175" s="142" t="s">
        <v>137</v>
      </c>
      <c r="AU175" s="142" t="s">
        <v>85</v>
      </c>
      <c r="AY175" s="18" t="s">
        <v>125</v>
      </c>
      <c r="BE175" s="143">
        <f>IF(N175="základní",J175,0)</f>
        <v>0</v>
      </c>
      <c r="BF175" s="143">
        <f>IF(N175="snížená",J175,0)</f>
        <v>0</v>
      </c>
      <c r="BG175" s="143">
        <f>IF(N175="zákl. přenesená",J175,0)</f>
        <v>0</v>
      </c>
      <c r="BH175" s="143">
        <f>IF(N175="sníž. přenesená",J175,0)</f>
        <v>0</v>
      </c>
      <c r="BI175" s="143">
        <f>IF(N175="nulová",J175,0)</f>
        <v>0</v>
      </c>
      <c r="BJ175" s="18" t="s">
        <v>83</v>
      </c>
      <c r="BK175" s="143">
        <f>ROUND(I175*H175,2)</f>
        <v>0</v>
      </c>
      <c r="BL175" s="18" t="s">
        <v>132</v>
      </c>
      <c r="BM175" s="142" t="s">
        <v>249</v>
      </c>
    </row>
    <row r="176" spans="2:65" s="1" customFormat="1" ht="11.25">
      <c r="B176" s="33"/>
      <c r="D176" s="144" t="s">
        <v>134</v>
      </c>
      <c r="F176" s="145" t="s">
        <v>250</v>
      </c>
      <c r="I176" s="146"/>
      <c r="L176" s="33"/>
      <c r="M176" s="147"/>
      <c r="T176" s="54"/>
      <c r="AT176" s="18" t="s">
        <v>134</v>
      </c>
      <c r="AU176" s="18" t="s">
        <v>85</v>
      </c>
    </row>
    <row r="177" spans="2:65" s="1" customFormat="1" ht="11.25">
      <c r="B177" s="33"/>
      <c r="D177" s="166" t="s">
        <v>150</v>
      </c>
      <c r="F177" s="167" t="s">
        <v>251</v>
      </c>
      <c r="I177" s="146"/>
      <c r="L177" s="33"/>
      <c r="M177" s="147"/>
      <c r="T177" s="54"/>
      <c r="AT177" s="18" t="s">
        <v>150</v>
      </c>
      <c r="AU177" s="18" t="s">
        <v>85</v>
      </c>
    </row>
    <row r="178" spans="2:65" s="12" customFormat="1" ht="11.25">
      <c r="B178" s="148"/>
      <c r="D178" s="144" t="s">
        <v>135</v>
      </c>
      <c r="E178" s="149" t="s">
        <v>21</v>
      </c>
      <c r="F178" s="150" t="s">
        <v>152</v>
      </c>
      <c r="H178" s="151">
        <v>300</v>
      </c>
      <c r="I178" s="152"/>
      <c r="L178" s="148"/>
      <c r="M178" s="153"/>
      <c r="T178" s="154"/>
      <c r="AT178" s="149" t="s">
        <v>135</v>
      </c>
      <c r="AU178" s="149" t="s">
        <v>85</v>
      </c>
      <c r="AV178" s="12" t="s">
        <v>85</v>
      </c>
      <c r="AW178" s="12" t="s">
        <v>36</v>
      </c>
      <c r="AX178" s="12" t="s">
        <v>83</v>
      </c>
      <c r="AY178" s="149" t="s">
        <v>125</v>
      </c>
    </row>
    <row r="179" spans="2:65" s="1" customFormat="1" ht="33" customHeight="1">
      <c r="B179" s="33"/>
      <c r="C179" s="155" t="s">
        <v>252</v>
      </c>
      <c r="D179" s="155" t="s">
        <v>137</v>
      </c>
      <c r="E179" s="156" t="s">
        <v>253</v>
      </c>
      <c r="F179" s="157" t="s">
        <v>254</v>
      </c>
      <c r="G179" s="158" t="s">
        <v>147</v>
      </c>
      <c r="H179" s="159">
        <v>300</v>
      </c>
      <c r="I179" s="160"/>
      <c r="J179" s="161">
        <f>ROUND(I179*H179,2)</f>
        <v>0</v>
      </c>
      <c r="K179" s="162"/>
      <c r="L179" s="33"/>
      <c r="M179" s="163" t="s">
        <v>21</v>
      </c>
      <c r="N179" s="164" t="s">
        <v>46</v>
      </c>
      <c r="P179" s="140">
        <f>O179*H179</f>
        <v>0</v>
      </c>
      <c r="Q179" s="140">
        <v>0</v>
      </c>
      <c r="R179" s="140">
        <f>Q179*H179</f>
        <v>0</v>
      </c>
      <c r="S179" s="140">
        <v>0</v>
      </c>
      <c r="T179" s="141">
        <f>S179*H179</f>
        <v>0</v>
      </c>
      <c r="AR179" s="142" t="s">
        <v>132</v>
      </c>
      <c r="AT179" s="142" t="s">
        <v>137</v>
      </c>
      <c r="AU179" s="142" t="s">
        <v>85</v>
      </c>
      <c r="AY179" s="18" t="s">
        <v>125</v>
      </c>
      <c r="BE179" s="143">
        <f>IF(N179="základní",J179,0)</f>
        <v>0</v>
      </c>
      <c r="BF179" s="143">
        <f>IF(N179="snížená",J179,0)</f>
        <v>0</v>
      </c>
      <c r="BG179" s="143">
        <f>IF(N179="zákl. přenesená",J179,0)</f>
        <v>0</v>
      </c>
      <c r="BH179" s="143">
        <f>IF(N179="sníž. přenesená",J179,0)</f>
        <v>0</v>
      </c>
      <c r="BI179" s="143">
        <f>IF(N179="nulová",J179,0)</f>
        <v>0</v>
      </c>
      <c r="BJ179" s="18" t="s">
        <v>83</v>
      </c>
      <c r="BK179" s="143">
        <f>ROUND(I179*H179,2)</f>
        <v>0</v>
      </c>
      <c r="BL179" s="18" t="s">
        <v>132</v>
      </c>
      <c r="BM179" s="142" t="s">
        <v>255</v>
      </c>
    </row>
    <row r="180" spans="2:65" s="1" customFormat="1" ht="29.25">
      <c r="B180" s="33"/>
      <c r="D180" s="144" t="s">
        <v>134</v>
      </c>
      <c r="F180" s="145" t="s">
        <v>256</v>
      </c>
      <c r="I180" s="146"/>
      <c r="L180" s="33"/>
      <c r="M180" s="147"/>
      <c r="T180" s="54"/>
      <c r="AT180" s="18" t="s">
        <v>134</v>
      </c>
      <c r="AU180" s="18" t="s">
        <v>85</v>
      </c>
    </row>
    <row r="181" spans="2:65" s="1" customFormat="1" ht="11.25">
      <c r="B181" s="33"/>
      <c r="D181" s="166" t="s">
        <v>150</v>
      </c>
      <c r="F181" s="167" t="s">
        <v>257</v>
      </c>
      <c r="I181" s="146"/>
      <c r="L181" s="33"/>
      <c r="M181" s="147"/>
      <c r="T181" s="54"/>
      <c r="AT181" s="18" t="s">
        <v>150</v>
      </c>
      <c r="AU181" s="18" t="s">
        <v>85</v>
      </c>
    </row>
    <row r="182" spans="2:65" s="12" customFormat="1" ht="11.25">
      <c r="B182" s="148"/>
      <c r="D182" s="144" t="s">
        <v>135</v>
      </c>
      <c r="E182" s="149" t="s">
        <v>21</v>
      </c>
      <c r="F182" s="150" t="s">
        <v>152</v>
      </c>
      <c r="H182" s="151">
        <v>300</v>
      </c>
      <c r="I182" s="152"/>
      <c r="L182" s="148"/>
      <c r="M182" s="153"/>
      <c r="T182" s="154"/>
      <c r="AT182" s="149" t="s">
        <v>135</v>
      </c>
      <c r="AU182" s="149" t="s">
        <v>85</v>
      </c>
      <c r="AV182" s="12" t="s">
        <v>85</v>
      </c>
      <c r="AW182" s="12" t="s">
        <v>36</v>
      </c>
      <c r="AX182" s="12" t="s">
        <v>83</v>
      </c>
      <c r="AY182" s="149" t="s">
        <v>125</v>
      </c>
    </row>
    <row r="183" spans="2:65" s="1" customFormat="1" ht="16.5" customHeight="1">
      <c r="B183" s="33"/>
      <c r="C183" s="129" t="s">
        <v>258</v>
      </c>
      <c r="D183" s="129" t="s">
        <v>127</v>
      </c>
      <c r="E183" s="130" t="s">
        <v>259</v>
      </c>
      <c r="F183" s="131" t="s">
        <v>260</v>
      </c>
      <c r="G183" s="132" t="s">
        <v>261</v>
      </c>
      <c r="H183" s="133">
        <v>0.3</v>
      </c>
      <c r="I183" s="134"/>
      <c r="J183" s="135">
        <f>ROUND(I183*H183,2)</f>
        <v>0</v>
      </c>
      <c r="K183" s="136"/>
      <c r="L183" s="137"/>
      <c r="M183" s="138" t="s">
        <v>21</v>
      </c>
      <c r="N183" s="139" t="s">
        <v>46</v>
      </c>
      <c r="P183" s="140">
        <f>O183*H183</f>
        <v>0</v>
      </c>
      <c r="Q183" s="140">
        <v>1E-3</v>
      </c>
      <c r="R183" s="140">
        <f>Q183*H183</f>
        <v>2.9999999999999997E-4</v>
      </c>
      <c r="S183" s="140">
        <v>0</v>
      </c>
      <c r="T183" s="141">
        <f>S183*H183</f>
        <v>0</v>
      </c>
      <c r="AR183" s="142" t="s">
        <v>131</v>
      </c>
      <c r="AT183" s="142" t="s">
        <v>127</v>
      </c>
      <c r="AU183" s="142" t="s">
        <v>85</v>
      </c>
      <c r="AY183" s="18" t="s">
        <v>125</v>
      </c>
      <c r="BE183" s="143">
        <f>IF(N183="základní",J183,0)</f>
        <v>0</v>
      </c>
      <c r="BF183" s="143">
        <f>IF(N183="snížená",J183,0)</f>
        <v>0</v>
      </c>
      <c r="BG183" s="143">
        <f>IF(N183="zákl. přenesená",J183,0)</f>
        <v>0</v>
      </c>
      <c r="BH183" s="143">
        <f>IF(N183="sníž. přenesená",J183,0)</f>
        <v>0</v>
      </c>
      <c r="BI183" s="143">
        <f>IF(N183="nulová",J183,0)</f>
        <v>0</v>
      </c>
      <c r="BJ183" s="18" t="s">
        <v>83</v>
      </c>
      <c r="BK183" s="143">
        <f>ROUND(I183*H183,2)</f>
        <v>0</v>
      </c>
      <c r="BL183" s="18" t="s">
        <v>132</v>
      </c>
      <c r="BM183" s="142" t="s">
        <v>262</v>
      </c>
    </row>
    <row r="184" spans="2:65" s="1" customFormat="1" ht="11.25">
      <c r="B184" s="33"/>
      <c r="D184" s="144" t="s">
        <v>134</v>
      </c>
      <c r="F184" s="145" t="s">
        <v>260</v>
      </c>
      <c r="I184" s="146"/>
      <c r="L184" s="33"/>
      <c r="M184" s="147"/>
      <c r="T184" s="54"/>
      <c r="AT184" s="18" t="s">
        <v>134</v>
      </c>
      <c r="AU184" s="18" t="s">
        <v>85</v>
      </c>
    </row>
    <row r="185" spans="2:65" s="12" customFormat="1" ht="11.25">
      <c r="B185" s="148"/>
      <c r="D185" s="144" t="s">
        <v>135</v>
      </c>
      <c r="E185" s="149" t="s">
        <v>21</v>
      </c>
      <c r="F185" s="150" t="s">
        <v>263</v>
      </c>
      <c r="H185" s="151">
        <v>0.3</v>
      </c>
      <c r="I185" s="152"/>
      <c r="L185" s="148"/>
      <c r="M185" s="153"/>
      <c r="T185" s="154"/>
      <c r="AT185" s="149" t="s">
        <v>135</v>
      </c>
      <c r="AU185" s="149" t="s">
        <v>85</v>
      </c>
      <c r="AV185" s="12" t="s">
        <v>85</v>
      </c>
      <c r="AW185" s="12" t="s">
        <v>36</v>
      </c>
      <c r="AX185" s="12" t="s">
        <v>83</v>
      </c>
      <c r="AY185" s="149" t="s">
        <v>125</v>
      </c>
    </row>
    <row r="186" spans="2:65" s="1" customFormat="1" ht="16.5" customHeight="1">
      <c r="B186" s="33"/>
      <c r="C186" s="129" t="s">
        <v>264</v>
      </c>
      <c r="D186" s="129" t="s">
        <v>127</v>
      </c>
      <c r="E186" s="130" t="s">
        <v>265</v>
      </c>
      <c r="F186" s="131" t="s">
        <v>266</v>
      </c>
      <c r="G186" s="132" t="s">
        <v>199</v>
      </c>
      <c r="H186" s="133">
        <v>9.1180000000000003</v>
      </c>
      <c r="I186" s="134"/>
      <c r="J186" s="135">
        <f>ROUND(I186*H186,2)</f>
        <v>0</v>
      </c>
      <c r="K186" s="136"/>
      <c r="L186" s="137"/>
      <c r="M186" s="138" t="s">
        <v>21</v>
      </c>
      <c r="N186" s="139" t="s">
        <v>46</v>
      </c>
      <c r="P186" s="140">
        <f>O186*H186</f>
        <v>0</v>
      </c>
      <c r="Q186" s="140">
        <v>0</v>
      </c>
      <c r="R186" s="140">
        <f>Q186*H186</f>
        <v>0</v>
      </c>
      <c r="S186" s="140">
        <v>0</v>
      </c>
      <c r="T186" s="141">
        <f>S186*H186</f>
        <v>0</v>
      </c>
      <c r="AR186" s="142" t="s">
        <v>131</v>
      </c>
      <c r="AT186" s="142" t="s">
        <v>127</v>
      </c>
      <c r="AU186" s="142" t="s">
        <v>85</v>
      </c>
      <c r="AY186" s="18" t="s">
        <v>125</v>
      </c>
      <c r="BE186" s="143">
        <f>IF(N186="základní",J186,0)</f>
        <v>0</v>
      </c>
      <c r="BF186" s="143">
        <f>IF(N186="snížená",J186,0)</f>
        <v>0</v>
      </c>
      <c r="BG186" s="143">
        <f>IF(N186="zákl. přenesená",J186,0)</f>
        <v>0</v>
      </c>
      <c r="BH186" s="143">
        <f>IF(N186="sníž. přenesená",J186,0)</f>
        <v>0</v>
      </c>
      <c r="BI186" s="143">
        <f>IF(N186="nulová",J186,0)</f>
        <v>0</v>
      </c>
      <c r="BJ186" s="18" t="s">
        <v>83</v>
      </c>
      <c r="BK186" s="143">
        <f>ROUND(I186*H186,2)</f>
        <v>0</v>
      </c>
      <c r="BL186" s="18" t="s">
        <v>132</v>
      </c>
      <c r="BM186" s="142" t="s">
        <v>267</v>
      </c>
    </row>
    <row r="187" spans="2:65" s="1" customFormat="1" ht="11.25">
      <c r="B187" s="33"/>
      <c r="D187" s="144" t="s">
        <v>134</v>
      </c>
      <c r="F187" s="145" t="s">
        <v>266</v>
      </c>
      <c r="I187" s="146"/>
      <c r="L187" s="33"/>
      <c r="M187" s="147"/>
      <c r="T187" s="54"/>
      <c r="AT187" s="18" t="s">
        <v>134</v>
      </c>
      <c r="AU187" s="18" t="s">
        <v>85</v>
      </c>
    </row>
    <row r="188" spans="2:65" s="13" customFormat="1" ht="11.25">
      <c r="B188" s="168"/>
      <c r="D188" s="144" t="s">
        <v>135</v>
      </c>
      <c r="E188" s="169" t="s">
        <v>21</v>
      </c>
      <c r="F188" s="170" t="s">
        <v>225</v>
      </c>
      <c r="H188" s="169" t="s">
        <v>21</v>
      </c>
      <c r="I188" s="171"/>
      <c r="L188" s="168"/>
      <c r="M188" s="172"/>
      <c r="T188" s="173"/>
      <c r="AT188" s="169" t="s">
        <v>135</v>
      </c>
      <c r="AU188" s="169" t="s">
        <v>85</v>
      </c>
      <c r="AV188" s="13" t="s">
        <v>83</v>
      </c>
      <c r="AW188" s="13" t="s">
        <v>36</v>
      </c>
      <c r="AX188" s="13" t="s">
        <v>75</v>
      </c>
      <c r="AY188" s="169" t="s">
        <v>125</v>
      </c>
    </row>
    <row r="189" spans="2:65" s="12" customFormat="1" ht="11.25">
      <c r="B189" s="148"/>
      <c r="D189" s="144" t="s">
        <v>135</v>
      </c>
      <c r="E189" s="149" t="s">
        <v>21</v>
      </c>
      <c r="F189" s="150" t="s">
        <v>226</v>
      </c>
      <c r="H189" s="151">
        <v>5.2</v>
      </c>
      <c r="I189" s="152"/>
      <c r="L189" s="148"/>
      <c r="M189" s="153"/>
      <c r="T189" s="154"/>
      <c r="AT189" s="149" t="s">
        <v>135</v>
      </c>
      <c r="AU189" s="149" t="s">
        <v>85</v>
      </c>
      <c r="AV189" s="12" t="s">
        <v>85</v>
      </c>
      <c r="AW189" s="12" t="s">
        <v>36</v>
      </c>
      <c r="AX189" s="12" t="s">
        <v>75</v>
      </c>
      <c r="AY189" s="149" t="s">
        <v>125</v>
      </c>
    </row>
    <row r="190" spans="2:65" s="13" customFormat="1" ht="11.25">
      <c r="B190" s="168"/>
      <c r="D190" s="144" t="s">
        <v>135</v>
      </c>
      <c r="E190" s="169" t="s">
        <v>21</v>
      </c>
      <c r="F190" s="170" t="s">
        <v>167</v>
      </c>
      <c r="H190" s="169" t="s">
        <v>21</v>
      </c>
      <c r="I190" s="171"/>
      <c r="L190" s="168"/>
      <c r="M190" s="172"/>
      <c r="T190" s="173"/>
      <c r="AT190" s="169" t="s">
        <v>135</v>
      </c>
      <c r="AU190" s="169" t="s">
        <v>85</v>
      </c>
      <c r="AV190" s="13" t="s">
        <v>83</v>
      </c>
      <c r="AW190" s="13" t="s">
        <v>36</v>
      </c>
      <c r="AX190" s="13" t="s">
        <v>75</v>
      </c>
      <c r="AY190" s="169" t="s">
        <v>125</v>
      </c>
    </row>
    <row r="191" spans="2:65" s="12" customFormat="1" ht="22.5">
      <c r="B191" s="148"/>
      <c r="D191" s="144" t="s">
        <v>135</v>
      </c>
      <c r="E191" s="149" t="s">
        <v>21</v>
      </c>
      <c r="F191" s="150" t="s">
        <v>227</v>
      </c>
      <c r="H191" s="151">
        <v>-0.64100000000000001</v>
      </c>
      <c r="I191" s="152"/>
      <c r="L191" s="148"/>
      <c r="M191" s="153"/>
      <c r="T191" s="154"/>
      <c r="AT191" s="149" t="s">
        <v>135</v>
      </c>
      <c r="AU191" s="149" t="s">
        <v>85</v>
      </c>
      <c r="AV191" s="12" t="s">
        <v>85</v>
      </c>
      <c r="AW191" s="12" t="s">
        <v>36</v>
      </c>
      <c r="AX191" s="12" t="s">
        <v>75</v>
      </c>
      <c r="AY191" s="149" t="s">
        <v>125</v>
      </c>
    </row>
    <row r="192" spans="2:65" s="15" customFormat="1" ht="11.25">
      <c r="B192" s="181"/>
      <c r="D192" s="144" t="s">
        <v>135</v>
      </c>
      <c r="E192" s="182" t="s">
        <v>21</v>
      </c>
      <c r="F192" s="183" t="s">
        <v>268</v>
      </c>
      <c r="H192" s="184">
        <v>4.5590000000000002</v>
      </c>
      <c r="I192" s="185"/>
      <c r="L192" s="181"/>
      <c r="M192" s="186"/>
      <c r="T192" s="187"/>
      <c r="AT192" s="182" t="s">
        <v>135</v>
      </c>
      <c r="AU192" s="182" t="s">
        <v>85</v>
      </c>
      <c r="AV192" s="15" t="s">
        <v>144</v>
      </c>
      <c r="AW192" s="15" t="s">
        <v>36</v>
      </c>
      <c r="AX192" s="15" t="s">
        <v>75</v>
      </c>
      <c r="AY192" s="182" t="s">
        <v>125</v>
      </c>
    </row>
    <row r="193" spans="2:65" s="12" customFormat="1" ht="11.25">
      <c r="B193" s="148"/>
      <c r="D193" s="144" t="s">
        <v>135</v>
      </c>
      <c r="E193" s="149" t="s">
        <v>21</v>
      </c>
      <c r="F193" s="150" t="s">
        <v>269</v>
      </c>
      <c r="H193" s="151">
        <v>9.1180000000000003</v>
      </c>
      <c r="I193" s="152"/>
      <c r="L193" s="148"/>
      <c r="M193" s="153"/>
      <c r="T193" s="154"/>
      <c r="AT193" s="149" t="s">
        <v>135</v>
      </c>
      <c r="AU193" s="149" t="s">
        <v>85</v>
      </c>
      <c r="AV193" s="12" t="s">
        <v>85</v>
      </c>
      <c r="AW193" s="12" t="s">
        <v>36</v>
      </c>
      <c r="AX193" s="12" t="s">
        <v>83</v>
      </c>
      <c r="AY193" s="149" t="s">
        <v>125</v>
      </c>
    </row>
    <row r="194" spans="2:65" s="11" customFormat="1" ht="22.9" customHeight="1">
      <c r="B194" s="117"/>
      <c r="D194" s="118" t="s">
        <v>74</v>
      </c>
      <c r="E194" s="127" t="s">
        <v>131</v>
      </c>
      <c r="F194" s="127" t="s">
        <v>270</v>
      </c>
      <c r="I194" s="120"/>
      <c r="J194" s="128">
        <f>BK194</f>
        <v>0</v>
      </c>
      <c r="L194" s="117"/>
      <c r="M194" s="122"/>
      <c r="P194" s="123">
        <f>SUM(P195:P241)</f>
        <v>0</v>
      </c>
      <c r="R194" s="123">
        <f>SUM(R195:R241)</f>
        <v>3.4714299999999998</v>
      </c>
      <c r="T194" s="124">
        <f>SUM(T195:T241)</f>
        <v>1.6432</v>
      </c>
      <c r="AR194" s="118" t="s">
        <v>83</v>
      </c>
      <c r="AT194" s="125" t="s">
        <v>74</v>
      </c>
      <c r="AU194" s="125" t="s">
        <v>83</v>
      </c>
      <c r="AY194" s="118" t="s">
        <v>125</v>
      </c>
      <c r="BK194" s="126">
        <f>SUM(BK195:BK241)</f>
        <v>0</v>
      </c>
    </row>
    <row r="195" spans="2:65" s="1" customFormat="1" ht="24.2" customHeight="1">
      <c r="B195" s="33"/>
      <c r="C195" s="129" t="s">
        <v>7</v>
      </c>
      <c r="D195" s="129" t="s">
        <v>127</v>
      </c>
      <c r="E195" s="130" t="s">
        <v>271</v>
      </c>
      <c r="F195" s="131" t="s">
        <v>272</v>
      </c>
      <c r="G195" s="132" t="s">
        <v>273</v>
      </c>
      <c r="H195" s="133">
        <v>1</v>
      </c>
      <c r="I195" s="134"/>
      <c r="J195" s="135">
        <f>ROUND(I195*H195,2)</f>
        <v>0</v>
      </c>
      <c r="K195" s="136"/>
      <c r="L195" s="137"/>
      <c r="M195" s="138" t="s">
        <v>21</v>
      </c>
      <c r="N195" s="139" t="s">
        <v>46</v>
      </c>
      <c r="P195" s="140">
        <f>O195*H195</f>
        <v>0</v>
      </c>
      <c r="Q195" s="140">
        <v>0.06</v>
      </c>
      <c r="R195" s="140">
        <f>Q195*H195</f>
        <v>0.06</v>
      </c>
      <c r="S195" s="140">
        <v>0</v>
      </c>
      <c r="T195" s="141">
        <f>S195*H195</f>
        <v>0</v>
      </c>
      <c r="AR195" s="142" t="s">
        <v>131</v>
      </c>
      <c r="AT195" s="142" t="s">
        <v>127</v>
      </c>
      <c r="AU195" s="142" t="s">
        <v>85</v>
      </c>
      <c r="AY195" s="18" t="s">
        <v>125</v>
      </c>
      <c r="BE195" s="143">
        <f>IF(N195="základní",J195,0)</f>
        <v>0</v>
      </c>
      <c r="BF195" s="143">
        <f>IF(N195="snížená",J195,0)</f>
        <v>0</v>
      </c>
      <c r="BG195" s="143">
        <f>IF(N195="zákl. přenesená",J195,0)</f>
        <v>0</v>
      </c>
      <c r="BH195" s="143">
        <f>IF(N195="sníž. přenesená",J195,0)</f>
        <v>0</v>
      </c>
      <c r="BI195" s="143">
        <f>IF(N195="nulová",J195,0)</f>
        <v>0</v>
      </c>
      <c r="BJ195" s="18" t="s">
        <v>83</v>
      </c>
      <c r="BK195" s="143">
        <f>ROUND(I195*H195,2)</f>
        <v>0</v>
      </c>
      <c r="BL195" s="18" t="s">
        <v>132</v>
      </c>
      <c r="BM195" s="142" t="s">
        <v>274</v>
      </c>
    </row>
    <row r="196" spans="2:65" s="1" customFormat="1" ht="19.5">
      <c r="B196" s="33"/>
      <c r="D196" s="144" t="s">
        <v>134</v>
      </c>
      <c r="F196" s="145" t="s">
        <v>272</v>
      </c>
      <c r="I196" s="146"/>
      <c r="L196" s="33"/>
      <c r="M196" s="147"/>
      <c r="T196" s="54"/>
      <c r="AT196" s="18" t="s">
        <v>134</v>
      </c>
      <c r="AU196" s="18" t="s">
        <v>85</v>
      </c>
    </row>
    <row r="197" spans="2:65" s="1" customFormat="1" ht="58.5">
      <c r="B197" s="33"/>
      <c r="D197" s="144" t="s">
        <v>142</v>
      </c>
      <c r="F197" s="165" t="s">
        <v>275</v>
      </c>
      <c r="I197" s="146"/>
      <c r="L197" s="33"/>
      <c r="M197" s="147"/>
      <c r="T197" s="54"/>
      <c r="AT197" s="18" t="s">
        <v>142</v>
      </c>
      <c r="AU197" s="18" t="s">
        <v>85</v>
      </c>
    </row>
    <row r="198" spans="2:65" s="12" customFormat="1" ht="11.25">
      <c r="B198" s="148"/>
      <c r="D198" s="144" t="s">
        <v>135</v>
      </c>
      <c r="E198" s="149" t="s">
        <v>21</v>
      </c>
      <c r="F198" s="150" t="s">
        <v>276</v>
      </c>
      <c r="H198" s="151">
        <v>1</v>
      </c>
      <c r="I198" s="152"/>
      <c r="L198" s="148"/>
      <c r="M198" s="153"/>
      <c r="T198" s="154"/>
      <c r="AT198" s="149" t="s">
        <v>135</v>
      </c>
      <c r="AU198" s="149" t="s">
        <v>85</v>
      </c>
      <c r="AV198" s="12" t="s">
        <v>85</v>
      </c>
      <c r="AW198" s="12" t="s">
        <v>36</v>
      </c>
      <c r="AX198" s="12" t="s">
        <v>83</v>
      </c>
      <c r="AY198" s="149" t="s">
        <v>125</v>
      </c>
    </row>
    <row r="199" spans="2:65" s="1" customFormat="1" ht="24.2" customHeight="1">
      <c r="B199" s="33"/>
      <c r="C199" s="129" t="s">
        <v>277</v>
      </c>
      <c r="D199" s="129" t="s">
        <v>127</v>
      </c>
      <c r="E199" s="130" t="s">
        <v>278</v>
      </c>
      <c r="F199" s="131" t="s">
        <v>279</v>
      </c>
      <c r="G199" s="132" t="s">
        <v>273</v>
      </c>
      <c r="H199" s="133">
        <v>1</v>
      </c>
      <c r="I199" s="134"/>
      <c r="J199" s="135">
        <f>ROUND(I199*H199,2)</f>
        <v>0</v>
      </c>
      <c r="K199" s="136"/>
      <c r="L199" s="137"/>
      <c r="M199" s="138" t="s">
        <v>21</v>
      </c>
      <c r="N199" s="139" t="s">
        <v>46</v>
      </c>
      <c r="P199" s="140">
        <f>O199*H199</f>
        <v>0</v>
      </c>
      <c r="Q199" s="140">
        <v>0.50800000000000001</v>
      </c>
      <c r="R199" s="140">
        <f>Q199*H199</f>
        <v>0.50800000000000001</v>
      </c>
      <c r="S199" s="140">
        <v>0</v>
      </c>
      <c r="T199" s="141">
        <f>S199*H199</f>
        <v>0</v>
      </c>
      <c r="AR199" s="142" t="s">
        <v>131</v>
      </c>
      <c r="AT199" s="142" t="s">
        <v>127</v>
      </c>
      <c r="AU199" s="142" t="s">
        <v>85</v>
      </c>
      <c r="AY199" s="18" t="s">
        <v>125</v>
      </c>
      <c r="BE199" s="143">
        <f>IF(N199="základní",J199,0)</f>
        <v>0</v>
      </c>
      <c r="BF199" s="143">
        <f>IF(N199="snížená",J199,0)</f>
        <v>0</v>
      </c>
      <c r="BG199" s="143">
        <f>IF(N199="zákl. přenesená",J199,0)</f>
        <v>0</v>
      </c>
      <c r="BH199" s="143">
        <f>IF(N199="sníž. přenesená",J199,0)</f>
        <v>0</v>
      </c>
      <c r="BI199" s="143">
        <f>IF(N199="nulová",J199,0)</f>
        <v>0</v>
      </c>
      <c r="BJ199" s="18" t="s">
        <v>83</v>
      </c>
      <c r="BK199" s="143">
        <f>ROUND(I199*H199,2)</f>
        <v>0</v>
      </c>
      <c r="BL199" s="18" t="s">
        <v>132</v>
      </c>
      <c r="BM199" s="142" t="s">
        <v>280</v>
      </c>
    </row>
    <row r="200" spans="2:65" s="1" customFormat="1" ht="19.5">
      <c r="B200" s="33"/>
      <c r="D200" s="144" t="s">
        <v>134</v>
      </c>
      <c r="F200" s="145" t="s">
        <v>279</v>
      </c>
      <c r="I200" s="146"/>
      <c r="L200" s="33"/>
      <c r="M200" s="147"/>
      <c r="T200" s="54"/>
      <c r="AT200" s="18" t="s">
        <v>134</v>
      </c>
      <c r="AU200" s="18" t="s">
        <v>85</v>
      </c>
    </row>
    <row r="201" spans="2:65" s="12" customFormat="1" ht="11.25">
      <c r="B201" s="148"/>
      <c r="D201" s="144" t="s">
        <v>135</v>
      </c>
      <c r="E201" s="149" t="s">
        <v>21</v>
      </c>
      <c r="F201" s="150" t="s">
        <v>276</v>
      </c>
      <c r="H201" s="151">
        <v>1</v>
      </c>
      <c r="I201" s="152"/>
      <c r="L201" s="148"/>
      <c r="M201" s="153"/>
      <c r="T201" s="154"/>
      <c r="AT201" s="149" t="s">
        <v>135</v>
      </c>
      <c r="AU201" s="149" t="s">
        <v>85</v>
      </c>
      <c r="AV201" s="12" t="s">
        <v>85</v>
      </c>
      <c r="AW201" s="12" t="s">
        <v>36</v>
      </c>
      <c r="AX201" s="12" t="s">
        <v>83</v>
      </c>
      <c r="AY201" s="149" t="s">
        <v>125</v>
      </c>
    </row>
    <row r="202" spans="2:65" s="1" customFormat="1" ht="24.2" customHeight="1">
      <c r="B202" s="33"/>
      <c r="C202" s="129" t="s">
        <v>281</v>
      </c>
      <c r="D202" s="129" t="s">
        <v>127</v>
      </c>
      <c r="E202" s="130" t="s">
        <v>282</v>
      </c>
      <c r="F202" s="131" t="s">
        <v>283</v>
      </c>
      <c r="G202" s="132" t="s">
        <v>273</v>
      </c>
      <c r="H202" s="133">
        <v>1</v>
      </c>
      <c r="I202" s="134"/>
      <c r="J202" s="135">
        <f>ROUND(I202*H202,2)</f>
        <v>0</v>
      </c>
      <c r="K202" s="136"/>
      <c r="L202" s="137"/>
      <c r="M202" s="138" t="s">
        <v>21</v>
      </c>
      <c r="N202" s="139" t="s">
        <v>46</v>
      </c>
      <c r="P202" s="140">
        <f>O202*H202</f>
        <v>0</v>
      </c>
      <c r="Q202" s="140">
        <v>0.16</v>
      </c>
      <c r="R202" s="140">
        <f>Q202*H202</f>
        <v>0.16</v>
      </c>
      <c r="S202" s="140">
        <v>0</v>
      </c>
      <c r="T202" s="141">
        <f>S202*H202</f>
        <v>0</v>
      </c>
      <c r="AR202" s="142" t="s">
        <v>131</v>
      </c>
      <c r="AT202" s="142" t="s">
        <v>127</v>
      </c>
      <c r="AU202" s="142" t="s">
        <v>85</v>
      </c>
      <c r="AY202" s="18" t="s">
        <v>125</v>
      </c>
      <c r="BE202" s="143">
        <f>IF(N202="základní",J202,0)</f>
        <v>0</v>
      </c>
      <c r="BF202" s="143">
        <f>IF(N202="snížená",J202,0)</f>
        <v>0</v>
      </c>
      <c r="BG202" s="143">
        <f>IF(N202="zákl. přenesená",J202,0)</f>
        <v>0</v>
      </c>
      <c r="BH202" s="143">
        <f>IF(N202="sníž. přenesená",J202,0)</f>
        <v>0</v>
      </c>
      <c r="BI202" s="143">
        <f>IF(N202="nulová",J202,0)</f>
        <v>0</v>
      </c>
      <c r="BJ202" s="18" t="s">
        <v>83</v>
      </c>
      <c r="BK202" s="143">
        <f>ROUND(I202*H202,2)</f>
        <v>0</v>
      </c>
      <c r="BL202" s="18" t="s">
        <v>132</v>
      </c>
      <c r="BM202" s="142" t="s">
        <v>284</v>
      </c>
    </row>
    <row r="203" spans="2:65" s="1" customFormat="1" ht="19.5">
      <c r="B203" s="33"/>
      <c r="D203" s="144" t="s">
        <v>134</v>
      </c>
      <c r="F203" s="145" t="s">
        <v>283</v>
      </c>
      <c r="I203" s="146"/>
      <c r="L203" s="33"/>
      <c r="M203" s="147"/>
      <c r="T203" s="54"/>
      <c r="AT203" s="18" t="s">
        <v>134</v>
      </c>
      <c r="AU203" s="18" t="s">
        <v>85</v>
      </c>
    </row>
    <row r="204" spans="2:65" s="12" customFormat="1" ht="11.25">
      <c r="B204" s="148"/>
      <c r="D204" s="144" t="s">
        <v>135</v>
      </c>
      <c r="E204" s="149" t="s">
        <v>21</v>
      </c>
      <c r="F204" s="150" t="s">
        <v>276</v>
      </c>
      <c r="H204" s="151">
        <v>1</v>
      </c>
      <c r="I204" s="152"/>
      <c r="L204" s="148"/>
      <c r="M204" s="153"/>
      <c r="T204" s="154"/>
      <c r="AT204" s="149" t="s">
        <v>135</v>
      </c>
      <c r="AU204" s="149" t="s">
        <v>85</v>
      </c>
      <c r="AV204" s="12" t="s">
        <v>85</v>
      </c>
      <c r="AW204" s="12" t="s">
        <v>36</v>
      </c>
      <c r="AX204" s="12" t="s">
        <v>83</v>
      </c>
      <c r="AY204" s="149" t="s">
        <v>125</v>
      </c>
    </row>
    <row r="205" spans="2:65" s="1" customFormat="1" ht="24.2" customHeight="1">
      <c r="B205" s="33"/>
      <c r="C205" s="155" t="s">
        <v>285</v>
      </c>
      <c r="D205" s="155" t="s">
        <v>137</v>
      </c>
      <c r="E205" s="156" t="s">
        <v>286</v>
      </c>
      <c r="F205" s="157" t="s">
        <v>287</v>
      </c>
      <c r="G205" s="158" t="s">
        <v>155</v>
      </c>
      <c r="H205" s="159">
        <v>1.9219999999999999</v>
      </c>
      <c r="I205" s="160"/>
      <c r="J205" s="161">
        <f>ROUND(I205*H205,2)</f>
        <v>0</v>
      </c>
      <c r="K205" s="162"/>
      <c r="L205" s="33"/>
      <c r="M205" s="163" t="s">
        <v>21</v>
      </c>
      <c r="N205" s="164" t="s">
        <v>46</v>
      </c>
      <c r="P205" s="140">
        <f>O205*H205</f>
        <v>0</v>
      </c>
      <c r="Q205" s="140">
        <v>0</v>
      </c>
      <c r="R205" s="140">
        <f>Q205*H205</f>
        <v>0</v>
      </c>
      <c r="S205" s="140">
        <v>0.6</v>
      </c>
      <c r="T205" s="141">
        <f>S205*H205</f>
        <v>1.1532</v>
      </c>
      <c r="AR205" s="142" t="s">
        <v>132</v>
      </c>
      <c r="AT205" s="142" t="s">
        <v>137</v>
      </c>
      <c r="AU205" s="142" t="s">
        <v>85</v>
      </c>
      <c r="AY205" s="18" t="s">
        <v>125</v>
      </c>
      <c r="BE205" s="143">
        <f>IF(N205="základní",J205,0)</f>
        <v>0</v>
      </c>
      <c r="BF205" s="143">
        <f>IF(N205="snížená",J205,0)</f>
        <v>0</v>
      </c>
      <c r="BG205" s="143">
        <f>IF(N205="zákl. přenesená",J205,0)</f>
        <v>0</v>
      </c>
      <c r="BH205" s="143">
        <f>IF(N205="sníž. přenesená",J205,0)</f>
        <v>0</v>
      </c>
      <c r="BI205" s="143">
        <f>IF(N205="nulová",J205,0)</f>
        <v>0</v>
      </c>
      <c r="BJ205" s="18" t="s">
        <v>83</v>
      </c>
      <c r="BK205" s="143">
        <f>ROUND(I205*H205,2)</f>
        <v>0</v>
      </c>
      <c r="BL205" s="18" t="s">
        <v>132</v>
      </c>
      <c r="BM205" s="142" t="s">
        <v>288</v>
      </c>
    </row>
    <row r="206" spans="2:65" s="1" customFormat="1" ht="19.5">
      <c r="B206" s="33"/>
      <c r="D206" s="144" t="s">
        <v>134</v>
      </c>
      <c r="F206" s="145" t="s">
        <v>289</v>
      </c>
      <c r="I206" s="146"/>
      <c r="L206" s="33"/>
      <c r="M206" s="147"/>
      <c r="T206" s="54"/>
      <c r="AT206" s="18" t="s">
        <v>134</v>
      </c>
      <c r="AU206" s="18" t="s">
        <v>85</v>
      </c>
    </row>
    <row r="207" spans="2:65" s="1" customFormat="1" ht="11.25">
      <c r="B207" s="33"/>
      <c r="D207" s="166" t="s">
        <v>150</v>
      </c>
      <c r="F207" s="167" t="s">
        <v>290</v>
      </c>
      <c r="I207" s="146"/>
      <c r="L207" s="33"/>
      <c r="M207" s="147"/>
      <c r="T207" s="54"/>
      <c r="AT207" s="18" t="s">
        <v>150</v>
      </c>
      <c r="AU207" s="18" t="s">
        <v>85</v>
      </c>
    </row>
    <row r="208" spans="2:65" s="12" customFormat="1" ht="33.75">
      <c r="B208" s="148"/>
      <c r="D208" s="144" t="s">
        <v>135</v>
      </c>
      <c r="E208" s="149" t="s">
        <v>21</v>
      </c>
      <c r="F208" s="150" t="s">
        <v>291</v>
      </c>
      <c r="H208" s="151">
        <v>1.9219999999999999</v>
      </c>
      <c r="I208" s="152"/>
      <c r="L208" s="148"/>
      <c r="M208" s="153"/>
      <c r="T208" s="154"/>
      <c r="AT208" s="149" t="s">
        <v>135</v>
      </c>
      <c r="AU208" s="149" t="s">
        <v>85</v>
      </c>
      <c r="AV208" s="12" t="s">
        <v>85</v>
      </c>
      <c r="AW208" s="12" t="s">
        <v>36</v>
      </c>
      <c r="AX208" s="12" t="s">
        <v>83</v>
      </c>
      <c r="AY208" s="149" t="s">
        <v>125</v>
      </c>
    </row>
    <row r="209" spans="2:65" s="1" customFormat="1" ht="24.2" customHeight="1">
      <c r="B209" s="33"/>
      <c r="C209" s="155" t="s">
        <v>292</v>
      </c>
      <c r="D209" s="155" t="s">
        <v>137</v>
      </c>
      <c r="E209" s="156" t="s">
        <v>293</v>
      </c>
      <c r="F209" s="157" t="s">
        <v>294</v>
      </c>
      <c r="G209" s="158" t="s">
        <v>273</v>
      </c>
      <c r="H209" s="159">
        <v>1</v>
      </c>
      <c r="I209" s="160"/>
      <c r="J209" s="161">
        <f>ROUND(I209*H209,2)</f>
        <v>0</v>
      </c>
      <c r="K209" s="162"/>
      <c r="L209" s="33"/>
      <c r="M209" s="163" t="s">
        <v>21</v>
      </c>
      <c r="N209" s="164" t="s">
        <v>46</v>
      </c>
      <c r="P209" s="140">
        <f>O209*H209</f>
        <v>0</v>
      </c>
      <c r="Q209" s="140">
        <v>9.7300000000000008E-3</v>
      </c>
      <c r="R209" s="140">
        <f>Q209*H209</f>
        <v>9.7300000000000008E-3</v>
      </c>
      <c r="S209" s="140">
        <v>0</v>
      </c>
      <c r="T209" s="141">
        <f>S209*H209</f>
        <v>0</v>
      </c>
      <c r="AR209" s="142" t="s">
        <v>132</v>
      </c>
      <c r="AT209" s="142" t="s">
        <v>137</v>
      </c>
      <c r="AU209" s="142" t="s">
        <v>85</v>
      </c>
      <c r="AY209" s="18" t="s">
        <v>125</v>
      </c>
      <c r="BE209" s="143">
        <f>IF(N209="základní",J209,0)</f>
        <v>0</v>
      </c>
      <c r="BF209" s="143">
        <f>IF(N209="snížená",J209,0)</f>
        <v>0</v>
      </c>
      <c r="BG209" s="143">
        <f>IF(N209="zákl. přenesená",J209,0)</f>
        <v>0</v>
      </c>
      <c r="BH209" s="143">
        <f>IF(N209="sníž. přenesená",J209,0)</f>
        <v>0</v>
      </c>
      <c r="BI209" s="143">
        <f>IF(N209="nulová",J209,0)</f>
        <v>0</v>
      </c>
      <c r="BJ209" s="18" t="s">
        <v>83</v>
      </c>
      <c r="BK209" s="143">
        <f>ROUND(I209*H209,2)</f>
        <v>0</v>
      </c>
      <c r="BL209" s="18" t="s">
        <v>132</v>
      </c>
      <c r="BM209" s="142" t="s">
        <v>295</v>
      </c>
    </row>
    <row r="210" spans="2:65" s="1" customFormat="1" ht="19.5">
      <c r="B210" s="33"/>
      <c r="D210" s="144" t="s">
        <v>134</v>
      </c>
      <c r="F210" s="145" t="s">
        <v>296</v>
      </c>
      <c r="I210" s="146"/>
      <c r="L210" s="33"/>
      <c r="M210" s="147"/>
      <c r="T210" s="54"/>
      <c r="AT210" s="18" t="s">
        <v>134</v>
      </c>
      <c r="AU210" s="18" t="s">
        <v>85</v>
      </c>
    </row>
    <row r="211" spans="2:65" s="1" customFormat="1" ht="11.25">
      <c r="B211" s="33"/>
      <c r="D211" s="166" t="s">
        <v>150</v>
      </c>
      <c r="F211" s="167" t="s">
        <v>297</v>
      </c>
      <c r="I211" s="146"/>
      <c r="L211" s="33"/>
      <c r="M211" s="147"/>
      <c r="T211" s="54"/>
      <c r="AT211" s="18" t="s">
        <v>150</v>
      </c>
      <c r="AU211" s="18" t="s">
        <v>85</v>
      </c>
    </row>
    <row r="212" spans="2:65" s="12" customFormat="1" ht="11.25">
      <c r="B212" s="148"/>
      <c r="D212" s="144" t="s">
        <v>135</v>
      </c>
      <c r="E212" s="149" t="s">
        <v>21</v>
      </c>
      <c r="F212" s="150" t="s">
        <v>276</v>
      </c>
      <c r="H212" s="151">
        <v>1</v>
      </c>
      <c r="I212" s="152"/>
      <c r="L212" s="148"/>
      <c r="M212" s="153"/>
      <c r="T212" s="154"/>
      <c r="AT212" s="149" t="s">
        <v>135</v>
      </c>
      <c r="AU212" s="149" t="s">
        <v>85</v>
      </c>
      <c r="AV212" s="12" t="s">
        <v>85</v>
      </c>
      <c r="AW212" s="12" t="s">
        <v>36</v>
      </c>
      <c r="AX212" s="12" t="s">
        <v>83</v>
      </c>
      <c r="AY212" s="149" t="s">
        <v>125</v>
      </c>
    </row>
    <row r="213" spans="2:65" s="1" customFormat="1" ht="24.2" customHeight="1">
      <c r="B213" s="33"/>
      <c r="C213" s="155" t="s">
        <v>298</v>
      </c>
      <c r="D213" s="155" t="s">
        <v>137</v>
      </c>
      <c r="E213" s="156" t="s">
        <v>299</v>
      </c>
      <c r="F213" s="157" t="s">
        <v>300</v>
      </c>
      <c r="G213" s="158" t="s">
        <v>273</v>
      </c>
      <c r="H213" s="159">
        <v>1</v>
      </c>
      <c r="I213" s="160"/>
      <c r="J213" s="161">
        <f>ROUND(I213*H213,2)</f>
        <v>0</v>
      </c>
      <c r="K213" s="162"/>
      <c r="L213" s="33"/>
      <c r="M213" s="163" t="s">
        <v>21</v>
      </c>
      <c r="N213" s="164" t="s">
        <v>46</v>
      </c>
      <c r="P213" s="140">
        <f>O213*H213</f>
        <v>0</v>
      </c>
      <c r="Q213" s="140">
        <v>1.2030000000000001E-2</v>
      </c>
      <c r="R213" s="140">
        <f>Q213*H213</f>
        <v>1.2030000000000001E-2</v>
      </c>
      <c r="S213" s="140">
        <v>0</v>
      </c>
      <c r="T213" s="141">
        <f>S213*H213</f>
        <v>0</v>
      </c>
      <c r="AR213" s="142" t="s">
        <v>132</v>
      </c>
      <c r="AT213" s="142" t="s">
        <v>137</v>
      </c>
      <c r="AU213" s="142" t="s">
        <v>85</v>
      </c>
      <c r="AY213" s="18" t="s">
        <v>125</v>
      </c>
      <c r="BE213" s="143">
        <f>IF(N213="základní",J213,0)</f>
        <v>0</v>
      </c>
      <c r="BF213" s="143">
        <f>IF(N213="snížená",J213,0)</f>
        <v>0</v>
      </c>
      <c r="BG213" s="143">
        <f>IF(N213="zákl. přenesená",J213,0)</f>
        <v>0</v>
      </c>
      <c r="BH213" s="143">
        <f>IF(N213="sníž. přenesená",J213,0)</f>
        <v>0</v>
      </c>
      <c r="BI213" s="143">
        <f>IF(N213="nulová",J213,0)</f>
        <v>0</v>
      </c>
      <c r="BJ213" s="18" t="s">
        <v>83</v>
      </c>
      <c r="BK213" s="143">
        <f>ROUND(I213*H213,2)</f>
        <v>0</v>
      </c>
      <c r="BL213" s="18" t="s">
        <v>132</v>
      </c>
      <c r="BM213" s="142" t="s">
        <v>301</v>
      </c>
    </row>
    <row r="214" spans="2:65" s="1" customFormat="1" ht="19.5">
      <c r="B214" s="33"/>
      <c r="D214" s="144" t="s">
        <v>134</v>
      </c>
      <c r="F214" s="145" t="s">
        <v>302</v>
      </c>
      <c r="I214" s="146"/>
      <c r="L214" s="33"/>
      <c r="M214" s="147"/>
      <c r="T214" s="54"/>
      <c r="AT214" s="18" t="s">
        <v>134</v>
      </c>
      <c r="AU214" s="18" t="s">
        <v>85</v>
      </c>
    </row>
    <row r="215" spans="2:65" s="1" customFormat="1" ht="11.25">
      <c r="B215" s="33"/>
      <c r="D215" s="166" t="s">
        <v>150</v>
      </c>
      <c r="F215" s="167" t="s">
        <v>303</v>
      </c>
      <c r="I215" s="146"/>
      <c r="L215" s="33"/>
      <c r="M215" s="147"/>
      <c r="T215" s="54"/>
      <c r="AT215" s="18" t="s">
        <v>150</v>
      </c>
      <c r="AU215" s="18" t="s">
        <v>85</v>
      </c>
    </row>
    <row r="216" spans="2:65" s="12" customFormat="1" ht="11.25">
      <c r="B216" s="148"/>
      <c r="D216" s="144" t="s">
        <v>135</v>
      </c>
      <c r="E216" s="149" t="s">
        <v>21</v>
      </c>
      <c r="F216" s="150" t="s">
        <v>276</v>
      </c>
      <c r="H216" s="151">
        <v>1</v>
      </c>
      <c r="I216" s="152"/>
      <c r="L216" s="148"/>
      <c r="M216" s="153"/>
      <c r="T216" s="154"/>
      <c r="AT216" s="149" t="s">
        <v>135</v>
      </c>
      <c r="AU216" s="149" t="s">
        <v>85</v>
      </c>
      <c r="AV216" s="12" t="s">
        <v>85</v>
      </c>
      <c r="AW216" s="12" t="s">
        <v>36</v>
      </c>
      <c r="AX216" s="12" t="s">
        <v>83</v>
      </c>
      <c r="AY216" s="149" t="s">
        <v>125</v>
      </c>
    </row>
    <row r="217" spans="2:65" s="1" customFormat="1" ht="37.9" customHeight="1">
      <c r="B217" s="33"/>
      <c r="C217" s="155" t="s">
        <v>304</v>
      </c>
      <c r="D217" s="155" t="s">
        <v>137</v>
      </c>
      <c r="E217" s="156" t="s">
        <v>305</v>
      </c>
      <c r="F217" s="157" t="s">
        <v>306</v>
      </c>
      <c r="G217" s="158" t="s">
        <v>273</v>
      </c>
      <c r="H217" s="159">
        <v>1</v>
      </c>
      <c r="I217" s="160"/>
      <c r="J217" s="161">
        <f>ROUND(I217*H217,2)</f>
        <v>0</v>
      </c>
      <c r="K217" s="162"/>
      <c r="L217" s="33"/>
      <c r="M217" s="163" t="s">
        <v>21</v>
      </c>
      <c r="N217" s="164" t="s">
        <v>46</v>
      </c>
      <c r="P217" s="140">
        <f>O217*H217</f>
        <v>0</v>
      </c>
      <c r="Q217" s="140">
        <v>0.09</v>
      </c>
      <c r="R217" s="140">
        <f>Q217*H217</f>
        <v>0.09</v>
      </c>
      <c r="S217" s="140">
        <v>0</v>
      </c>
      <c r="T217" s="141">
        <f>S217*H217</f>
        <v>0</v>
      </c>
      <c r="AR217" s="142" t="s">
        <v>132</v>
      </c>
      <c r="AT217" s="142" t="s">
        <v>137</v>
      </c>
      <c r="AU217" s="142" t="s">
        <v>85</v>
      </c>
      <c r="AY217" s="18" t="s">
        <v>125</v>
      </c>
      <c r="BE217" s="143">
        <f>IF(N217="základní",J217,0)</f>
        <v>0</v>
      </c>
      <c r="BF217" s="143">
        <f>IF(N217="snížená",J217,0)</f>
        <v>0</v>
      </c>
      <c r="BG217" s="143">
        <f>IF(N217="zákl. přenesená",J217,0)</f>
        <v>0</v>
      </c>
      <c r="BH217" s="143">
        <f>IF(N217="sníž. přenesená",J217,0)</f>
        <v>0</v>
      </c>
      <c r="BI217" s="143">
        <f>IF(N217="nulová",J217,0)</f>
        <v>0</v>
      </c>
      <c r="BJ217" s="18" t="s">
        <v>83</v>
      </c>
      <c r="BK217" s="143">
        <f>ROUND(I217*H217,2)</f>
        <v>0</v>
      </c>
      <c r="BL217" s="18" t="s">
        <v>132</v>
      </c>
      <c r="BM217" s="142" t="s">
        <v>307</v>
      </c>
    </row>
    <row r="218" spans="2:65" s="1" customFormat="1" ht="19.5">
      <c r="B218" s="33"/>
      <c r="D218" s="144" t="s">
        <v>134</v>
      </c>
      <c r="F218" s="145" t="s">
        <v>306</v>
      </c>
      <c r="I218" s="146"/>
      <c r="L218" s="33"/>
      <c r="M218" s="147"/>
      <c r="T218" s="54"/>
      <c r="AT218" s="18" t="s">
        <v>134</v>
      </c>
      <c r="AU218" s="18" t="s">
        <v>85</v>
      </c>
    </row>
    <row r="219" spans="2:65" s="1" customFormat="1" ht="11.25">
      <c r="B219" s="33"/>
      <c r="D219" s="166" t="s">
        <v>150</v>
      </c>
      <c r="F219" s="167" t="s">
        <v>308</v>
      </c>
      <c r="I219" s="146"/>
      <c r="L219" s="33"/>
      <c r="M219" s="147"/>
      <c r="T219" s="54"/>
      <c r="AT219" s="18" t="s">
        <v>150</v>
      </c>
      <c r="AU219" s="18" t="s">
        <v>85</v>
      </c>
    </row>
    <row r="220" spans="2:65" s="1" customFormat="1" ht="24.2" customHeight="1">
      <c r="B220" s="33"/>
      <c r="C220" s="155" t="s">
        <v>309</v>
      </c>
      <c r="D220" s="155" t="s">
        <v>137</v>
      </c>
      <c r="E220" s="156" t="s">
        <v>310</v>
      </c>
      <c r="F220" s="157" t="s">
        <v>311</v>
      </c>
      <c r="G220" s="158" t="s">
        <v>273</v>
      </c>
      <c r="H220" s="159">
        <v>3</v>
      </c>
      <c r="I220" s="160"/>
      <c r="J220" s="161">
        <f>ROUND(I220*H220,2)</f>
        <v>0</v>
      </c>
      <c r="K220" s="162"/>
      <c r="L220" s="33"/>
      <c r="M220" s="163" t="s">
        <v>21</v>
      </c>
      <c r="N220" s="164" t="s">
        <v>46</v>
      </c>
      <c r="P220" s="140">
        <f>O220*H220</f>
        <v>0</v>
      </c>
      <c r="Q220" s="140">
        <v>0</v>
      </c>
      <c r="R220" s="140">
        <f>Q220*H220</f>
        <v>0</v>
      </c>
      <c r="S220" s="140">
        <v>0.15</v>
      </c>
      <c r="T220" s="141">
        <f>S220*H220</f>
        <v>0.44999999999999996</v>
      </c>
      <c r="AR220" s="142" t="s">
        <v>132</v>
      </c>
      <c r="AT220" s="142" t="s">
        <v>137</v>
      </c>
      <c r="AU220" s="142" t="s">
        <v>85</v>
      </c>
      <c r="AY220" s="18" t="s">
        <v>125</v>
      </c>
      <c r="BE220" s="143">
        <f>IF(N220="základní",J220,0)</f>
        <v>0</v>
      </c>
      <c r="BF220" s="143">
        <f>IF(N220="snížená",J220,0)</f>
        <v>0</v>
      </c>
      <c r="BG220" s="143">
        <f>IF(N220="zákl. přenesená",J220,0)</f>
        <v>0</v>
      </c>
      <c r="BH220" s="143">
        <f>IF(N220="sníž. přenesená",J220,0)</f>
        <v>0</v>
      </c>
      <c r="BI220" s="143">
        <f>IF(N220="nulová",J220,0)</f>
        <v>0</v>
      </c>
      <c r="BJ220" s="18" t="s">
        <v>83</v>
      </c>
      <c r="BK220" s="143">
        <f>ROUND(I220*H220,2)</f>
        <v>0</v>
      </c>
      <c r="BL220" s="18" t="s">
        <v>132</v>
      </c>
      <c r="BM220" s="142" t="s">
        <v>312</v>
      </c>
    </row>
    <row r="221" spans="2:65" s="1" customFormat="1" ht="19.5">
      <c r="B221" s="33"/>
      <c r="D221" s="144" t="s">
        <v>134</v>
      </c>
      <c r="F221" s="145" t="s">
        <v>313</v>
      </c>
      <c r="I221" s="146"/>
      <c r="L221" s="33"/>
      <c r="M221" s="147"/>
      <c r="T221" s="54"/>
      <c r="AT221" s="18" t="s">
        <v>134</v>
      </c>
      <c r="AU221" s="18" t="s">
        <v>85</v>
      </c>
    </row>
    <row r="222" spans="2:65" s="1" customFormat="1" ht="11.25">
      <c r="B222" s="33"/>
      <c r="D222" s="166" t="s">
        <v>150</v>
      </c>
      <c r="F222" s="167" t="s">
        <v>314</v>
      </c>
      <c r="I222" s="146"/>
      <c r="L222" s="33"/>
      <c r="M222" s="147"/>
      <c r="T222" s="54"/>
      <c r="AT222" s="18" t="s">
        <v>150</v>
      </c>
      <c r="AU222" s="18" t="s">
        <v>85</v>
      </c>
    </row>
    <row r="223" spans="2:65" s="12" customFormat="1" ht="11.25">
      <c r="B223" s="148"/>
      <c r="D223" s="144" t="s">
        <v>135</v>
      </c>
      <c r="E223" s="149" t="s">
        <v>21</v>
      </c>
      <c r="F223" s="150" t="s">
        <v>315</v>
      </c>
      <c r="H223" s="151">
        <v>3</v>
      </c>
      <c r="I223" s="152"/>
      <c r="L223" s="148"/>
      <c r="M223" s="153"/>
      <c r="T223" s="154"/>
      <c r="AT223" s="149" t="s">
        <v>135</v>
      </c>
      <c r="AU223" s="149" t="s">
        <v>85</v>
      </c>
      <c r="AV223" s="12" t="s">
        <v>85</v>
      </c>
      <c r="AW223" s="12" t="s">
        <v>36</v>
      </c>
      <c r="AX223" s="12" t="s">
        <v>83</v>
      </c>
      <c r="AY223" s="149" t="s">
        <v>125</v>
      </c>
    </row>
    <row r="224" spans="2:65" s="1" customFormat="1" ht="24.2" customHeight="1">
      <c r="B224" s="33"/>
      <c r="C224" s="155" t="s">
        <v>316</v>
      </c>
      <c r="D224" s="155" t="s">
        <v>137</v>
      </c>
      <c r="E224" s="156" t="s">
        <v>317</v>
      </c>
      <c r="F224" s="157" t="s">
        <v>318</v>
      </c>
      <c r="G224" s="158" t="s">
        <v>273</v>
      </c>
      <c r="H224" s="159">
        <v>4</v>
      </c>
      <c r="I224" s="160"/>
      <c r="J224" s="161">
        <f>ROUND(I224*H224,2)</f>
        <v>0</v>
      </c>
      <c r="K224" s="162"/>
      <c r="L224" s="33"/>
      <c r="M224" s="163" t="s">
        <v>21</v>
      </c>
      <c r="N224" s="164" t="s">
        <v>46</v>
      </c>
      <c r="P224" s="140">
        <f>O224*H224</f>
        <v>0</v>
      </c>
      <c r="Q224" s="140">
        <v>1.298E-2</v>
      </c>
      <c r="R224" s="140">
        <f>Q224*H224</f>
        <v>5.1920000000000001E-2</v>
      </c>
      <c r="S224" s="140">
        <v>4.0000000000000001E-3</v>
      </c>
      <c r="T224" s="141">
        <f>S224*H224</f>
        <v>1.6E-2</v>
      </c>
      <c r="AR224" s="142" t="s">
        <v>132</v>
      </c>
      <c r="AT224" s="142" t="s">
        <v>137</v>
      </c>
      <c r="AU224" s="142" t="s">
        <v>85</v>
      </c>
      <c r="AY224" s="18" t="s">
        <v>125</v>
      </c>
      <c r="BE224" s="143">
        <f>IF(N224="základní",J224,0)</f>
        <v>0</v>
      </c>
      <c r="BF224" s="143">
        <f>IF(N224="snížená",J224,0)</f>
        <v>0</v>
      </c>
      <c r="BG224" s="143">
        <f>IF(N224="zákl. přenesená",J224,0)</f>
        <v>0</v>
      </c>
      <c r="BH224" s="143">
        <f>IF(N224="sníž. přenesená",J224,0)</f>
        <v>0</v>
      </c>
      <c r="BI224" s="143">
        <f>IF(N224="nulová",J224,0)</f>
        <v>0</v>
      </c>
      <c r="BJ224" s="18" t="s">
        <v>83</v>
      </c>
      <c r="BK224" s="143">
        <f>ROUND(I224*H224,2)</f>
        <v>0</v>
      </c>
      <c r="BL224" s="18" t="s">
        <v>132</v>
      </c>
      <c r="BM224" s="142" t="s">
        <v>319</v>
      </c>
    </row>
    <row r="225" spans="2:65" s="1" customFormat="1" ht="19.5">
      <c r="B225" s="33"/>
      <c r="D225" s="144" t="s">
        <v>134</v>
      </c>
      <c r="F225" s="145" t="s">
        <v>320</v>
      </c>
      <c r="I225" s="146"/>
      <c r="L225" s="33"/>
      <c r="M225" s="147"/>
      <c r="T225" s="54"/>
      <c r="AT225" s="18" t="s">
        <v>134</v>
      </c>
      <c r="AU225" s="18" t="s">
        <v>85</v>
      </c>
    </row>
    <row r="226" spans="2:65" s="1" customFormat="1" ht="11.25">
      <c r="B226" s="33"/>
      <c r="D226" s="166" t="s">
        <v>150</v>
      </c>
      <c r="F226" s="167" t="s">
        <v>321</v>
      </c>
      <c r="I226" s="146"/>
      <c r="L226" s="33"/>
      <c r="M226" s="147"/>
      <c r="T226" s="54"/>
      <c r="AT226" s="18" t="s">
        <v>150</v>
      </c>
      <c r="AU226" s="18" t="s">
        <v>85</v>
      </c>
    </row>
    <row r="227" spans="2:65" s="12" customFormat="1" ht="11.25">
      <c r="B227" s="148"/>
      <c r="D227" s="144" t="s">
        <v>135</v>
      </c>
      <c r="E227" s="149" t="s">
        <v>21</v>
      </c>
      <c r="F227" s="150" t="s">
        <v>322</v>
      </c>
      <c r="H227" s="151">
        <v>4</v>
      </c>
      <c r="I227" s="152"/>
      <c r="L227" s="148"/>
      <c r="M227" s="153"/>
      <c r="T227" s="154"/>
      <c r="AT227" s="149" t="s">
        <v>135</v>
      </c>
      <c r="AU227" s="149" t="s">
        <v>85</v>
      </c>
      <c r="AV227" s="12" t="s">
        <v>85</v>
      </c>
      <c r="AW227" s="12" t="s">
        <v>36</v>
      </c>
      <c r="AX227" s="12" t="s">
        <v>83</v>
      </c>
      <c r="AY227" s="149" t="s">
        <v>125</v>
      </c>
    </row>
    <row r="228" spans="2:65" s="1" customFormat="1" ht="24.2" customHeight="1">
      <c r="B228" s="33"/>
      <c r="C228" s="155" t="s">
        <v>323</v>
      </c>
      <c r="D228" s="155" t="s">
        <v>137</v>
      </c>
      <c r="E228" s="156" t="s">
        <v>324</v>
      </c>
      <c r="F228" s="157" t="s">
        <v>325</v>
      </c>
      <c r="G228" s="158" t="s">
        <v>273</v>
      </c>
      <c r="H228" s="159">
        <v>6</v>
      </c>
      <c r="I228" s="160"/>
      <c r="J228" s="161">
        <f>ROUND(I228*H228,2)</f>
        <v>0</v>
      </c>
      <c r="K228" s="162"/>
      <c r="L228" s="33"/>
      <c r="M228" s="163" t="s">
        <v>21</v>
      </c>
      <c r="N228" s="164" t="s">
        <v>46</v>
      </c>
      <c r="P228" s="140">
        <f>O228*H228</f>
        <v>0</v>
      </c>
      <c r="Q228" s="140">
        <v>1.298E-2</v>
      </c>
      <c r="R228" s="140">
        <f>Q228*H228</f>
        <v>7.7880000000000005E-2</v>
      </c>
      <c r="S228" s="140">
        <v>4.0000000000000001E-3</v>
      </c>
      <c r="T228" s="141">
        <f>S228*H228</f>
        <v>2.4E-2</v>
      </c>
      <c r="AR228" s="142" t="s">
        <v>132</v>
      </c>
      <c r="AT228" s="142" t="s">
        <v>137</v>
      </c>
      <c r="AU228" s="142" t="s">
        <v>85</v>
      </c>
      <c r="AY228" s="18" t="s">
        <v>125</v>
      </c>
      <c r="BE228" s="143">
        <f>IF(N228="základní",J228,0)</f>
        <v>0</v>
      </c>
      <c r="BF228" s="143">
        <f>IF(N228="snížená",J228,0)</f>
        <v>0</v>
      </c>
      <c r="BG228" s="143">
        <f>IF(N228="zákl. přenesená",J228,0)</f>
        <v>0</v>
      </c>
      <c r="BH228" s="143">
        <f>IF(N228="sníž. přenesená",J228,0)</f>
        <v>0</v>
      </c>
      <c r="BI228" s="143">
        <f>IF(N228="nulová",J228,0)</f>
        <v>0</v>
      </c>
      <c r="BJ228" s="18" t="s">
        <v>83</v>
      </c>
      <c r="BK228" s="143">
        <f>ROUND(I228*H228,2)</f>
        <v>0</v>
      </c>
      <c r="BL228" s="18" t="s">
        <v>132</v>
      </c>
      <c r="BM228" s="142" t="s">
        <v>326</v>
      </c>
    </row>
    <row r="229" spans="2:65" s="1" customFormat="1" ht="19.5">
      <c r="B229" s="33"/>
      <c r="D229" s="144" t="s">
        <v>134</v>
      </c>
      <c r="F229" s="145" t="s">
        <v>325</v>
      </c>
      <c r="I229" s="146"/>
      <c r="L229" s="33"/>
      <c r="M229" s="147"/>
      <c r="T229" s="54"/>
      <c r="AT229" s="18" t="s">
        <v>134</v>
      </c>
      <c r="AU229" s="18" t="s">
        <v>85</v>
      </c>
    </row>
    <row r="230" spans="2:65" s="12" customFormat="1" ht="11.25">
      <c r="B230" s="148"/>
      <c r="D230" s="144" t="s">
        <v>135</v>
      </c>
      <c r="E230" s="149" t="s">
        <v>21</v>
      </c>
      <c r="F230" s="150" t="s">
        <v>327</v>
      </c>
      <c r="H230" s="151">
        <v>6</v>
      </c>
      <c r="I230" s="152"/>
      <c r="L230" s="148"/>
      <c r="M230" s="153"/>
      <c r="T230" s="154"/>
      <c r="AT230" s="149" t="s">
        <v>135</v>
      </c>
      <c r="AU230" s="149" t="s">
        <v>85</v>
      </c>
      <c r="AV230" s="12" t="s">
        <v>85</v>
      </c>
      <c r="AW230" s="12" t="s">
        <v>36</v>
      </c>
      <c r="AX230" s="12" t="s">
        <v>83</v>
      </c>
      <c r="AY230" s="149" t="s">
        <v>125</v>
      </c>
    </row>
    <row r="231" spans="2:65" s="1" customFormat="1" ht="33" customHeight="1">
      <c r="B231" s="33"/>
      <c r="C231" s="155" t="s">
        <v>328</v>
      </c>
      <c r="D231" s="155" t="s">
        <v>137</v>
      </c>
      <c r="E231" s="156" t="s">
        <v>329</v>
      </c>
      <c r="F231" s="157" t="s">
        <v>330</v>
      </c>
      <c r="G231" s="158" t="s">
        <v>155</v>
      </c>
      <c r="H231" s="159">
        <v>1</v>
      </c>
      <c r="I231" s="160"/>
      <c r="J231" s="161">
        <f>ROUND(I231*H231,2)</f>
        <v>0</v>
      </c>
      <c r="K231" s="162"/>
      <c r="L231" s="33"/>
      <c r="M231" s="163" t="s">
        <v>21</v>
      </c>
      <c r="N231" s="164" t="s">
        <v>46</v>
      </c>
      <c r="P231" s="140">
        <f>O231*H231</f>
        <v>0</v>
      </c>
      <c r="Q231" s="140">
        <v>2.5018699999999998</v>
      </c>
      <c r="R231" s="140">
        <f>Q231*H231</f>
        <v>2.5018699999999998</v>
      </c>
      <c r="S231" s="140">
        <v>0</v>
      </c>
      <c r="T231" s="141">
        <f>S231*H231</f>
        <v>0</v>
      </c>
      <c r="AR231" s="142" t="s">
        <v>132</v>
      </c>
      <c r="AT231" s="142" t="s">
        <v>137</v>
      </c>
      <c r="AU231" s="142" t="s">
        <v>85</v>
      </c>
      <c r="AY231" s="18" t="s">
        <v>125</v>
      </c>
      <c r="BE231" s="143">
        <f>IF(N231="základní",J231,0)</f>
        <v>0</v>
      </c>
      <c r="BF231" s="143">
        <f>IF(N231="snížená",J231,0)</f>
        <v>0</v>
      </c>
      <c r="BG231" s="143">
        <f>IF(N231="zákl. přenesená",J231,0)</f>
        <v>0</v>
      </c>
      <c r="BH231" s="143">
        <f>IF(N231="sníž. přenesená",J231,0)</f>
        <v>0</v>
      </c>
      <c r="BI231" s="143">
        <f>IF(N231="nulová",J231,0)</f>
        <v>0</v>
      </c>
      <c r="BJ231" s="18" t="s">
        <v>83</v>
      </c>
      <c r="BK231" s="143">
        <f>ROUND(I231*H231,2)</f>
        <v>0</v>
      </c>
      <c r="BL231" s="18" t="s">
        <v>132</v>
      </c>
      <c r="BM231" s="142" t="s">
        <v>331</v>
      </c>
    </row>
    <row r="232" spans="2:65" s="1" customFormat="1" ht="19.5">
      <c r="B232" s="33"/>
      <c r="D232" s="144" t="s">
        <v>134</v>
      </c>
      <c r="F232" s="145" t="s">
        <v>332</v>
      </c>
      <c r="I232" s="146"/>
      <c r="L232" s="33"/>
      <c r="M232" s="147"/>
      <c r="T232" s="54"/>
      <c r="AT232" s="18" t="s">
        <v>134</v>
      </c>
      <c r="AU232" s="18" t="s">
        <v>85</v>
      </c>
    </row>
    <row r="233" spans="2:65" s="1" customFormat="1" ht="11.25">
      <c r="B233" s="33"/>
      <c r="D233" s="166" t="s">
        <v>150</v>
      </c>
      <c r="F233" s="167" t="s">
        <v>333</v>
      </c>
      <c r="I233" s="146"/>
      <c r="L233" s="33"/>
      <c r="M233" s="147"/>
      <c r="T233" s="54"/>
      <c r="AT233" s="18" t="s">
        <v>150</v>
      </c>
      <c r="AU233" s="18" t="s">
        <v>85</v>
      </c>
    </row>
    <row r="234" spans="2:65" s="1" customFormat="1" ht="39">
      <c r="B234" s="33"/>
      <c r="D234" s="144" t="s">
        <v>142</v>
      </c>
      <c r="F234" s="165" t="s">
        <v>334</v>
      </c>
      <c r="I234" s="146"/>
      <c r="L234" s="33"/>
      <c r="M234" s="147"/>
      <c r="T234" s="54"/>
      <c r="AT234" s="18" t="s">
        <v>142</v>
      </c>
      <c r="AU234" s="18" t="s">
        <v>85</v>
      </c>
    </row>
    <row r="235" spans="2:65" s="12" customFormat="1" ht="11.25">
      <c r="B235" s="148"/>
      <c r="D235" s="144" t="s">
        <v>135</v>
      </c>
      <c r="E235" s="149" t="s">
        <v>21</v>
      </c>
      <c r="F235" s="150" t="s">
        <v>335</v>
      </c>
      <c r="H235" s="151">
        <v>1</v>
      </c>
      <c r="I235" s="152"/>
      <c r="L235" s="148"/>
      <c r="M235" s="153"/>
      <c r="T235" s="154"/>
      <c r="AT235" s="149" t="s">
        <v>135</v>
      </c>
      <c r="AU235" s="149" t="s">
        <v>85</v>
      </c>
      <c r="AV235" s="12" t="s">
        <v>85</v>
      </c>
      <c r="AW235" s="12" t="s">
        <v>36</v>
      </c>
      <c r="AX235" s="12" t="s">
        <v>83</v>
      </c>
      <c r="AY235" s="149" t="s">
        <v>125</v>
      </c>
    </row>
    <row r="236" spans="2:65" s="1" customFormat="1" ht="24.2" customHeight="1">
      <c r="B236" s="33"/>
      <c r="C236" s="155" t="s">
        <v>336</v>
      </c>
      <c r="D236" s="155" t="s">
        <v>137</v>
      </c>
      <c r="E236" s="156" t="s">
        <v>337</v>
      </c>
      <c r="F236" s="157" t="s">
        <v>338</v>
      </c>
      <c r="G236" s="158" t="s">
        <v>155</v>
      </c>
      <c r="H236" s="159">
        <v>1</v>
      </c>
      <c r="I236" s="160"/>
      <c r="J236" s="161">
        <f>ROUND(I236*H236,2)</f>
        <v>0</v>
      </c>
      <c r="K236" s="162"/>
      <c r="L236" s="33"/>
      <c r="M236" s="163" t="s">
        <v>21</v>
      </c>
      <c r="N236" s="164" t="s">
        <v>46</v>
      </c>
      <c r="P236" s="140">
        <f>O236*H236</f>
        <v>0</v>
      </c>
      <c r="Q236" s="140">
        <v>0</v>
      </c>
      <c r="R236" s="140">
        <f>Q236*H236</f>
        <v>0</v>
      </c>
      <c r="S236" s="140">
        <v>0</v>
      </c>
      <c r="T236" s="141">
        <f>S236*H236</f>
        <v>0</v>
      </c>
      <c r="AR236" s="142" t="s">
        <v>132</v>
      </c>
      <c r="AT236" s="142" t="s">
        <v>137</v>
      </c>
      <c r="AU236" s="142" t="s">
        <v>85</v>
      </c>
      <c r="AY236" s="18" t="s">
        <v>125</v>
      </c>
      <c r="BE236" s="143">
        <f>IF(N236="základní",J236,0)</f>
        <v>0</v>
      </c>
      <c r="BF236" s="143">
        <f>IF(N236="snížená",J236,0)</f>
        <v>0</v>
      </c>
      <c r="BG236" s="143">
        <f>IF(N236="zákl. přenesená",J236,0)</f>
        <v>0</v>
      </c>
      <c r="BH236" s="143">
        <f>IF(N236="sníž. přenesená",J236,0)</f>
        <v>0</v>
      </c>
      <c r="BI236" s="143">
        <f>IF(N236="nulová",J236,0)</f>
        <v>0</v>
      </c>
      <c r="BJ236" s="18" t="s">
        <v>83</v>
      </c>
      <c r="BK236" s="143">
        <f>ROUND(I236*H236,2)</f>
        <v>0</v>
      </c>
      <c r="BL236" s="18" t="s">
        <v>132</v>
      </c>
      <c r="BM236" s="142" t="s">
        <v>339</v>
      </c>
    </row>
    <row r="237" spans="2:65" s="1" customFormat="1" ht="19.5">
      <c r="B237" s="33"/>
      <c r="D237" s="144" t="s">
        <v>134</v>
      </c>
      <c r="F237" s="145" t="s">
        <v>340</v>
      </c>
      <c r="I237" s="146"/>
      <c r="L237" s="33"/>
      <c r="M237" s="147"/>
      <c r="T237" s="54"/>
      <c r="AT237" s="18" t="s">
        <v>134</v>
      </c>
      <c r="AU237" s="18" t="s">
        <v>85</v>
      </c>
    </row>
    <row r="238" spans="2:65" s="1" customFormat="1" ht="11.25">
      <c r="B238" s="33"/>
      <c r="D238" s="166" t="s">
        <v>150</v>
      </c>
      <c r="F238" s="167" t="s">
        <v>341</v>
      </c>
      <c r="I238" s="146"/>
      <c r="L238" s="33"/>
      <c r="M238" s="147"/>
      <c r="T238" s="54"/>
      <c r="AT238" s="18" t="s">
        <v>150</v>
      </c>
      <c r="AU238" s="18" t="s">
        <v>85</v>
      </c>
    </row>
    <row r="239" spans="2:65" s="12" customFormat="1" ht="11.25">
      <c r="B239" s="148"/>
      <c r="D239" s="144" t="s">
        <v>135</v>
      </c>
      <c r="E239" s="149" t="s">
        <v>21</v>
      </c>
      <c r="F239" s="150" t="s">
        <v>335</v>
      </c>
      <c r="H239" s="151">
        <v>1</v>
      </c>
      <c r="I239" s="152"/>
      <c r="L239" s="148"/>
      <c r="M239" s="153"/>
      <c r="T239" s="154"/>
      <c r="AT239" s="149" t="s">
        <v>135</v>
      </c>
      <c r="AU239" s="149" t="s">
        <v>85</v>
      </c>
      <c r="AV239" s="12" t="s">
        <v>85</v>
      </c>
      <c r="AW239" s="12" t="s">
        <v>36</v>
      </c>
      <c r="AX239" s="12" t="s">
        <v>83</v>
      </c>
      <c r="AY239" s="149" t="s">
        <v>125</v>
      </c>
    </row>
    <row r="240" spans="2:65" s="1" customFormat="1" ht="16.5" customHeight="1">
      <c r="B240" s="33"/>
      <c r="C240" s="155" t="s">
        <v>342</v>
      </c>
      <c r="D240" s="155" t="s">
        <v>137</v>
      </c>
      <c r="E240" s="156" t="s">
        <v>343</v>
      </c>
      <c r="F240" s="157" t="s">
        <v>344</v>
      </c>
      <c r="G240" s="158" t="s">
        <v>345</v>
      </c>
      <c r="H240" s="159">
        <v>1</v>
      </c>
      <c r="I240" s="160"/>
      <c r="J240" s="161">
        <f>ROUND(I240*H240,2)</f>
        <v>0</v>
      </c>
      <c r="K240" s="162"/>
      <c r="L240" s="33"/>
      <c r="M240" s="163" t="s">
        <v>21</v>
      </c>
      <c r="N240" s="164" t="s">
        <v>46</v>
      </c>
      <c r="P240" s="140">
        <f>O240*H240</f>
        <v>0</v>
      </c>
      <c r="Q240" s="140">
        <v>0</v>
      </c>
      <c r="R240" s="140">
        <f>Q240*H240</f>
        <v>0</v>
      </c>
      <c r="S240" s="140">
        <v>0</v>
      </c>
      <c r="T240" s="141">
        <f>S240*H240</f>
        <v>0</v>
      </c>
      <c r="AR240" s="142" t="s">
        <v>132</v>
      </c>
      <c r="AT240" s="142" t="s">
        <v>137</v>
      </c>
      <c r="AU240" s="142" t="s">
        <v>85</v>
      </c>
      <c r="AY240" s="18" t="s">
        <v>125</v>
      </c>
      <c r="BE240" s="143">
        <f>IF(N240="základní",J240,0)</f>
        <v>0</v>
      </c>
      <c r="BF240" s="143">
        <f>IF(N240="snížená",J240,0)</f>
        <v>0</v>
      </c>
      <c r="BG240" s="143">
        <f>IF(N240="zákl. přenesená",J240,0)</f>
        <v>0</v>
      </c>
      <c r="BH240" s="143">
        <f>IF(N240="sníž. přenesená",J240,0)</f>
        <v>0</v>
      </c>
      <c r="BI240" s="143">
        <f>IF(N240="nulová",J240,0)</f>
        <v>0</v>
      </c>
      <c r="BJ240" s="18" t="s">
        <v>83</v>
      </c>
      <c r="BK240" s="143">
        <f>ROUND(I240*H240,2)</f>
        <v>0</v>
      </c>
      <c r="BL240" s="18" t="s">
        <v>132</v>
      </c>
      <c r="BM240" s="142" t="s">
        <v>346</v>
      </c>
    </row>
    <row r="241" spans="2:65" s="1" customFormat="1" ht="11.25">
      <c r="B241" s="33"/>
      <c r="D241" s="144" t="s">
        <v>134</v>
      </c>
      <c r="F241" s="145" t="s">
        <v>344</v>
      </c>
      <c r="I241" s="146"/>
      <c r="L241" s="33"/>
      <c r="M241" s="147"/>
      <c r="T241" s="54"/>
      <c r="AT241" s="18" t="s">
        <v>134</v>
      </c>
      <c r="AU241" s="18" t="s">
        <v>85</v>
      </c>
    </row>
    <row r="242" spans="2:65" s="11" customFormat="1" ht="22.9" customHeight="1">
      <c r="B242" s="117"/>
      <c r="D242" s="118" t="s">
        <v>74</v>
      </c>
      <c r="E242" s="127" t="s">
        <v>188</v>
      </c>
      <c r="F242" s="127" t="s">
        <v>347</v>
      </c>
      <c r="I242" s="120"/>
      <c r="J242" s="128">
        <f>BK242</f>
        <v>0</v>
      </c>
      <c r="L242" s="117"/>
      <c r="M242" s="122"/>
      <c r="P242" s="123">
        <f>SUM(P243:P249)</f>
        <v>0</v>
      </c>
      <c r="R242" s="123">
        <f>SUM(R243:R249)</f>
        <v>0.31331000000000003</v>
      </c>
      <c r="T242" s="124">
        <f>SUM(T243:T249)</f>
        <v>0</v>
      </c>
      <c r="AR242" s="118" t="s">
        <v>83</v>
      </c>
      <c r="AT242" s="125" t="s">
        <v>74</v>
      </c>
      <c r="AU242" s="125" t="s">
        <v>83</v>
      </c>
      <c r="AY242" s="118" t="s">
        <v>125</v>
      </c>
      <c r="BK242" s="126">
        <f>SUM(BK243:BK249)</f>
        <v>0</v>
      </c>
    </row>
    <row r="243" spans="2:65" s="1" customFormat="1" ht="37.9" customHeight="1">
      <c r="B243" s="33"/>
      <c r="C243" s="155" t="s">
        <v>348</v>
      </c>
      <c r="D243" s="155" t="s">
        <v>137</v>
      </c>
      <c r="E243" s="156" t="s">
        <v>349</v>
      </c>
      <c r="F243" s="157" t="s">
        <v>350</v>
      </c>
      <c r="G243" s="158" t="s">
        <v>140</v>
      </c>
      <c r="H243" s="159">
        <v>1</v>
      </c>
      <c r="I243" s="160"/>
      <c r="J243" s="161">
        <f>ROUND(I243*H243,2)</f>
        <v>0</v>
      </c>
      <c r="K243" s="162"/>
      <c r="L243" s="33"/>
      <c r="M243" s="163" t="s">
        <v>21</v>
      </c>
      <c r="N243" s="164" t="s">
        <v>46</v>
      </c>
      <c r="P243" s="140">
        <f>O243*H243</f>
        <v>0</v>
      </c>
      <c r="Q243" s="140">
        <v>0.11808</v>
      </c>
      <c r="R243" s="140">
        <f>Q243*H243</f>
        <v>0.11808</v>
      </c>
      <c r="S243" s="140">
        <v>0</v>
      </c>
      <c r="T243" s="141">
        <f>S243*H243</f>
        <v>0</v>
      </c>
      <c r="AR243" s="142" t="s">
        <v>132</v>
      </c>
      <c r="AT243" s="142" t="s">
        <v>137</v>
      </c>
      <c r="AU243" s="142" t="s">
        <v>85</v>
      </c>
      <c r="AY243" s="18" t="s">
        <v>125</v>
      </c>
      <c r="BE243" s="143">
        <f>IF(N243="základní",J243,0)</f>
        <v>0</v>
      </c>
      <c r="BF243" s="143">
        <f>IF(N243="snížená",J243,0)</f>
        <v>0</v>
      </c>
      <c r="BG243" s="143">
        <f>IF(N243="zákl. přenesená",J243,0)</f>
        <v>0</v>
      </c>
      <c r="BH243" s="143">
        <f>IF(N243="sníž. přenesená",J243,0)</f>
        <v>0</v>
      </c>
      <c r="BI243" s="143">
        <f>IF(N243="nulová",J243,0)</f>
        <v>0</v>
      </c>
      <c r="BJ243" s="18" t="s">
        <v>83</v>
      </c>
      <c r="BK243" s="143">
        <f>ROUND(I243*H243,2)</f>
        <v>0</v>
      </c>
      <c r="BL243" s="18" t="s">
        <v>132</v>
      </c>
      <c r="BM243" s="142" t="s">
        <v>351</v>
      </c>
    </row>
    <row r="244" spans="2:65" s="1" customFormat="1" ht="19.5">
      <c r="B244" s="33"/>
      <c r="D244" s="144" t="s">
        <v>134</v>
      </c>
      <c r="F244" s="145" t="s">
        <v>352</v>
      </c>
      <c r="I244" s="146"/>
      <c r="L244" s="33"/>
      <c r="M244" s="147"/>
      <c r="T244" s="54"/>
      <c r="AT244" s="18" t="s">
        <v>134</v>
      </c>
      <c r="AU244" s="18" t="s">
        <v>85</v>
      </c>
    </row>
    <row r="245" spans="2:65" s="12" customFormat="1" ht="11.25">
      <c r="B245" s="148"/>
      <c r="D245" s="144" t="s">
        <v>135</v>
      </c>
      <c r="E245" s="149" t="s">
        <v>21</v>
      </c>
      <c r="F245" s="150" t="s">
        <v>276</v>
      </c>
      <c r="H245" s="151">
        <v>1</v>
      </c>
      <c r="I245" s="152"/>
      <c r="L245" s="148"/>
      <c r="M245" s="153"/>
      <c r="T245" s="154"/>
      <c r="AT245" s="149" t="s">
        <v>135</v>
      </c>
      <c r="AU245" s="149" t="s">
        <v>85</v>
      </c>
      <c r="AV245" s="12" t="s">
        <v>85</v>
      </c>
      <c r="AW245" s="12" t="s">
        <v>36</v>
      </c>
      <c r="AX245" s="12" t="s">
        <v>75</v>
      </c>
      <c r="AY245" s="149" t="s">
        <v>125</v>
      </c>
    </row>
    <row r="246" spans="2:65" s="14" customFormat="1" ht="11.25">
      <c r="B246" s="174"/>
      <c r="D246" s="144" t="s">
        <v>135</v>
      </c>
      <c r="E246" s="175" t="s">
        <v>21</v>
      </c>
      <c r="F246" s="176" t="s">
        <v>169</v>
      </c>
      <c r="H246" s="177">
        <v>1</v>
      </c>
      <c r="I246" s="178"/>
      <c r="L246" s="174"/>
      <c r="M246" s="179"/>
      <c r="T246" s="180"/>
      <c r="AT246" s="175" t="s">
        <v>135</v>
      </c>
      <c r="AU246" s="175" t="s">
        <v>85</v>
      </c>
      <c r="AV246" s="14" t="s">
        <v>132</v>
      </c>
      <c r="AW246" s="14" t="s">
        <v>36</v>
      </c>
      <c r="AX246" s="14" t="s">
        <v>83</v>
      </c>
      <c r="AY246" s="175" t="s">
        <v>125</v>
      </c>
    </row>
    <row r="247" spans="2:65" s="1" customFormat="1" ht="24.2" customHeight="1">
      <c r="B247" s="33"/>
      <c r="C247" s="155" t="s">
        <v>353</v>
      </c>
      <c r="D247" s="155" t="s">
        <v>137</v>
      </c>
      <c r="E247" s="156" t="s">
        <v>354</v>
      </c>
      <c r="F247" s="157" t="s">
        <v>355</v>
      </c>
      <c r="G247" s="158" t="s">
        <v>147</v>
      </c>
      <c r="H247" s="159">
        <v>3.5</v>
      </c>
      <c r="I247" s="160"/>
      <c r="J247" s="161">
        <f>ROUND(I247*H247,2)</f>
        <v>0</v>
      </c>
      <c r="K247" s="162"/>
      <c r="L247" s="33"/>
      <c r="M247" s="163" t="s">
        <v>21</v>
      </c>
      <c r="N247" s="164" t="s">
        <v>46</v>
      </c>
      <c r="P247" s="140">
        <f>O247*H247</f>
        <v>0</v>
      </c>
      <c r="Q247" s="140">
        <v>5.5780000000000003E-2</v>
      </c>
      <c r="R247" s="140">
        <f>Q247*H247</f>
        <v>0.19523000000000001</v>
      </c>
      <c r="S247" s="140">
        <v>0</v>
      </c>
      <c r="T247" s="141">
        <f>S247*H247</f>
        <v>0</v>
      </c>
      <c r="AR247" s="142" t="s">
        <v>132</v>
      </c>
      <c r="AT247" s="142" t="s">
        <v>137</v>
      </c>
      <c r="AU247" s="142" t="s">
        <v>85</v>
      </c>
      <c r="AY247" s="18" t="s">
        <v>125</v>
      </c>
      <c r="BE247" s="143">
        <f>IF(N247="základní",J247,0)</f>
        <v>0</v>
      </c>
      <c r="BF247" s="143">
        <f>IF(N247="snížená",J247,0)</f>
        <v>0</v>
      </c>
      <c r="BG247" s="143">
        <f>IF(N247="zákl. přenesená",J247,0)</f>
        <v>0</v>
      </c>
      <c r="BH247" s="143">
        <f>IF(N247="sníž. přenesená",J247,0)</f>
        <v>0</v>
      </c>
      <c r="BI247" s="143">
        <f>IF(N247="nulová",J247,0)</f>
        <v>0</v>
      </c>
      <c r="BJ247" s="18" t="s">
        <v>83</v>
      </c>
      <c r="BK247" s="143">
        <f>ROUND(I247*H247,2)</f>
        <v>0</v>
      </c>
      <c r="BL247" s="18" t="s">
        <v>132</v>
      </c>
      <c r="BM247" s="142" t="s">
        <v>356</v>
      </c>
    </row>
    <row r="248" spans="2:65" s="1" customFormat="1" ht="19.5">
      <c r="B248" s="33"/>
      <c r="D248" s="144" t="s">
        <v>134</v>
      </c>
      <c r="F248" s="145" t="s">
        <v>355</v>
      </c>
      <c r="I248" s="146"/>
      <c r="L248" s="33"/>
      <c r="M248" s="147"/>
      <c r="T248" s="54"/>
      <c r="AT248" s="18" t="s">
        <v>134</v>
      </c>
      <c r="AU248" s="18" t="s">
        <v>85</v>
      </c>
    </row>
    <row r="249" spans="2:65" s="1" customFormat="1" ht="68.25">
      <c r="B249" s="33"/>
      <c r="D249" s="144" t="s">
        <v>142</v>
      </c>
      <c r="F249" s="165" t="s">
        <v>357</v>
      </c>
      <c r="I249" s="146"/>
      <c r="L249" s="33"/>
      <c r="M249" s="147"/>
      <c r="T249" s="54"/>
      <c r="AT249" s="18" t="s">
        <v>142</v>
      </c>
      <c r="AU249" s="18" t="s">
        <v>85</v>
      </c>
    </row>
    <row r="250" spans="2:65" s="11" customFormat="1" ht="22.9" customHeight="1">
      <c r="B250" s="117"/>
      <c r="D250" s="118" t="s">
        <v>74</v>
      </c>
      <c r="E250" s="127" t="s">
        <v>358</v>
      </c>
      <c r="F250" s="127" t="s">
        <v>359</v>
      </c>
      <c r="I250" s="120"/>
      <c r="J250" s="128">
        <f>BK250</f>
        <v>0</v>
      </c>
      <c r="L250" s="117"/>
      <c r="M250" s="122"/>
      <c r="P250" s="123">
        <f>SUM(P251:P260)</f>
        <v>0</v>
      </c>
      <c r="R250" s="123">
        <f>SUM(R251:R260)</f>
        <v>0</v>
      </c>
      <c r="T250" s="124">
        <f>SUM(T251:T260)</f>
        <v>0</v>
      </c>
      <c r="AR250" s="118" t="s">
        <v>83</v>
      </c>
      <c r="AT250" s="125" t="s">
        <v>74</v>
      </c>
      <c r="AU250" s="125" t="s">
        <v>83</v>
      </c>
      <c r="AY250" s="118" t="s">
        <v>125</v>
      </c>
      <c r="BK250" s="126">
        <f>SUM(BK251:BK260)</f>
        <v>0</v>
      </c>
    </row>
    <row r="251" spans="2:65" s="1" customFormat="1" ht="21.75" customHeight="1">
      <c r="B251" s="33"/>
      <c r="C251" s="155" t="s">
        <v>360</v>
      </c>
      <c r="D251" s="155" t="s">
        <v>137</v>
      </c>
      <c r="E251" s="156" t="s">
        <v>361</v>
      </c>
      <c r="F251" s="157" t="s">
        <v>362</v>
      </c>
      <c r="G251" s="158" t="s">
        <v>199</v>
      </c>
      <c r="H251" s="159">
        <v>1.643</v>
      </c>
      <c r="I251" s="160"/>
      <c r="J251" s="161">
        <f>ROUND(I251*H251,2)</f>
        <v>0</v>
      </c>
      <c r="K251" s="162"/>
      <c r="L251" s="33"/>
      <c r="M251" s="163" t="s">
        <v>21</v>
      </c>
      <c r="N251" s="164" t="s">
        <v>46</v>
      </c>
      <c r="P251" s="140">
        <f>O251*H251</f>
        <v>0</v>
      </c>
      <c r="Q251" s="140">
        <v>0</v>
      </c>
      <c r="R251" s="140">
        <f>Q251*H251</f>
        <v>0</v>
      </c>
      <c r="S251" s="140">
        <v>0</v>
      </c>
      <c r="T251" s="141">
        <f>S251*H251</f>
        <v>0</v>
      </c>
      <c r="AR251" s="142" t="s">
        <v>132</v>
      </c>
      <c r="AT251" s="142" t="s">
        <v>137</v>
      </c>
      <c r="AU251" s="142" t="s">
        <v>85</v>
      </c>
      <c r="AY251" s="18" t="s">
        <v>125</v>
      </c>
      <c r="BE251" s="143">
        <f>IF(N251="základní",J251,0)</f>
        <v>0</v>
      </c>
      <c r="BF251" s="143">
        <f>IF(N251="snížená",J251,0)</f>
        <v>0</v>
      </c>
      <c r="BG251" s="143">
        <f>IF(N251="zákl. přenesená",J251,0)</f>
        <v>0</v>
      </c>
      <c r="BH251" s="143">
        <f>IF(N251="sníž. přenesená",J251,0)</f>
        <v>0</v>
      </c>
      <c r="BI251" s="143">
        <f>IF(N251="nulová",J251,0)</f>
        <v>0</v>
      </c>
      <c r="BJ251" s="18" t="s">
        <v>83</v>
      </c>
      <c r="BK251" s="143">
        <f>ROUND(I251*H251,2)</f>
        <v>0</v>
      </c>
      <c r="BL251" s="18" t="s">
        <v>132</v>
      </c>
      <c r="BM251" s="142" t="s">
        <v>363</v>
      </c>
    </row>
    <row r="252" spans="2:65" s="1" customFormat="1" ht="19.5">
      <c r="B252" s="33"/>
      <c r="D252" s="144" t="s">
        <v>134</v>
      </c>
      <c r="F252" s="145" t="s">
        <v>364</v>
      </c>
      <c r="I252" s="146"/>
      <c r="L252" s="33"/>
      <c r="M252" s="147"/>
      <c r="T252" s="54"/>
      <c r="AT252" s="18" t="s">
        <v>134</v>
      </c>
      <c r="AU252" s="18" t="s">
        <v>85</v>
      </c>
    </row>
    <row r="253" spans="2:65" s="1" customFormat="1" ht="24.2" customHeight="1">
      <c r="B253" s="33"/>
      <c r="C253" s="155" t="s">
        <v>365</v>
      </c>
      <c r="D253" s="155" t="s">
        <v>137</v>
      </c>
      <c r="E253" s="156" t="s">
        <v>366</v>
      </c>
      <c r="F253" s="157" t="s">
        <v>367</v>
      </c>
      <c r="G253" s="158" t="s">
        <v>199</v>
      </c>
      <c r="H253" s="159">
        <v>14.787000000000001</v>
      </c>
      <c r="I253" s="160"/>
      <c r="J253" s="161">
        <f>ROUND(I253*H253,2)</f>
        <v>0</v>
      </c>
      <c r="K253" s="162"/>
      <c r="L253" s="33"/>
      <c r="M253" s="163" t="s">
        <v>21</v>
      </c>
      <c r="N253" s="164" t="s">
        <v>46</v>
      </c>
      <c r="P253" s="140">
        <f>O253*H253</f>
        <v>0</v>
      </c>
      <c r="Q253" s="140">
        <v>0</v>
      </c>
      <c r="R253" s="140">
        <f>Q253*H253</f>
        <v>0</v>
      </c>
      <c r="S253" s="140">
        <v>0</v>
      </c>
      <c r="T253" s="141">
        <f>S253*H253</f>
        <v>0</v>
      </c>
      <c r="AR253" s="142" t="s">
        <v>132</v>
      </c>
      <c r="AT253" s="142" t="s">
        <v>137</v>
      </c>
      <c r="AU253" s="142" t="s">
        <v>85</v>
      </c>
      <c r="AY253" s="18" t="s">
        <v>125</v>
      </c>
      <c r="BE253" s="143">
        <f>IF(N253="základní",J253,0)</f>
        <v>0</v>
      </c>
      <c r="BF253" s="143">
        <f>IF(N253="snížená",J253,0)</f>
        <v>0</v>
      </c>
      <c r="BG253" s="143">
        <f>IF(N253="zákl. přenesená",J253,0)</f>
        <v>0</v>
      </c>
      <c r="BH253" s="143">
        <f>IF(N253="sníž. přenesená",J253,0)</f>
        <v>0</v>
      </c>
      <c r="BI253" s="143">
        <f>IF(N253="nulová",J253,0)</f>
        <v>0</v>
      </c>
      <c r="BJ253" s="18" t="s">
        <v>83</v>
      </c>
      <c r="BK253" s="143">
        <f>ROUND(I253*H253,2)</f>
        <v>0</v>
      </c>
      <c r="BL253" s="18" t="s">
        <v>132</v>
      </c>
      <c r="BM253" s="142" t="s">
        <v>368</v>
      </c>
    </row>
    <row r="254" spans="2:65" s="1" customFormat="1" ht="29.25">
      <c r="B254" s="33"/>
      <c r="D254" s="144" t="s">
        <v>134</v>
      </c>
      <c r="F254" s="145" t="s">
        <v>369</v>
      </c>
      <c r="I254" s="146"/>
      <c r="L254" s="33"/>
      <c r="M254" s="147"/>
      <c r="T254" s="54"/>
      <c r="AT254" s="18" t="s">
        <v>134</v>
      </c>
      <c r="AU254" s="18" t="s">
        <v>85</v>
      </c>
    </row>
    <row r="255" spans="2:65" s="12" customFormat="1" ht="11.25">
      <c r="B255" s="148"/>
      <c r="D255" s="144" t="s">
        <v>135</v>
      </c>
      <c r="F255" s="150" t="s">
        <v>370</v>
      </c>
      <c r="H255" s="151">
        <v>14.787000000000001</v>
      </c>
      <c r="I255" s="152"/>
      <c r="L255" s="148"/>
      <c r="M255" s="153"/>
      <c r="T255" s="154"/>
      <c r="AT255" s="149" t="s">
        <v>135</v>
      </c>
      <c r="AU255" s="149" t="s">
        <v>85</v>
      </c>
      <c r="AV255" s="12" t="s">
        <v>85</v>
      </c>
      <c r="AW255" s="12" t="s">
        <v>4</v>
      </c>
      <c r="AX255" s="12" t="s">
        <v>83</v>
      </c>
      <c r="AY255" s="149" t="s">
        <v>125</v>
      </c>
    </row>
    <row r="256" spans="2:65" s="1" customFormat="1" ht="24.2" customHeight="1">
      <c r="B256" s="33"/>
      <c r="C256" s="155" t="s">
        <v>371</v>
      </c>
      <c r="D256" s="155" t="s">
        <v>137</v>
      </c>
      <c r="E256" s="156" t="s">
        <v>372</v>
      </c>
      <c r="F256" s="157" t="s">
        <v>373</v>
      </c>
      <c r="G256" s="158" t="s">
        <v>199</v>
      </c>
      <c r="H256" s="159">
        <v>1.643</v>
      </c>
      <c r="I256" s="160"/>
      <c r="J256" s="161">
        <f>ROUND(I256*H256,2)</f>
        <v>0</v>
      </c>
      <c r="K256" s="162"/>
      <c r="L256" s="33"/>
      <c r="M256" s="163" t="s">
        <v>21</v>
      </c>
      <c r="N256" s="164" t="s">
        <v>46</v>
      </c>
      <c r="P256" s="140">
        <f>O256*H256</f>
        <v>0</v>
      </c>
      <c r="Q256" s="140">
        <v>0</v>
      </c>
      <c r="R256" s="140">
        <f>Q256*H256</f>
        <v>0</v>
      </c>
      <c r="S256" s="140">
        <v>0</v>
      </c>
      <c r="T256" s="141">
        <f>S256*H256</f>
        <v>0</v>
      </c>
      <c r="AR256" s="142" t="s">
        <v>132</v>
      </c>
      <c r="AT256" s="142" t="s">
        <v>137</v>
      </c>
      <c r="AU256" s="142" t="s">
        <v>85</v>
      </c>
      <c r="AY256" s="18" t="s">
        <v>125</v>
      </c>
      <c r="BE256" s="143">
        <f>IF(N256="základní",J256,0)</f>
        <v>0</v>
      </c>
      <c r="BF256" s="143">
        <f>IF(N256="snížená",J256,0)</f>
        <v>0</v>
      </c>
      <c r="BG256" s="143">
        <f>IF(N256="zákl. přenesená",J256,0)</f>
        <v>0</v>
      </c>
      <c r="BH256" s="143">
        <f>IF(N256="sníž. přenesená",J256,0)</f>
        <v>0</v>
      </c>
      <c r="BI256" s="143">
        <f>IF(N256="nulová",J256,0)</f>
        <v>0</v>
      </c>
      <c r="BJ256" s="18" t="s">
        <v>83</v>
      </c>
      <c r="BK256" s="143">
        <f>ROUND(I256*H256,2)</f>
        <v>0</v>
      </c>
      <c r="BL256" s="18" t="s">
        <v>132</v>
      </c>
      <c r="BM256" s="142" t="s">
        <v>374</v>
      </c>
    </row>
    <row r="257" spans="2:65" s="1" customFormat="1" ht="11.25">
      <c r="B257" s="33"/>
      <c r="D257" s="144" t="s">
        <v>134</v>
      </c>
      <c r="F257" s="145" t="s">
        <v>375</v>
      </c>
      <c r="I257" s="146"/>
      <c r="L257" s="33"/>
      <c r="M257" s="147"/>
      <c r="T257" s="54"/>
      <c r="AT257" s="18" t="s">
        <v>134</v>
      </c>
      <c r="AU257" s="18" t="s">
        <v>85</v>
      </c>
    </row>
    <row r="258" spans="2:65" s="1" customFormat="1" ht="37.9" customHeight="1">
      <c r="B258" s="33"/>
      <c r="C258" s="155" t="s">
        <v>376</v>
      </c>
      <c r="D258" s="155" t="s">
        <v>137</v>
      </c>
      <c r="E258" s="156" t="s">
        <v>377</v>
      </c>
      <c r="F258" s="157" t="s">
        <v>378</v>
      </c>
      <c r="G258" s="158" t="s">
        <v>199</v>
      </c>
      <c r="H258" s="159">
        <v>1.643</v>
      </c>
      <c r="I258" s="160"/>
      <c r="J258" s="161">
        <f>ROUND(I258*H258,2)</f>
        <v>0</v>
      </c>
      <c r="K258" s="162"/>
      <c r="L258" s="33"/>
      <c r="M258" s="163" t="s">
        <v>21</v>
      </c>
      <c r="N258" s="164" t="s">
        <v>46</v>
      </c>
      <c r="P258" s="140">
        <f>O258*H258</f>
        <v>0</v>
      </c>
      <c r="Q258" s="140">
        <v>0</v>
      </c>
      <c r="R258" s="140">
        <f>Q258*H258</f>
        <v>0</v>
      </c>
      <c r="S258" s="140">
        <v>0</v>
      </c>
      <c r="T258" s="141">
        <f>S258*H258</f>
        <v>0</v>
      </c>
      <c r="AR258" s="142" t="s">
        <v>132</v>
      </c>
      <c r="AT258" s="142" t="s">
        <v>137</v>
      </c>
      <c r="AU258" s="142" t="s">
        <v>85</v>
      </c>
      <c r="AY258" s="18" t="s">
        <v>125</v>
      </c>
      <c r="BE258" s="143">
        <f>IF(N258="základní",J258,0)</f>
        <v>0</v>
      </c>
      <c r="BF258" s="143">
        <f>IF(N258="snížená",J258,0)</f>
        <v>0</v>
      </c>
      <c r="BG258" s="143">
        <f>IF(N258="zákl. přenesená",J258,0)</f>
        <v>0</v>
      </c>
      <c r="BH258" s="143">
        <f>IF(N258="sníž. přenesená",J258,0)</f>
        <v>0</v>
      </c>
      <c r="BI258" s="143">
        <f>IF(N258="nulová",J258,0)</f>
        <v>0</v>
      </c>
      <c r="BJ258" s="18" t="s">
        <v>83</v>
      </c>
      <c r="BK258" s="143">
        <f>ROUND(I258*H258,2)</f>
        <v>0</v>
      </c>
      <c r="BL258" s="18" t="s">
        <v>132</v>
      </c>
      <c r="BM258" s="142" t="s">
        <v>379</v>
      </c>
    </row>
    <row r="259" spans="2:65" s="1" customFormat="1" ht="29.25">
      <c r="B259" s="33"/>
      <c r="D259" s="144" t="s">
        <v>134</v>
      </c>
      <c r="F259" s="145" t="s">
        <v>380</v>
      </c>
      <c r="I259" s="146"/>
      <c r="L259" s="33"/>
      <c r="M259" s="147"/>
      <c r="T259" s="54"/>
      <c r="AT259" s="18" t="s">
        <v>134</v>
      </c>
      <c r="AU259" s="18" t="s">
        <v>85</v>
      </c>
    </row>
    <row r="260" spans="2:65" s="1" customFormat="1" ht="11.25">
      <c r="B260" s="33"/>
      <c r="D260" s="166" t="s">
        <v>150</v>
      </c>
      <c r="F260" s="167" t="s">
        <v>381</v>
      </c>
      <c r="I260" s="146"/>
      <c r="L260" s="33"/>
      <c r="M260" s="147"/>
      <c r="T260" s="54"/>
      <c r="AT260" s="18" t="s">
        <v>150</v>
      </c>
      <c r="AU260" s="18" t="s">
        <v>85</v>
      </c>
    </row>
    <row r="261" spans="2:65" s="11" customFormat="1" ht="22.9" customHeight="1">
      <c r="B261" s="117"/>
      <c r="D261" s="118" t="s">
        <v>74</v>
      </c>
      <c r="E261" s="127" t="s">
        <v>382</v>
      </c>
      <c r="F261" s="127" t="s">
        <v>383</v>
      </c>
      <c r="I261" s="120"/>
      <c r="J261" s="128">
        <f>BK261</f>
        <v>0</v>
      </c>
      <c r="L261" s="117"/>
      <c r="M261" s="122"/>
      <c r="P261" s="123">
        <f>SUM(P262:P264)</f>
        <v>0</v>
      </c>
      <c r="R261" s="123">
        <f>SUM(R262:R264)</f>
        <v>0</v>
      </c>
      <c r="T261" s="124">
        <f>SUM(T262:T264)</f>
        <v>0</v>
      </c>
      <c r="AR261" s="118" t="s">
        <v>83</v>
      </c>
      <c r="AT261" s="125" t="s">
        <v>74</v>
      </c>
      <c r="AU261" s="125" t="s">
        <v>83</v>
      </c>
      <c r="AY261" s="118" t="s">
        <v>125</v>
      </c>
      <c r="BK261" s="126">
        <f>SUM(BK262:BK264)</f>
        <v>0</v>
      </c>
    </row>
    <row r="262" spans="2:65" s="1" customFormat="1" ht="24.2" customHeight="1">
      <c r="B262" s="33"/>
      <c r="C262" s="155" t="s">
        <v>384</v>
      </c>
      <c r="D262" s="155" t="s">
        <v>137</v>
      </c>
      <c r="E262" s="156" t="s">
        <v>385</v>
      </c>
      <c r="F262" s="157" t="s">
        <v>386</v>
      </c>
      <c r="G262" s="158" t="s">
        <v>199</v>
      </c>
      <c r="H262" s="159">
        <v>3.8</v>
      </c>
      <c r="I262" s="160"/>
      <c r="J262" s="161">
        <f>ROUND(I262*H262,2)</f>
        <v>0</v>
      </c>
      <c r="K262" s="162"/>
      <c r="L262" s="33"/>
      <c r="M262" s="163" t="s">
        <v>21</v>
      </c>
      <c r="N262" s="164" t="s">
        <v>46</v>
      </c>
      <c r="P262" s="140">
        <f>O262*H262</f>
        <v>0</v>
      </c>
      <c r="Q262" s="140">
        <v>0</v>
      </c>
      <c r="R262" s="140">
        <f>Q262*H262</f>
        <v>0</v>
      </c>
      <c r="S262" s="140">
        <v>0</v>
      </c>
      <c r="T262" s="141">
        <f>S262*H262</f>
        <v>0</v>
      </c>
      <c r="AR262" s="142" t="s">
        <v>132</v>
      </c>
      <c r="AT262" s="142" t="s">
        <v>137</v>
      </c>
      <c r="AU262" s="142" t="s">
        <v>85</v>
      </c>
      <c r="AY262" s="18" t="s">
        <v>125</v>
      </c>
      <c r="BE262" s="143">
        <f>IF(N262="základní",J262,0)</f>
        <v>0</v>
      </c>
      <c r="BF262" s="143">
        <f>IF(N262="snížená",J262,0)</f>
        <v>0</v>
      </c>
      <c r="BG262" s="143">
        <f>IF(N262="zákl. přenesená",J262,0)</f>
        <v>0</v>
      </c>
      <c r="BH262" s="143">
        <f>IF(N262="sníž. přenesená",J262,0)</f>
        <v>0</v>
      </c>
      <c r="BI262" s="143">
        <f>IF(N262="nulová",J262,0)</f>
        <v>0</v>
      </c>
      <c r="BJ262" s="18" t="s">
        <v>83</v>
      </c>
      <c r="BK262" s="143">
        <f>ROUND(I262*H262,2)</f>
        <v>0</v>
      </c>
      <c r="BL262" s="18" t="s">
        <v>132</v>
      </c>
      <c r="BM262" s="142" t="s">
        <v>387</v>
      </c>
    </row>
    <row r="263" spans="2:65" s="1" customFormat="1" ht="29.25">
      <c r="B263" s="33"/>
      <c r="D263" s="144" t="s">
        <v>134</v>
      </c>
      <c r="F263" s="145" t="s">
        <v>388</v>
      </c>
      <c r="I263" s="146"/>
      <c r="L263" s="33"/>
      <c r="M263" s="147"/>
      <c r="T263" s="54"/>
      <c r="AT263" s="18" t="s">
        <v>134</v>
      </c>
      <c r="AU263" s="18" t="s">
        <v>85</v>
      </c>
    </row>
    <row r="264" spans="2:65" s="1" customFormat="1" ht="11.25">
      <c r="B264" s="33"/>
      <c r="D264" s="166" t="s">
        <v>150</v>
      </c>
      <c r="F264" s="167" t="s">
        <v>389</v>
      </c>
      <c r="I264" s="146"/>
      <c r="L264" s="33"/>
      <c r="M264" s="147"/>
      <c r="T264" s="54"/>
      <c r="AT264" s="18" t="s">
        <v>150</v>
      </c>
      <c r="AU264" s="18" t="s">
        <v>85</v>
      </c>
    </row>
    <row r="265" spans="2:65" s="11" customFormat="1" ht="25.9" customHeight="1">
      <c r="B265" s="117"/>
      <c r="D265" s="118" t="s">
        <v>74</v>
      </c>
      <c r="E265" s="119" t="s">
        <v>390</v>
      </c>
      <c r="F265" s="119" t="s">
        <v>391</v>
      </c>
      <c r="I265" s="120"/>
      <c r="J265" s="121">
        <f>BK265</f>
        <v>0</v>
      </c>
      <c r="L265" s="117"/>
      <c r="M265" s="122"/>
      <c r="P265" s="123">
        <f>P266</f>
        <v>0</v>
      </c>
      <c r="R265" s="123">
        <f>R266</f>
        <v>0</v>
      </c>
      <c r="T265" s="124">
        <f>T266</f>
        <v>0</v>
      </c>
      <c r="AR265" s="118" t="s">
        <v>132</v>
      </c>
      <c r="AT265" s="125" t="s">
        <v>74</v>
      </c>
      <c r="AU265" s="125" t="s">
        <v>75</v>
      </c>
      <c r="AY265" s="118" t="s">
        <v>125</v>
      </c>
      <c r="BK265" s="126">
        <f>BK266</f>
        <v>0</v>
      </c>
    </row>
    <row r="266" spans="2:65" s="11" customFormat="1" ht="22.9" customHeight="1">
      <c r="B266" s="117"/>
      <c r="D266" s="118" t="s">
        <v>74</v>
      </c>
      <c r="E266" s="127" t="s">
        <v>392</v>
      </c>
      <c r="F266" s="127" t="s">
        <v>391</v>
      </c>
      <c r="I266" s="120"/>
      <c r="J266" s="128">
        <f>BK266</f>
        <v>0</v>
      </c>
      <c r="L266" s="117"/>
      <c r="M266" s="122"/>
      <c r="P266" s="123">
        <f>SUM(P267:P286)</f>
        <v>0</v>
      </c>
      <c r="R266" s="123">
        <f>SUM(R267:R286)</f>
        <v>0</v>
      </c>
      <c r="T266" s="124">
        <f>SUM(T267:T286)</f>
        <v>0</v>
      </c>
      <c r="AR266" s="118" t="s">
        <v>132</v>
      </c>
      <c r="AT266" s="125" t="s">
        <v>74</v>
      </c>
      <c r="AU266" s="125" t="s">
        <v>83</v>
      </c>
      <c r="AY266" s="118" t="s">
        <v>125</v>
      </c>
      <c r="BK266" s="126">
        <f>SUM(BK267:BK286)</f>
        <v>0</v>
      </c>
    </row>
    <row r="267" spans="2:65" s="1" customFormat="1" ht="33" customHeight="1">
      <c r="B267" s="33"/>
      <c r="C267" s="155" t="s">
        <v>393</v>
      </c>
      <c r="D267" s="155" t="s">
        <v>137</v>
      </c>
      <c r="E267" s="156" t="s">
        <v>394</v>
      </c>
      <c r="F267" s="157" t="s">
        <v>395</v>
      </c>
      <c r="G267" s="158" t="s">
        <v>345</v>
      </c>
      <c r="H267" s="159">
        <v>1</v>
      </c>
      <c r="I267" s="160"/>
      <c r="J267" s="161">
        <f>ROUND(I267*H267,2)</f>
        <v>0</v>
      </c>
      <c r="K267" s="162"/>
      <c r="L267" s="33"/>
      <c r="M267" s="163" t="s">
        <v>21</v>
      </c>
      <c r="N267" s="164" t="s">
        <v>46</v>
      </c>
      <c r="P267" s="140">
        <f>O267*H267</f>
        <v>0</v>
      </c>
      <c r="Q267" s="140">
        <v>0</v>
      </c>
      <c r="R267" s="140">
        <f>Q267*H267</f>
        <v>0</v>
      </c>
      <c r="S267" s="140">
        <v>0</v>
      </c>
      <c r="T267" s="141">
        <f>S267*H267</f>
        <v>0</v>
      </c>
      <c r="AR267" s="142" t="s">
        <v>396</v>
      </c>
      <c r="AT267" s="142" t="s">
        <v>137</v>
      </c>
      <c r="AU267" s="142" t="s">
        <v>85</v>
      </c>
      <c r="AY267" s="18" t="s">
        <v>125</v>
      </c>
      <c r="BE267" s="143">
        <f>IF(N267="základní",J267,0)</f>
        <v>0</v>
      </c>
      <c r="BF267" s="143">
        <f>IF(N267="snížená",J267,0)</f>
        <v>0</v>
      </c>
      <c r="BG267" s="143">
        <f>IF(N267="zákl. přenesená",J267,0)</f>
        <v>0</v>
      </c>
      <c r="BH267" s="143">
        <f>IF(N267="sníž. přenesená",J267,0)</f>
        <v>0</v>
      </c>
      <c r="BI267" s="143">
        <f>IF(N267="nulová",J267,0)</f>
        <v>0</v>
      </c>
      <c r="BJ267" s="18" t="s">
        <v>83</v>
      </c>
      <c r="BK267" s="143">
        <f>ROUND(I267*H267,2)</f>
        <v>0</v>
      </c>
      <c r="BL267" s="18" t="s">
        <v>396</v>
      </c>
      <c r="BM267" s="142" t="s">
        <v>397</v>
      </c>
    </row>
    <row r="268" spans="2:65" s="1" customFormat="1" ht="19.5">
      <c r="B268" s="33"/>
      <c r="D268" s="144" t="s">
        <v>134</v>
      </c>
      <c r="F268" s="145" t="s">
        <v>395</v>
      </c>
      <c r="I268" s="146"/>
      <c r="L268" s="33"/>
      <c r="M268" s="147"/>
      <c r="T268" s="54"/>
      <c r="AT268" s="18" t="s">
        <v>134</v>
      </c>
      <c r="AU268" s="18" t="s">
        <v>85</v>
      </c>
    </row>
    <row r="269" spans="2:65" s="1" customFormat="1" ht="16.5" customHeight="1">
      <c r="B269" s="33"/>
      <c r="C269" s="155" t="s">
        <v>398</v>
      </c>
      <c r="D269" s="155" t="s">
        <v>137</v>
      </c>
      <c r="E269" s="156" t="s">
        <v>399</v>
      </c>
      <c r="F269" s="157" t="s">
        <v>400</v>
      </c>
      <c r="G269" s="158" t="s">
        <v>345</v>
      </c>
      <c r="H269" s="159">
        <v>1</v>
      </c>
      <c r="I269" s="160"/>
      <c r="J269" s="161">
        <f>ROUND(I269*H269,2)</f>
        <v>0</v>
      </c>
      <c r="K269" s="162"/>
      <c r="L269" s="33"/>
      <c r="M269" s="163" t="s">
        <v>21</v>
      </c>
      <c r="N269" s="164" t="s">
        <v>46</v>
      </c>
      <c r="P269" s="140">
        <f>O269*H269</f>
        <v>0</v>
      </c>
      <c r="Q269" s="140">
        <v>0</v>
      </c>
      <c r="R269" s="140">
        <f>Q269*H269</f>
        <v>0</v>
      </c>
      <c r="S269" s="140">
        <v>0</v>
      </c>
      <c r="T269" s="141">
        <f>S269*H269</f>
        <v>0</v>
      </c>
      <c r="AR269" s="142" t="s">
        <v>396</v>
      </c>
      <c r="AT269" s="142" t="s">
        <v>137</v>
      </c>
      <c r="AU269" s="142" t="s">
        <v>85</v>
      </c>
      <c r="AY269" s="18" t="s">
        <v>125</v>
      </c>
      <c r="BE269" s="143">
        <f>IF(N269="základní",J269,0)</f>
        <v>0</v>
      </c>
      <c r="BF269" s="143">
        <f>IF(N269="snížená",J269,0)</f>
        <v>0</v>
      </c>
      <c r="BG269" s="143">
        <f>IF(N269="zákl. přenesená",J269,0)</f>
        <v>0</v>
      </c>
      <c r="BH269" s="143">
        <f>IF(N269="sníž. přenesená",J269,0)</f>
        <v>0</v>
      </c>
      <c r="BI269" s="143">
        <f>IF(N269="nulová",J269,0)</f>
        <v>0</v>
      </c>
      <c r="BJ269" s="18" t="s">
        <v>83</v>
      </c>
      <c r="BK269" s="143">
        <f>ROUND(I269*H269,2)</f>
        <v>0</v>
      </c>
      <c r="BL269" s="18" t="s">
        <v>396</v>
      </c>
      <c r="BM269" s="142" t="s">
        <v>401</v>
      </c>
    </row>
    <row r="270" spans="2:65" s="1" customFormat="1" ht="11.25">
      <c r="B270" s="33"/>
      <c r="D270" s="144" t="s">
        <v>134</v>
      </c>
      <c r="F270" s="145" t="s">
        <v>400</v>
      </c>
      <c r="I270" s="146"/>
      <c r="L270" s="33"/>
      <c r="M270" s="147"/>
      <c r="T270" s="54"/>
      <c r="AT270" s="18" t="s">
        <v>134</v>
      </c>
      <c r="AU270" s="18" t="s">
        <v>85</v>
      </c>
    </row>
    <row r="271" spans="2:65" s="1" customFormat="1" ht="24.2" customHeight="1">
      <c r="B271" s="33"/>
      <c r="C271" s="155" t="s">
        <v>402</v>
      </c>
      <c r="D271" s="155" t="s">
        <v>137</v>
      </c>
      <c r="E271" s="156" t="s">
        <v>403</v>
      </c>
      <c r="F271" s="157" t="s">
        <v>404</v>
      </c>
      <c r="G271" s="158" t="s">
        <v>405</v>
      </c>
      <c r="H271" s="159">
        <v>115</v>
      </c>
      <c r="I271" s="160"/>
      <c r="J271" s="161">
        <f>ROUND(I271*H271,2)</f>
        <v>0</v>
      </c>
      <c r="K271" s="162"/>
      <c r="L271" s="33"/>
      <c r="M271" s="163" t="s">
        <v>21</v>
      </c>
      <c r="N271" s="164" t="s">
        <v>46</v>
      </c>
      <c r="P271" s="140">
        <f>O271*H271</f>
        <v>0</v>
      </c>
      <c r="Q271" s="140">
        <v>0</v>
      </c>
      <c r="R271" s="140">
        <f>Q271*H271</f>
        <v>0</v>
      </c>
      <c r="S271" s="140">
        <v>0</v>
      </c>
      <c r="T271" s="141">
        <f>S271*H271</f>
        <v>0</v>
      </c>
      <c r="AR271" s="142" t="s">
        <v>396</v>
      </c>
      <c r="AT271" s="142" t="s">
        <v>137</v>
      </c>
      <c r="AU271" s="142" t="s">
        <v>85</v>
      </c>
      <c r="AY271" s="18" t="s">
        <v>125</v>
      </c>
      <c r="BE271" s="143">
        <f>IF(N271="základní",J271,0)</f>
        <v>0</v>
      </c>
      <c r="BF271" s="143">
        <f>IF(N271="snížená",J271,0)</f>
        <v>0</v>
      </c>
      <c r="BG271" s="143">
        <f>IF(N271="zákl. přenesená",J271,0)</f>
        <v>0</v>
      </c>
      <c r="BH271" s="143">
        <f>IF(N271="sníž. přenesená",J271,0)</f>
        <v>0</v>
      </c>
      <c r="BI271" s="143">
        <f>IF(N271="nulová",J271,0)</f>
        <v>0</v>
      </c>
      <c r="BJ271" s="18" t="s">
        <v>83</v>
      </c>
      <c r="BK271" s="143">
        <f>ROUND(I271*H271,2)</f>
        <v>0</v>
      </c>
      <c r="BL271" s="18" t="s">
        <v>396</v>
      </c>
      <c r="BM271" s="142" t="s">
        <v>406</v>
      </c>
    </row>
    <row r="272" spans="2:65" s="1" customFormat="1" ht="19.5">
      <c r="B272" s="33"/>
      <c r="D272" s="144" t="s">
        <v>134</v>
      </c>
      <c r="F272" s="145" t="s">
        <v>404</v>
      </c>
      <c r="I272" s="146"/>
      <c r="L272" s="33"/>
      <c r="M272" s="147"/>
      <c r="T272" s="54"/>
      <c r="AT272" s="18" t="s">
        <v>134</v>
      </c>
      <c r="AU272" s="18" t="s">
        <v>85</v>
      </c>
    </row>
    <row r="273" spans="2:65" s="1" customFormat="1" ht="33" customHeight="1">
      <c r="B273" s="33"/>
      <c r="C273" s="155" t="s">
        <v>407</v>
      </c>
      <c r="D273" s="155" t="s">
        <v>137</v>
      </c>
      <c r="E273" s="156" t="s">
        <v>408</v>
      </c>
      <c r="F273" s="157" t="s">
        <v>409</v>
      </c>
      <c r="G273" s="158" t="s">
        <v>405</v>
      </c>
      <c r="H273" s="159">
        <v>230</v>
      </c>
      <c r="I273" s="160"/>
      <c r="J273" s="161">
        <f>ROUND(I273*H273,2)</f>
        <v>0</v>
      </c>
      <c r="K273" s="162"/>
      <c r="L273" s="33"/>
      <c r="M273" s="163" t="s">
        <v>21</v>
      </c>
      <c r="N273" s="164" t="s">
        <v>46</v>
      </c>
      <c r="P273" s="140">
        <f>O273*H273</f>
        <v>0</v>
      </c>
      <c r="Q273" s="140">
        <v>0</v>
      </c>
      <c r="R273" s="140">
        <f>Q273*H273</f>
        <v>0</v>
      </c>
      <c r="S273" s="140">
        <v>0</v>
      </c>
      <c r="T273" s="141">
        <f>S273*H273</f>
        <v>0</v>
      </c>
      <c r="AR273" s="142" t="s">
        <v>396</v>
      </c>
      <c r="AT273" s="142" t="s">
        <v>137</v>
      </c>
      <c r="AU273" s="142" t="s">
        <v>85</v>
      </c>
      <c r="AY273" s="18" t="s">
        <v>125</v>
      </c>
      <c r="BE273" s="143">
        <f>IF(N273="základní",J273,0)</f>
        <v>0</v>
      </c>
      <c r="BF273" s="143">
        <f>IF(N273="snížená",J273,0)</f>
        <v>0</v>
      </c>
      <c r="BG273" s="143">
        <f>IF(N273="zákl. přenesená",J273,0)</f>
        <v>0</v>
      </c>
      <c r="BH273" s="143">
        <f>IF(N273="sníž. přenesená",J273,0)</f>
        <v>0</v>
      </c>
      <c r="BI273" s="143">
        <f>IF(N273="nulová",J273,0)</f>
        <v>0</v>
      </c>
      <c r="BJ273" s="18" t="s">
        <v>83</v>
      </c>
      <c r="BK273" s="143">
        <f>ROUND(I273*H273,2)</f>
        <v>0</v>
      </c>
      <c r="BL273" s="18" t="s">
        <v>396</v>
      </c>
      <c r="BM273" s="142" t="s">
        <v>410</v>
      </c>
    </row>
    <row r="274" spans="2:65" s="1" customFormat="1" ht="19.5">
      <c r="B274" s="33"/>
      <c r="D274" s="144" t="s">
        <v>134</v>
      </c>
      <c r="F274" s="145" t="s">
        <v>409</v>
      </c>
      <c r="I274" s="146"/>
      <c r="L274" s="33"/>
      <c r="M274" s="147"/>
      <c r="T274" s="54"/>
      <c r="AT274" s="18" t="s">
        <v>134</v>
      </c>
      <c r="AU274" s="18" t="s">
        <v>85</v>
      </c>
    </row>
    <row r="275" spans="2:65" s="1" customFormat="1" ht="24.2" customHeight="1">
      <c r="B275" s="33"/>
      <c r="C275" s="155" t="s">
        <v>411</v>
      </c>
      <c r="D275" s="155" t="s">
        <v>137</v>
      </c>
      <c r="E275" s="156" t="s">
        <v>412</v>
      </c>
      <c r="F275" s="157" t="s">
        <v>413</v>
      </c>
      <c r="G275" s="158" t="s">
        <v>345</v>
      </c>
      <c r="H275" s="159">
        <v>1</v>
      </c>
      <c r="I275" s="160"/>
      <c r="J275" s="161">
        <f>ROUND(I275*H275,2)</f>
        <v>0</v>
      </c>
      <c r="K275" s="162"/>
      <c r="L275" s="33"/>
      <c r="M275" s="163" t="s">
        <v>21</v>
      </c>
      <c r="N275" s="164" t="s">
        <v>46</v>
      </c>
      <c r="P275" s="140">
        <f>O275*H275</f>
        <v>0</v>
      </c>
      <c r="Q275" s="140">
        <v>0</v>
      </c>
      <c r="R275" s="140">
        <f>Q275*H275</f>
        <v>0</v>
      </c>
      <c r="S275" s="140">
        <v>0</v>
      </c>
      <c r="T275" s="141">
        <f>S275*H275</f>
        <v>0</v>
      </c>
      <c r="AR275" s="142" t="s">
        <v>396</v>
      </c>
      <c r="AT275" s="142" t="s">
        <v>137</v>
      </c>
      <c r="AU275" s="142" t="s">
        <v>85</v>
      </c>
      <c r="AY275" s="18" t="s">
        <v>125</v>
      </c>
      <c r="BE275" s="143">
        <f>IF(N275="základní",J275,0)</f>
        <v>0</v>
      </c>
      <c r="BF275" s="143">
        <f>IF(N275="snížená",J275,0)</f>
        <v>0</v>
      </c>
      <c r="BG275" s="143">
        <f>IF(N275="zákl. přenesená",J275,0)</f>
        <v>0</v>
      </c>
      <c r="BH275" s="143">
        <f>IF(N275="sníž. přenesená",J275,0)</f>
        <v>0</v>
      </c>
      <c r="BI275" s="143">
        <f>IF(N275="nulová",J275,0)</f>
        <v>0</v>
      </c>
      <c r="BJ275" s="18" t="s">
        <v>83</v>
      </c>
      <c r="BK275" s="143">
        <f>ROUND(I275*H275,2)</f>
        <v>0</v>
      </c>
      <c r="BL275" s="18" t="s">
        <v>396</v>
      </c>
      <c r="BM275" s="142" t="s">
        <v>414</v>
      </c>
    </row>
    <row r="276" spans="2:65" s="1" customFormat="1" ht="107.25">
      <c r="B276" s="33"/>
      <c r="D276" s="144" t="s">
        <v>134</v>
      </c>
      <c r="F276" s="145" t="s">
        <v>415</v>
      </c>
      <c r="I276" s="146"/>
      <c r="L276" s="33"/>
      <c r="M276" s="147"/>
      <c r="T276" s="54"/>
      <c r="AT276" s="18" t="s">
        <v>134</v>
      </c>
      <c r="AU276" s="18" t="s">
        <v>85</v>
      </c>
    </row>
    <row r="277" spans="2:65" s="1" customFormat="1" ht="24.2" customHeight="1">
      <c r="B277" s="33"/>
      <c r="C277" s="155" t="s">
        <v>416</v>
      </c>
      <c r="D277" s="155" t="s">
        <v>137</v>
      </c>
      <c r="E277" s="156" t="s">
        <v>417</v>
      </c>
      <c r="F277" s="157" t="s">
        <v>418</v>
      </c>
      <c r="G277" s="158" t="s">
        <v>405</v>
      </c>
      <c r="H277" s="159">
        <v>115</v>
      </c>
      <c r="I277" s="160"/>
      <c r="J277" s="161">
        <f>ROUND(I277*H277,2)</f>
        <v>0</v>
      </c>
      <c r="K277" s="162"/>
      <c r="L277" s="33"/>
      <c r="M277" s="163" t="s">
        <v>21</v>
      </c>
      <c r="N277" s="164" t="s">
        <v>46</v>
      </c>
      <c r="P277" s="140">
        <f>O277*H277</f>
        <v>0</v>
      </c>
      <c r="Q277" s="140">
        <v>0</v>
      </c>
      <c r="R277" s="140">
        <f>Q277*H277</f>
        <v>0</v>
      </c>
      <c r="S277" s="140">
        <v>0</v>
      </c>
      <c r="T277" s="141">
        <f>S277*H277</f>
        <v>0</v>
      </c>
      <c r="AR277" s="142" t="s">
        <v>396</v>
      </c>
      <c r="AT277" s="142" t="s">
        <v>137</v>
      </c>
      <c r="AU277" s="142" t="s">
        <v>85</v>
      </c>
      <c r="AY277" s="18" t="s">
        <v>125</v>
      </c>
      <c r="BE277" s="143">
        <f>IF(N277="základní",J277,0)</f>
        <v>0</v>
      </c>
      <c r="BF277" s="143">
        <f>IF(N277="snížená",J277,0)</f>
        <v>0</v>
      </c>
      <c r="BG277" s="143">
        <f>IF(N277="zákl. přenesená",J277,0)</f>
        <v>0</v>
      </c>
      <c r="BH277" s="143">
        <f>IF(N277="sníž. přenesená",J277,0)</f>
        <v>0</v>
      </c>
      <c r="BI277" s="143">
        <f>IF(N277="nulová",J277,0)</f>
        <v>0</v>
      </c>
      <c r="BJ277" s="18" t="s">
        <v>83</v>
      </c>
      <c r="BK277" s="143">
        <f>ROUND(I277*H277,2)</f>
        <v>0</v>
      </c>
      <c r="BL277" s="18" t="s">
        <v>396</v>
      </c>
      <c r="BM277" s="142" t="s">
        <v>419</v>
      </c>
    </row>
    <row r="278" spans="2:65" s="1" customFormat="1" ht="19.5">
      <c r="B278" s="33"/>
      <c r="D278" s="144" t="s">
        <v>134</v>
      </c>
      <c r="F278" s="145" t="s">
        <v>418</v>
      </c>
      <c r="I278" s="146"/>
      <c r="L278" s="33"/>
      <c r="M278" s="147"/>
      <c r="T278" s="54"/>
      <c r="AT278" s="18" t="s">
        <v>134</v>
      </c>
      <c r="AU278" s="18" t="s">
        <v>85</v>
      </c>
    </row>
    <row r="279" spans="2:65" s="1" customFormat="1" ht="16.5" customHeight="1">
      <c r="B279" s="33"/>
      <c r="C279" s="155" t="s">
        <v>420</v>
      </c>
      <c r="D279" s="155" t="s">
        <v>137</v>
      </c>
      <c r="E279" s="156" t="s">
        <v>421</v>
      </c>
      <c r="F279" s="157" t="s">
        <v>422</v>
      </c>
      <c r="G279" s="158" t="s">
        <v>423</v>
      </c>
      <c r="H279" s="159">
        <v>8</v>
      </c>
      <c r="I279" s="160"/>
      <c r="J279" s="161">
        <f>ROUND(I279*H279,2)</f>
        <v>0</v>
      </c>
      <c r="K279" s="162"/>
      <c r="L279" s="33"/>
      <c r="M279" s="163" t="s">
        <v>21</v>
      </c>
      <c r="N279" s="164" t="s">
        <v>46</v>
      </c>
      <c r="P279" s="140">
        <f>O279*H279</f>
        <v>0</v>
      </c>
      <c r="Q279" s="140">
        <v>0</v>
      </c>
      <c r="R279" s="140">
        <f>Q279*H279</f>
        <v>0</v>
      </c>
      <c r="S279" s="140">
        <v>0</v>
      </c>
      <c r="T279" s="141">
        <f>S279*H279</f>
        <v>0</v>
      </c>
      <c r="AR279" s="142" t="s">
        <v>396</v>
      </c>
      <c r="AT279" s="142" t="s">
        <v>137</v>
      </c>
      <c r="AU279" s="142" t="s">
        <v>85</v>
      </c>
      <c r="AY279" s="18" t="s">
        <v>125</v>
      </c>
      <c r="BE279" s="143">
        <f>IF(N279="základní",J279,0)</f>
        <v>0</v>
      </c>
      <c r="BF279" s="143">
        <f>IF(N279="snížená",J279,0)</f>
        <v>0</v>
      </c>
      <c r="BG279" s="143">
        <f>IF(N279="zákl. přenesená",J279,0)</f>
        <v>0</v>
      </c>
      <c r="BH279" s="143">
        <f>IF(N279="sníž. přenesená",J279,0)</f>
        <v>0</v>
      </c>
      <c r="BI279" s="143">
        <f>IF(N279="nulová",J279,0)</f>
        <v>0</v>
      </c>
      <c r="BJ279" s="18" t="s">
        <v>83</v>
      </c>
      <c r="BK279" s="143">
        <f>ROUND(I279*H279,2)</f>
        <v>0</v>
      </c>
      <c r="BL279" s="18" t="s">
        <v>396</v>
      </c>
      <c r="BM279" s="142" t="s">
        <v>424</v>
      </c>
    </row>
    <row r="280" spans="2:65" s="1" customFormat="1" ht="11.25">
      <c r="B280" s="33"/>
      <c r="D280" s="144" t="s">
        <v>134</v>
      </c>
      <c r="F280" s="145" t="s">
        <v>422</v>
      </c>
      <c r="I280" s="146"/>
      <c r="L280" s="33"/>
      <c r="M280" s="147"/>
      <c r="T280" s="54"/>
      <c r="AT280" s="18" t="s">
        <v>134</v>
      </c>
      <c r="AU280" s="18" t="s">
        <v>85</v>
      </c>
    </row>
    <row r="281" spans="2:65" s="1" customFormat="1" ht="16.5" customHeight="1">
      <c r="B281" s="33"/>
      <c r="C281" s="155" t="s">
        <v>425</v>
      </c>
      <c r="D281" s="155" t="s">
        <v>137</v>
      </c>
      <c r="E281" s="156" t="s">
        <v>426</v>
      </c>
      <c r="F281" s="157" t="s">
        <v>427</v>
      </c>
      <c r="G281" s="158" t="s">
        <v>428</v>
      </c>
      <c r="H281" s="159">
        <v>2</v>
      </c>
      <c r="I281" s="160"/>
      <c r="J281" s="161">
        <f>ROUND(I281*H281,2)</f>
        <v>0</v>
      </c>
      <c r="K281" s="162"/>
      <c r="L281" s="33"/>
      <c r="M281" s="163" t="s">
        <v>21</v>
      </c>
      <c r="N281" s="164" t="s">
        <v>46</v>
      </c>
      <c r="P281" s="140">
        <f>O281*H281</f>
        <v>0</v>
      </c>
      <c r="Q281" s="140">
        <v>0</v>
      </c>
      <c r="R281" s="140">
        <f>Q281*H281</f>
        <v>0</v>
      </c>
      <c r="S281" s="140">
        <v>0</v>
      </c>
      <c r="T281" s="141">
        <f>S281*H281</f>
        <v>0</v>
      </c>
      <c r="AR281" s="142" t="s">
        <v>396</v>
      </c>
      <c r="AT281" s="142" t="s">
        <v>137</v>
      </c>
      <c r="AU281" s="142" t="s">
        <v>85</v>
      </c>
      <c r="AY281" s="18" t="s">
        <v>125</v>
      </c>
      <c r="BE281" s="143">
        <f>IF(N281="základní",J281,0)</f>
        <v>0</v>
      </c>
      <c r="BF281" s="143">
        <f>IF(N281="snížená",J281,0)</f>
        <v>0</v>
      </c>
      <c r="BG281" s="143">
        <f>IF(N281="zákl. přenesená",J281,0)</f>
        <v>0</v>
      </c>
      <c r="BH281" s="143">
        <f>IF(N281="sníž. přenesená",J281,0)</f>
        <v>0</v>
      </c>
      <c r="BI281" s="143">
        <f>IF(N281="nulová",J281,0)</f>
        <v>0</v>
      </c>
      <c r="BJ281" s="18" t="s">
        <v>83</v>
      </c>
      <c r="BK281" s="143">
        <f>ROUND(I281*H281,2)</f>
        <v>0</v>
      </c>
      <c r="BL281" s="18" t="s">
        <v>396</v>
      </c>
      <c r="BM281" s="142" t="s">
        <v>429</v>
      </c>
    </row>
    <row r="282" spans="2:65" s="1" customFormat="1" ht="11.25">
      <c r="B282" s="33"/>
      <c r="D282" s="144" t="s">
        <v>134</v>
      </c>
      <c r="F282" s="145" t="s">
        <v>427</v>
      </c>
      <c r="I282" s="146"/>
      <c r="L282" s="33"/>
      <c r="M282" s="147"/>
      <c r="T282" s="54"/>
      <c r="AT282" s="18" t="s">
        <v>134</v>
      </c>
      <c r="AU282" s="18" t="s">
        <v>85</v>
      </c>
    </row>
    <row r="283" spans="2:65" s="1" customFormat="1" ht="16.5" customHeight="1">
      <c r="B283" s="33"/>
      <c r="C283" s="155" t="s">
        <v>430</v>
      </c>
      <c r="D283" s="155" t="s">
        <v>137</v>
      </c>
      <c r="E283" s="156" t="s">
        <v>431</v>
      </c>
      <c r="F283" s="157" t="s">
        <v>432</v>
      </c>
      <c r="G283" s="158" t="s">
        <v>428</v>
      </c>
      <c r="H283" s="159">
        <v>3</v>
      </c>
      <c r="I283" s="160"/>
      <c r="J283" s="161">
        <f>ROUND(I283*H283,2)</f>
        <v>0</v>
      </c>
      <c r="K283" s="162"/>
      <c r="L283" s="33"/>
      <c r="M283" s="163" t="s">
        <v>21</v>
      </c>
      <c r="N283" s="164" t="s">
        <v>46</v>
      </c>
      <c r="P283" s="140">
        <f>O283*H283</f>
        <v>0</v>
      </c>
      <c r="Q283" s="140">
        <v>0</v>
      </c>
      <c r="R283" s="140">
        <f>Q283*H283</f>
        <v>0</v>
      </c>
      <c r="S283" s="140">
        <v>0</v>
      </c>
      <c r="T283" s="141">
        <f>S283*H283</f>
        <v>0</v>
      </c>
      <c r="AR283" s="142" t="s">
        <v>396</v>
      </c>
      <c r="AT283" s="142" t="s">
        <v>137</v>
      </c>
      <c r="AU283" s="142" t="s">
        <v>85</v>
      </c>
      <c r="AY283" s="18" t="s">
        <v>125</v>
      </c>
      <c r="BE283" s="143">
        <f>IF(N283="základní",J283,0)</f>
        <v>0</v>
      </c>
      <c r="BF283" s="143">
        <f>IF(N283="snížená",J283,0)</f>
        <v>0</v>
      </c>
      <c r="BG283" s="143">
        <f>IF(N283="zákl. přenesená",J283,0)</f>
        <v>0</v>
      </c>
      <c r="BH283" s="143">
        <f>IF(N283="sníž. přenesená",J283,0)</f>
        <v>0</v>
      </c>
      <c r="BI283" s="143">
        <f>IF(N283="nulová",J283,0)</f>
        <v>0</v>
      </c>
      <c r="BJ283" s="18" t="s">
        <v>83</v>
      </c>
      <c r="BK283" s="143">
        <f>ROUND(I283*H283,2)</f>
        <v>0</v>
      </c>
      <c r="BL283" s="18" t="s">
        <v>396</v>
      </c>
      <c r="BM283" s="142" t="s">
        <v>433</v>
      </c>
    </row>
    <row r="284" spans="2:65" s="1" customFormat="1" ht="11.25">
      <c r="B284" s="33"/>
      <c r="D284" s="144" t="s">
        <v>134</v>
      </c>
      <c r="F284" s="145" t="s">
        <v>432</v>
      </c>
      <c r="I284" s="146"/>
      <c r="L284" s="33"/>
      <c r="M284" s="147"/>
      <c r="T284" s="54"/>
      <c r="AT284" s="18" t="s">
        <v>134</v>
      </c>
      <c r="AU284" s="18" t="s">
        <v>85</v>
      </c>
    </row>
    <row r="285" spans="2:65" s="1" customFormat="1" ht="16.5" customHeight="1">
      <c r="B285" s="33"/>
      <c r="C285" s="155" t="s">
        <v>434</v>
      </c>
      <c r="D285" s="155" t="s">
        <v>137</v>
      </c>
      <c r="E285" s="156" t="s">
        <v>435</v>
      </c>
      <c r="F285" s="157" t="s">
        <v>436</v>
      </c>
      <c r="G285" s="158" t="s">
        <v>428</v>
      </c>
      <c r="H285" s="159">
        <v>3</v>
      </c>
      <c r="I285" s="160"/>
      <c r="J285" s="161">
        <f>ROUND(I285*H285,2)</f>
        <v>0</v>
      </c>
      <c r="K285" s="162"/>
      <c r="L285" s="33"/>
      <c r="M285" s="163" t="s">
        <v>21</v>
      </c>
      <c r="N285" s="164" t="s">
        <v>46</v>
      </c>
      <c r="P285" s="140">
        <f>O285*H285</f>
        <v>0</v>
      </c>
      <c r="Q285" s="140">
        <v>0</v>
      </c>
      <c r="R285" s="140">
        <f>Q285*H285</f>
        <v>0</v>
      </c>
      <c r="S285" s="140">
        <v>0</v>
      </c>
      <c r="T285" s="141">
        <f>S285*H285</f>
        <v>0</v>
      </c>
      <c r="AR285" s="142" t="s">
        <v>396</v>
      </c>
      <c r="AT285" s="142" t="s">
        <v>137</v>
      </c>
      <c r="AU285" s="142" t="s">
        <v>85</v>
      </c>
      <c r="AY285" s="18" t="s">
        <v>125</v>
      </c>
      <c r="BE285" s="143">
        <f>IF(N285="základní",J285,0)</f>
        <v>0</v>
      </c>
      <c r="BF285" s="143">
        <f>IF(N285="snížená",J285,0)</f>
        <v>0</v>
      </c>
      <c r="BG285" s="143">
        <f>IF(N285="zákl. přenesená",J285,0)</f>
        <v>0</v>
      </c>
      <c r="BH285" s="143">
        <f>IF(N285="sníž. přenesená",J285,0)</f>
        <v>0</v>
      </c>
      <c r="BI285" s="143">
        <f>IF(N285="nulová",J285,0)</f>
        <v>0</v>
      </c>
      <c r="BJ285" s="18" t="s">
        <v>83</v>
      </c>
      <c r="BK285" s="143">
        <f>ROUND(I285*H285,2)</f>
        <v>0</v>
      </c>
      <c r="BL285" s="18" t="s">
        <v>396</v>
      </c>
      <c r="BM285" s="142" t="s">
        <v>437</v>
      </c>
    </row>
    <row r="286" spans="2:65" s="1" customFormat="1" ht="11.25">
      <c r="B286" s="33"/>
      <c r="D286" s="144" t="s">
        <v>134</v>
      </c>
      <c r="F286" s="145" t="s">
        <v>436</v>
      </c>
      <c r="I286" s="146"/>
      <c r="L286" s="33"/>
      <c r="M286" s="188"/>
      <c r="N286" s="189"/>
      <c r="O286" s="189"/>
      <c r="P286" s="189"/>
      <c r="Q286" s="189"/>
      <c r="R286" s="189"/>
      <c r="S286" s="189"/>
      <c r="T286" s="190"/>
      <c r="AT286" s="18" t="s">
        <v>134</v>
      </c>
      <c r="AU286" s="18" t="s">
        <v>85</v>
      </c>
    </row>
    <row r="287" spans="2:65" s="1" customFormat="1" ht="6.95" customHeight="1">
      <c r="B287" s="42"/>
      <c r="C287" s="43"/>
      <c r="D287" s="43"/>
      <c r="E287" s="43"/>
      <c r="F287" s="43"/>
      <c r="G287" s="43"/>
      <c r="H287" s="43"/>
      <c r="I287" s="43"/>
      <c r="J287" s="43"/>
      <c r="K287" s="43"/>
      <c r="L287" s="33"/>
    </row>
  </sheetData>
  <sheetProtection algorithmName="SHA-512" hashValue="s7fm4qcpiyLb1iUNYTfW+X27N78CKOBgiP859AMa1It/Hxng9jjhnlgK1sgUDC/FZQVma6j1a2ngTqhRz+uBwg==" saltValue="75sKe1tu36xPfr1JEbTVhQvI2QnASpjcaIj6YI0SJXJJQPhuL8bTOm7j4YuZXk/hV0pwikyXcBzWaC8WUBlarQ==" spinCount="100000" sheet="1" objects="1" scenarios="1" formatColumns="0" formatRows="0" autoFilter="0"/>
  <autoFilter ref="C86:K286" xr:uid="{00000000-0009-0000-0000-000001000000}"/>
  <mergeCells count="9">
    <mergeCell ref="E50:H50"/>
    <mergeCell ref="E77:H77"/>
    <mergeCell ref="E79:H79"/>
    <mergeCell ref="L2:V2"/>
    <mergeCell ref="E7:H7"/>
    <mergeCell ref="E9:H9"/>
    <mergeCell ref="E18:H18"/>
    <mergeCell ref="E27:H27"/>
    <mergeCell ref="E48:H48"/>
  </mergeCells>
  <hyperlinks>
    <hyperlink ref="F98" r:id="rId1" xr:uid="{00000000-0004-0000-0100-000000000000}"/>
    <hyperlink ref="F102" r:id="rId2" xr:uid="{00000000-0004-0000-0100-000001000000}"/>
    <hyperlink ref="F106" r:id="rId3" xr:uid="{00000000-0004-0000-0100-000002000000}"/>
    <hyperlink ref="F113" r:id="rId4" xr:uid="{00000000-0004-0000-0100-000003000000}"/>
    <hyperlink ref="F120" r:id="rId5" xr:uid="{00000000-0004-0000-0100-000004000000}"/>
    <hyperlink ref="F128" r:id="rId6" xr:uid="{00000000-0004-0000-0100-000005000000}"/>
    <hyperlink ref="F135" r:id="rId7" xr:uid="{00000000-0004-0000-0100-000006000000}"/>
    <hyperlink ref="F141" r:id="rId8" xr:uid="{00000000-0004-0000-0100-000007000000}"/>
    <hyperlink ref="F145" r:id="rId9" xr:uid="{00000000-0004-0000-0100-000008000000}"/>
    <hyperlink ref="F152" r:id="rId10" xr:uid="{00000000-0004-0000-0100-000009000000}"/>
    <hyperlink ref="F157" r:id="rId11" xr:uid="{00000000-0004-0000-0100-00000A000000}"/>
    <hyperlink ref="F165" r:id="rId12" xr:uid="{00000000-0004-0000-0100-00000B000000}"/>
    <hyperlink ref="F169" r:id="rId13" xr:uid="{00000000-0004-0000-0100-00000C000000}"/>
    <hyperlink ref="F173" r:id="rId14" xr:uid="{00000000-0004-0000-0100-00000D000000}"/>
    <hyperlink ref="F177" r:id="rId15" xr:uid="{00000000-0004-0000-0100-00000E000000}"/>
    <hyperlink ref="F181" r:id="rId16" xr:uid="{00000000-0004-0000-0100-00000F000000}"/>
    <hyperlink ref="F207" r:id="rId17" xr:uid="{00000000-0004-0000-0100-000010000000}"/>
    <hyperlink ref="F211" r:id="rId18" xr:uid="{00000000-0004-0000-0100-000011000000}"/>
    <hyperlink ref="F215" r:id="rId19" xr:uid="{00000000-0004-0000-0100-000012000000}"/>
    <hyperlink ref="F219" r:id="rId20" xr:uid="{00000000-0004-0000-0100-000013000000}"/>
    <hyperlink ref="F222" r:id="rId21" xr:uid="{00000000-0004-0000-0100-000014000000}"/>
    <hyperlink ref="F226" r:id="rId22" xr:uid="{00000000-0004-0000-0100-000015000000}"/>
    <hyperlink ref="F233" r:id="rId23" xr:uid="{00000000-0004-0000-0100-000016000000}"/>
    <hyperlink ref="F238" r:id="rId24" xr:uid="{00000000-0004-0000-0100-000017000000}"/>
    <hyperlink ref="F260" r:id="rId25" xr:uid="{00000000-0004-0000-0100-000018000000}"/>
    <hyperlink ref="F264" r:id="rId26" xr:uid="{00000000-0004-0000-0100-00001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4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8" t="s">
        <v>88</v>
      </c>
    </row>
    <row r="3" spans="2:46" ht="6.95" customHeight="1">
      <c r="B3" s="19"/>
      <c r="C3" s="20"/>
      <c r="D3" s="20"/>
      <c r="E3" s="20"/>
      <c r="F3" s="20"/>
      <c r="G3" s="20"/>
      <c r="H3" s="20"/>
      <c r="I3" s="20"/>
      <c r="J3" s="20"/>
      <c r="K3" s="20"/>
      <c r="L3" s="21"/>
      <c r="AT3" s="18" t="s">
        <v>85</v>
      </c>
    </row>
    <row r="4" spans="2:46" ht="24.95" customHeight="1">
      <c r="B4" s="21"/>
      <c r="D4" s="22" t="s">
        <v>95</v>
      </c>
      <c r="L4" s="21"/>
      <c r="M4" s="86" t="s">
        <v>10</v>
      </c>
      <c r="AT4" s="18" t="s">
        <v>4</v>
      </c>
    </row>
    <row r="5" spans="2:46" ht="6.95" customHeight="1">
      <c r="B5" s="21"/>
      <c r="L5" s="21"/>
    </row>
    <row r="6" spans="2:46" ht="12" customHeight="1">
      <c r="B6" s="21"/>
      <c r="D6" s="28" t="s">
        <v>16</v>
      </c>
      <c r="L6" s="21"/>
    </row>
    <row r="7" spans="2:46" ht="16.5" customHeight="1">
      <c r="B7" s="21"/>
      <c r="E7" s="314" t="str">
        <f>'Rekapitulace stavby'!K6</f>
        <v>ZŠ Prodloužená - kanalizace</v>
      </c>
      <c r="F7" s="315"/>
      <c r="G7" s="315"/>
      <c r="H7" s="315"/>
      <c r="L7" s="21"/>
    </row>
    <row r="8" spans="2:46" s="1" customFormat="1" ht="12" customHeight="1">
      <c r="B8" s="33"/>
      <c r="D8" s="28" t="s">
        <v>96</v>
      </c>
      <c r="L8" s="33"/>
    </row>
    <row r="9" spans="2:46" s="1" customFormat="1" ht="16.5" customHeight="1">
      <c r="B9" s="33"/>
      <c r="E9" s="277" t="s">
        <v>438</v>
      </c>
      <c r="F9" s="316"/>
      <c r="G9" s="316"/>
      <c r="H9" s="316"/>
      <c r="L9" s="33"/>
    </row>
    <row r="10" spans="2:46" s="1" customFormat="1" ht="11.25">
      <c r="B10" s="33"/>
      <c r="L10" s="33"/>
    </row>
    <row r="11" spans="2:46" s="1" customFormat="1" ht="12" customHeight="1">
      <c r="B11" s="33"/>
      <c r="D11" s="28" t="s">
        <v>18</v>
      </c>
      <c r="F11" s="26" t="s">
        <v>21</v>
      </c>
      <c r="I11" s="28" t="s">
        <v>20</v>
      </c>
      <c r="J11" s="26" t="s">
        <v>21</v>
      </c>
      <c r="L11" s="33"/>
    </row>
    <row r="12" spans="2:46" s="1" customFormat="1" ht="12" customHeight="1">
      <c r="B12" s="33"/>
      <c r="D12" s="28" t="s">
        <v>22</v>
      </c>
      <c r="F12" s="26" t="s">
        <v>23</v>
      </c>
      <c r="I12" s="28" t="s">
        <v>24</v>
      </c>
      <c r="J12" s="50" t="str">
        <f>'Rekapitulace stavby'!AN8</f>
        <v>24. 1. 2024</v>
      </c>
      <c r="L12" s="33"/>
    </row>
    <row r="13" spans="2:46" s="1" customFormat="1" ht="10.9" customHeight="1">
      <c r="B13" s="33"/>
      <c r="L13" s="33"/>
    </row>
    <row r="14" spans="2:46" s="1" customFormat="1" ht="12" customHeight="1">
      <c r="B14" s="33"/>
      <c r="D14" s="28" t="s">
        <v>26</v>
      </c>
      <c r="I14" s="28" t="s">
        <v>27</v>
      </c>
      <c r="J14" s="26" t="s">
        <v>28</v>
      </c>
      <c r="L14" s="33"/>
    </row>
    <row r="15" spans="2:46" s="1" customFormat="1" ht="18" customHeight="1">
      <c r="B15" s="33"/>
      <c r="E15" s="26" t="s">
        <v>29</v>
      </c>
      <c r="I15" s="28" t="s">
        <v>30</v>
      </c>
      <c r="J15" s="26" t="s">
        <v>21</v>
      </c>
      <c r="L15" s="33"/>
    </row>
    <row r="16" spans="2:46" s="1" customFormat="1" ht="6.95" customHeight="1">
      <c r="B16" s="33"/>
      <c r="L16" s="33"/>
    </row>
    <row r="17" spans="2:12" s="1" customFormat="1" ht="12" customHeight="1">
      <c r="B17" s="33"/>
      <c r="D17" s="28" t="s">
        <v>31</v>
      </c>
      <c r="I17" s="28" t="s">
        <v>27</v>
      </c>
      <c r="J17" s="29" t="str">
        <f>'Rekapitulace stavby'!AN13</f>
        <v>Vyplň údaj</v>
      </c>
      <c r="L17" s="33"/>
    </row>
    <row r="18" spans="2:12" s="1" customFormat="1" ht="18" customHeight="1">
      <c r="B18" s="33"/>
      <c r="E18" s="317" t="str">
        <f>'Rekapitulace stavby'!E14</f>
        <v>Vyplň údaj</v>
      </c>
      <c r="F18" s="298"/>
      <c r="G18" s="298"/>
      <c r="H18" s="298"/>
      <c r="I18" s="28" t="s">
        <v>30</v>
      </c>
      <c r="J18" s="29" t="str">
        <f>'Rekapitulace stavby'!AN14</f>
        <v>Vyplň údaj</v>
      </c>
      <c r="L18" s="33"/>
    </row>
    <row r="19" spans="2:12" s="1" customFormat="1" ht="6.95" customHeight="1">
      <c r="B19" s="33"/>
      <c r="L19" s="33"/>
    </row>
    <row r="20" spans="2:12" s="1" customFormat="1" ht="12" customHeight="1">
      <c r="B20" s="33"/>
      <c r="D20" s="28" t="s">
        <v>33</v>
      </c>
      <c r="I20" s="28" t="s">
        <v>27</v>
      </c>
      <c r="J20" s="26" t="s">
        <v>34</v>
      </c>
      <c r="L20" s="33"/>
    </row>
    <row r="21" spans="2:12" s="1" customFormat="1" ht="18" customHeight="1">
      <c r="B21" s="33"/>
      <c r="E21" s="26" t="s">
        <v>35</v>
      </c>
      <c r="I21" s="28" t="s">
        <v>30</v>
      </c>
      <c r="J21" s="26" t="s">
        <v>21</v>
      </c>
      <c r="L21" s="33"/>
    </row>
    <row r="22" spans="2:12" s="1" customFormat="1" ht="6.95" customHeight="1">
      <c r="B22" s="33"/>
      <c r="L22" s="33"/>
    </row>
    <row r="23" spans="2:12" s="1" customFormat="1" ht="12" customHeight="1">
      <c r="B23" s="33"/>
      <c r="D23" s="28" t="s">
        <v>37</v>
      </c>
      <c r="I23" s="28" t="s">
        <v>27</v>
      </c>
      <c r="J23" s="26" t="str">
        <f>IF('Rekapitulace stavby'!AN19="","",'Rekapitulace stavby'!AN19)</f>
        <v/>
      </c>
      <c r="L23" s="33"/>
    </row>
    <row r="24" spans="2:12" s="1" customFormat="1" ht="18" customHeight="1">
      <c r="B24" s="33"/>
      <c r="E24" s="26" t="str">
        <f>IF('Rekapitulace stavby'!E20="","",'Rekapitulace stavby'!E20)</f>
        <v xml:space="preserve"> </v>
      </c>
      <c r="I24" s="28" t="s">
        <v>30</v>
      </c>
      <c r="J24" s="26" t="str">
        <f>IF('Rekapitulace stavby'!AN20="","",'Rekapitulace stavby'!AN20)</f>
        <v/>
      </c>
      <c r="L24" s="33"/>
    </row>
    <row r="25" spans="2:12" s="1" customFormat="1" ht="6.95" customHeight="1">
      <c r="B25" s="33"/>
      <c r="L25" s="33"/>
    </row>
    <row r="26" spans="2:12" s="1" customFormat="1" ht="12" customHeight="1">
      <c r="B26" s="33"/>
      <c r="D26" s="28" t="s">
        <v>39</v>
      </c>
      <c r="L26" s="33"/>
    </row>
    <row r="27" spans="2:12" s="7" customFormat="1" ht="16.5" customHeight="1">
      <c r="B27" s="87"/>
      <c r="E27" s="303" t="s">
        <v>21</v>
      </c>
      <c r="F27" s="303"/>
      <c r="G27" s="303"/>
      <c r="H27" s="303"/>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41</v>
      </c>
      <c r="J30" s="64">
        <f>ROUND(J89, 2)</f>
        <v>0</v>
      </c>
      <c r="L30" s="33"/>
    </row>
    <row r="31" spans="2:12" s="1" customFormat="1" ht="6.95" customHeight="1">
      <c r="B31" s="33"/>
      <c r="D31" s="51"/>
      <c r="E31" s="51"/>
      <c r="F31" s="51"/>
      <c r="G31" s="51"/>
      <c r="H31" s="51"/>
      <c r="I31" s="51"/>
      <c r="J31" s="51"/>
      <c r="K31" s="51"/>
      <c r="L31" s="33"/>
    </row>
    <row r="32" spans="2:12" s="1" customFormat="1" ht="14.45" customHeight="1">
      <c r="B32" s="33"/>
      <c r="F32" s="36" t="s">
        <v>43</v>
      </c>
      <c r="I32" s="36" t="s">
        <v>42</v>
      </c>
      <c r="J32" s="36" t="s">
        <v>44</v>
      </c>
      <c r="L32" s="33"/>
    </row>
    <row r="33" spans="2:12" s="1" customFormat="1" ht="14.45" customHeight="1">
      <c r="B33" s="33"/>
      <c r="D33" s="53" t="s">
        <v>45</v>
      </c>
      <c r="E33" s="28" t="s">
        <v>46</v>
      </c>
      <c r="F33" s="89">
        <f>ROUND((SUM(BE89:BE343)),  2)</f>
        <v>0</v>
      </c>
      <c r="I33" s="90">
        <v>0.21</v>
      </c>
      <c r="J33" s="89">
        <f>ROUND(((SUM(BE89:BE343))*I33),  2)</f>
        <v>0</v>
      </c>
      <c r="L33" s="33"/>
    </row>
    <row r="34" spans="2:12" s="1" customFormat="1" ht="14.45" customHeight="1">
      <c r="B34" s="33"/>
      <c r="E34" s="28" t="s">
        <v>47</v>
      </c>
      <c r="F34" s="89">
        <f>ROUND((SUM(BF89:BF343)),  2)</f>
        <v>0</v>
      </c>
      <c r="I34" s="90">
        <v>0.12</v>
      </c>
      <c r="J34" s="89">
        <f>ROUND(((SUM(BF89:BF343))*I34),  2)</f>
        <v>0</v>
      </c>
      <c r="L34" s="33"/>
    </row>
    <row r="35" spans="2:12" s="1" customFormat="1" ht="14.45" hidden="1" customHeight="1">
      <c r="B35" s="33"/>
      <c r="E35" s="28" t="s">
        <v>48</v>
      </c>
      <c r="F35" s="89">
        <f>ROUND((SUM(BG89:BG343)),  2)</f>
        <v>0</v>
      </c>
      <c r="I35" s="90">
        <v>0.21</v>
      </c>
      <c r="J35" s="89">
        <f>0</f>
        <v>0</v>
      </c>
      <c r="L35" s="33"/>
    </row>
    <row r="36" spans="2:12" s="1" customFormat="1" ht="14.45" hidden="1" customHeight="1">
      <c r="B36" s="33"/>
      <c r="E36" s="28" t="s">
        <v>49</v>
      </c>
      <c r="F36" s="89">
        <f>ROUND((SUM(BH89:BH343)),  2)</f>
        <v>0</v>
      </c>
      <c r="I36" s="90">
        <v>0.12</v>
      </c>
      <c r="J36" s="89">
        <f>0</f>
        <v>0</v>
      </c>
      <c r="L36" s="33"/>
    </row>
    <row r="37" spans="2:12" s="1" customFormat="1" ht="14.45" hidden="1" customHeight="1">
      <c r="B37" s="33"/>
      <c r="E37" s="28" t="s">
        <v>50</v>
      </c>
      <c r="F37" s="89">
        <f>ROUND((SUM(BI89:BI343)),  2)</f>
        <v>0</v>
      </c>
      <c r="I37" s="90">
        <v>0</v>
      </c>
      <c r="J37" s="89">
        <f>0</f>
        <v>0</v>
      </c>
      <c r="L37" s="33"/>
    </row>
    <row r="38" spans="2:12" s="1" customFormat="1" ht="6.95" customHeight="1">
      <c r="B38" s="33"/>
      <c r="L38" s="33"/>
    </row>
    <row r="39" spans="2:12" s="1" customFormat="1" ht="25.35" customHeight="1">
      <c r="B39" s="33"/>
      <c r="C39" s="91"/>
      <c r="D39" s="92" t="s">
        <v>51</v>
      </c>
      <c r="E39" s="55"/>
      <c r="F39" s="55"/>
      <c r="G39" s="93" t="s">
        <v>52</v>
      </c>
      <c r="H39" s="94" t="s">
        <v>53</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98</v>
      </c>
      <c r="L45" s="33"/>
    </row>
    <row r="46" spans="2:12" s="1" customFormat="1" ht="6.95" customHeight="1">
      <c r="B46" s="33"/>
      <c r="L46" s="33"/>
    </row>
    <row r="47" spans="2:12" s="1" customFormat="1" ht="12" customHeight="1">
      <c r="B47" s="33"/>
      <c r="C47" s="28" t="s">
        <v>16</v>
      </c>
      <c r="L47" s="33"/>
    </row>
    <row r="48" spans="2:12" s="1" customFormat="1" ht="16.5" customHeight="1">
      <c r="B48" s="33"/>
      <c r="E48" s="314" t="str">
        <f>E7</f>
        <v>ZŠ Prodloužená - kanalizace</v>
      </c>
      <c r="F48" s="315"/>
      <c r="G48" s="315"/>
      <c r="H48" s="315"/>
      <c r="L48" s="33"/>
    </row>
    <row r="49" spans="2:47" s="1" customFormat="1" ht="12" customHeight="1">
      <c r="B49" s="33"/>
      <c r="C49" s="28" t="s">
        <v>96</v>
      </c>
      <c r="L49" s="33"/>
    </row>
    <row r="50" spans="2:47" s="1" customFormat="1" ht="16.5" customHeight="1">
      <c r="B50" s="33"/>
      <c r="E50" s="277" t="str">
        <f>E9</f>
        <v>SO 1.2 - Monolitická šachta</v>
      </c>
      <c r="F50" s="316"/>
      <c r="G50" s="316"/>
      <c r="H50" s="316"/>
      <c r="L50" s="33"/>
    </row>
    <row r="51" spans="2:47" s="1" customFormat="1" ht="6.95" customHeight="1">
      <c r="B51" s="33"/>
      <c r="L51" s="33"/>
    </row>
    <row r="52" spans="2:47" s="1" customFormat="1" ht="12" customHeight="1">
      <c r="B52" s="33"/>
      <c r="C52" s="28" t="s">
        <v>22</v>
      </c>
      <c r="F52" s="26" t="str">
        <f>F12</f>
        <v>Pardubice</v>
      </c>
      <c r="I52" s="28" t="s">
        <v>24</v>
      </c>
      <c r="J52" s="50" t="str">
        <f>IF(J12="","",J12)</f>
        <v>24. 1. 2024</v>
      </c>
      <c r="L52" s="33"/>
    </row>
    <row r="53" spans="2:47" s="1" customFormat="1" ht="6.95" customHeight="1">
      <c r="B53" s="33"/>
      <c r="L53" s="33"/>
    </row>
    <row r="54" spans="2:47" s="1" customFormat="1" ht="15.2" customHeight="1">
      <c r="B54" s="33"/>
      <c r="C54" s="28" t="s">
        <v>26</v>
      </c>
      <c r="F54" s="26" t="str">
        <f>E15</f>
        <v>Vodovody a kanalizace Pardubice, a.s.</v>
      </c>
      <c r="I54" s="28" t="s">
        <v>33</v>
      </c>
      <c r="J54" s="31" t="str">
        <f>E21</f>
        <v>PLP projektstav s.r.o.</v>
      </c>
      <c r="L54" s="33"/>
    </row>
    <row r="55" spans="2:47" s="1" customFormat="1" ht="15.2" customHeight="1">
      <c r="B55" s="33"/>
      <c r="C55" s="28" t="s">
        <v>31</v>
      </c>
      <c r="F55" s="26" t="str">
        <f>IF(E18="","",E18)</f>
        <v>Vyplň údaj</v>
      </c>
      <c r="I55" s="28" t="s">
        <v>37</v>
      </c>
      <c r="J55" s="31" t="str">
        <f>E24</f>
        <v xml:space="preserve"> </v>
      </c>
      <c r="L55" s="33"/>
    </row>
    <row r="56" spans="2:47" s="1" customFormat="1" ht="10.35" customHeight="1">
      <c r="B56" s="33"/>
      <c r="L56" s="33"/>
    </row>
    <row r="57" spans="2:47" s="1" customFormat="1" ht="29.25" customHeight="1">
      <c r="B57" s="33"/>
      <c r="C57" s="97" t="s">
        <v>99</v>
      </c>
      <c r="D57" s="91"/>
      <c r="E57" s="91"/>
      <c r="F57" s="91"/>
      <c r="G57" s="91"/>
      <c r="H57" s="91"/>
      <c r="I57" s="91"/>
      <c r="J57" s="98" t="s">
        <v>100</v>
      </c>
      <c r="K57" s="91"/>
      <c r="L57" s="33"/>
    </row>
    <row r="58" spans="2:47" s="1" customFormat="1" ht="10.35" customHeight="1">
      <c r="B58" s="33"/>
      <c r="L58" s="33"/>
    </row>
    <row r="59" spans="2:47" s="1" customFormat="1" ht="22.9" customHeight="1">
      <c r="B59" s="33"/>
      <c r="C59" s="99" t="s">
        <v>73</v>
      </c>
      <c r="J59" s="64">
        <f>J89</f>
        <v>0</v>
      </c>
      <c r="L59" s="33"/>
      <c r="AU59" s="18" t="s">
        <v>101</v>
      </c>
    </row>
    <row r="60" spans="2:47" s="8" customFormat="1" ht="24.95" customHeight="1">
      <c r="B60" s="100"/>
      <c r="D60" s="101" t="s">
        <v>102</v>
      </c>
      <c r="E60" s="102"/>
      <c r="F60" s="102"/>
      <c r="G60" s="102"/>
      <c r="H60" s="102"/>
      <c r="I60" s="102"/>
      <c r="J60" s="103">
        <f>J90</f>
        <v>0</v>
      </c>
      <c r="L60" s="100"/>
    </row>
    <row r="61" spans="2:47" s="9" customFormat="1" ht="19.899999999999999" customHeight="1">
      <c r="B61" s="104"/>
      <c r="D61" s="105" t="s">
        <v>103</v>
      </c>
      <c r="E61" s="106"/>
      <c r="F61" s="106"/>
      <c r="G61" s="106"/>
      <c r="H61" s="106"/>
      <c r="I61" s="106"/>
      <c r="J61" s="107">
        <f>J91</f>
        <v>0</v>
      </c>
      <c r="L61" s="104"/>
    </row>
    <row r="62" spans="2:47" s="9" customFormat="1" ht="19.899999999999999" customHeight="1">
      <c r="B62" s="104"/>
      <c r="D62" s="105" t="s">
        <v>439</v>
      </c>
      <c r="E62" s="106"/>
      <c r="F62" s="106"/>
      <c r="G62" s="106"/>
      <c r="H62" s="106"/>
      <c r="I62" s="106"/>
      <c r="J62" s="107">
        <f>J216</f>
        <v>0</v>
      </c>
      <c r="L62" s="104"/>
    </row>
    <row r="63" spans="2:47" s="9" customFormat="1" ht="19.899999999999999" customHeight="1">
      <c r="B63" s="104"/>
      <c r="D63" s="105" t="s">
        <v>440</v>
      </c>
      <c r="E63" s="106"/>
      <c r="F63" s="106"/>
      <c r="G63" s="106"/>
      <c r="H63" s="106"/>
      <c r="I63" s="106"/>
      <c r="J63" s="107">
        <f>J222</f>
        <v>0</v>
      </c>
      <c r="L63" s="104"/>
    </row>
    <row r="64" spans="2:47" s="9" customFormat="1" ht="19.899999999999999" customHeight="1">
      <c r="B64" s="104"/>
      <c r="D64" s="105" t="s">
        <v>441</v>
      </c>
      <c r="E64" s="106"/>
      <c r="F64" s="106"/>
      <c r="G64" s="106"/>
      <c r="H64" s="106"/>
      <c r="I64" s="106"/>
      <c r="J64" s="107">
        <f>J230</f>
        <v>0</v>
      </c>
      <c r="L64" s="104"/>
    </row>
    <row r="65" spans="2:12" s="9" customFormat="1" ht="19.899999999999999" customHeight="1">
      <c r="B65" s="104"/>
      <c r="D65" s="105" t="s">
        <v>442</v>
      </c>
      <c r="E65" s="106"/>
      <c r="F65" s="106"/>
      <c r="G65" s="106"/>
      <c r="H65" s="106"/>
      <c r="I65" s="106"/>
      <c r="J65" s="107">
        <f>J241</f>
        <v>0</v>
      </c>
      <c r="L65" s="104"/>
    </row>
    <row r="66" spans="2:12" s="9" customFormat="1" ht="19.899999999999999" customHeight="1">
      <c r="B66" s="104"/>
      <c r="D66" s="105" t="s">
        <v>104</v>
      </c>
      <c r="E66" s="106"/>
      <c r="F66" s="106"/>
      <c r="G66" s="106"/>
      <c r="H66" s="106"/>
      <c r="I66" s="106"/>
      <c r="J66" s="107">
        <f>J265</f>
        <v>0</v>
      </c>
      <c r="L66" s="104"/>
    </row>
    <row r="67" spans="2:12" s="9" customFormat="1" ht="19.899999999999999" customHeight="1">
      <c r="B67" s="104"/>
      <c r="D67" s="105" t="s">
        <v>105</v>
      </c>
      <c r="E67" s="106"/>
      <c r="F67" s="106"/>
      <c r="G67" s="106"/>
      <c r="H67" s="106"/>
      <c r="I67" s="106"/>
      <c r="J67" s="107">
        <f>J285</f>
        <v>0</v>
      </c>
      <c r="L67" s="104"/>
    </row>
    <row r="68" spans="2:12" s="9" customFormat="1" ht="19.899999999999999" customHeight="1">
      <c r="B68" s="104"/>
      <c r="D68" s="105" t="s">
        <v>106</v>
      </c>
      <c r="E68" s="106"/>
      <c r="F68" s="106"/>
      <c r="G68" s="106"/>
      <c r="H68" s="106"/>
      <c r="I68" s="106"/>
      <c r="J68" s="107">
        <f>J320</f>
        <v>0</v>
      </c>
      <c r="L68" s="104"/>
    </row>
    <row r="69" spans="2:12" s="9" customFormat="1" ht="19.899999999999999" customHeight="1">
      <c r="B69" s="104"/>
      <c r="D69" s="105" t="s">
        <v>107</v>
      </c>
      <c r="E69" s="106"/>
      <c r="F69" s="106"/>
      <c r="G69" s="106"/>
      <c r="H69" s="106"/>
      <c r="I69" s="106"/>
      <c r="J69" s="107">
        <f>J340</f>
        <v>0</v>
      </c>
      <c r="L69" s="104"/>
    </row>
    <row r="70" spans="2:12" s="1" customFormat="1" ht="21.75" customHeight="1">
      <c r="B70" s="33"/>
      <c r="L70" s="33"/>
    </row>
    <row r="71" spans="2:12" s="1" customFormat="1" ht="6.95" customHeight="1">
      <c r="B71" s="42"/>
      <c r="C71" s="43"/>
      <c r="D71" s="43"/>
      <c r="E71" s="43"/>
      <c r="F71" s="43"/>
      <c r="G71" s="43"/>
      <c r="H71" s="43"/>
      <c r="I71" s="43"/>
      <c r="J71" s="43"/>
      <c r="K71" s="43"/>
      <c r="L71" s="33"/>
    </row>
    <row r="75" spans="2:12" s="1" customFormat="1" ht="6.95" customHeight="1">
      <c r="B75" s="44"/>
      <c r="C75" s="45"/>
      <c r="D75" s="45"/>
      <c r="E75" s="45"/>
      <c r="F75" s="45"/>
      <c r="G75" s="45"/>
      <c r="H75" s="45"/>
      <c r="I75" s="45"/>
      <c r="J75" s="45"/>
      <c r="K75" s="45"/>
      <c r="L75" s="33"/>
    </row>
    <row r="76" spans="2:12" s="1" customFormat="1" ht="24.95" customHeight="1">
      <c r="B76" s="33"/>
      <c r="C76" s="22" t="s">
        <v>110</v>
      </c>
      <c r="L76" s="33"/>
    </row>
    <row r="77" spans="2:12" s="1" customFormat="1" ht="6.95" customHeight="1">
      <c r="B77" s="33"/>
      <c r="L77" s="33"/>
    </row>
    <row r="78" spans="2:12" s="1" customFormat="1" ht="12" customHeight="1">
      <c r="B78" s="33"/>
      <c r="C78" s="28" t="s">
        <v>16</v>
      </c>
      <c r="L78" s="33"/>
    </row>
    <row r="79" spans="2:12" s="1" customFormat="1" ht="16.5" customHeight="1">
      <c r="B79" s="33"/>
      <c r="E79" s="314" t="str">
        <f>E7</f>
        <v>ZŠ Prodloužená - kanalizace</v>
      </c>
      <c r="F79" s="315"/>
      <c r="G79" s="315"/>
      <c r="H79" s="315"/>
      <c r="L79" s="33"/>
    </row>
    <row r="80" spans="2:12" s="1" customFormat="1" ht="12" customHeight="1">
      <c r="B80" s="33"/>
      <c r="C80" s="28" t="s">
        <v>96</v>
      </c>
      <c r="L80" s="33"/>
    </row>
    <row r="81" spans="2:65" s="1" customFormat="1" ht="16.5" customHeight="1">
      <c r="B81" s="33"/>
      <c r="E81" s="277" t="str">
        <f>E9</f>
        <v>SO 1.2 - Monolitická šachta</v>
      </c>
      <c r="F81" s="316"/>
      <c r="G81" s="316"/>
      <c r="H81" s="316"/>
      <c r="L81" s="33"/>
    </row>
    <row r="82" spans="2:65" s="1" customFormat="1" ht="6.95" customHeight="1">
      <c r="B82" s="33"/>
      <c r="L82" s="33"/>
    </row>
    <row r="83" spans="2:65" s="1" customFormat="1" ht="12" customHeight="1">
      <c r="B83" s="33"/>
      <c r="C83" s="28" t="s">
        <v>22</v>
      </c>
      <c r="F83" s="26" t="str">
        <f>F12</f>
        <v>Pardubice</v>
      </c>
      <c r="I83" s="28" t="s">
        <v>24</v>
      </c>
      <c r="J83" s="50" t="str">
        <f>IF(J12="","",J12)</f>
        <v>24. 1. 2024</v>
      </c>
      <c r="L83" s="33"/>
    </row>
    <row r="84" spans="2:65" s="1" customFormat="1" ht="6.95" customHeight="1">
      <c r="B84" s="33"/>
      <c r="L84" s="33"/>
    </row>
    <row r="85" spans="2:65" s="1" customFormat="1" ht="15.2" customHeight="1">
      <c r="B85" s="33"/>
      <c r="C85" s="28" t="s">
        <v>26</v>
      </c>
      <c r="F85" s="26" t="str">
        <f>E15</f>
        <v>Vodovody a kanalizace Pardubice, a.s.</v>
      </c>
      <c r="I85" s="28" t="s">
        <v>33</v>
      </c>
      <c r="J85" s="31" t="str">
        <f>E21</f>
        <v>PLP projektstav s.r.o.</v>
      </c>
      <c r="L85" s="33"/>
    </row>
    <row r="86" spans="2:65" s="1" customFormat="1" ht="15.2" customHeight="1">
      <c r="B86" s="33"/>
      <c r="C86" s="28" t="s">
        <v>31</v>
      </c>
      <c r="F86" s="26" t="str">
        <f>IF(E18="","",E18)</f>
        <v>Vyplň údaj</v>
      </c>
      <c r="I86" s="28" t="s">
        <v>37</v>
      </c>
      <c r="J86" s="31" t="str">
        <f>E24</f>
        <v xml:space="preserve"> </v>
      </c>
      <c r="L86" s="33"/>
    </row>
    <row r="87" spans="2:65" s="1" customFormat="1" ht="10.35" customHeight="1">
      <c r="B87" s="33"/>
      <c r="L87" s="33"/>
    </row>
    <row r="88" spans="2:65" s="10" customFormat="1" ht="29.25" customHeight="1">
      <c r="B88" s="108"/>
      <c r="C88" s="109" t="s">
        <v>111</v>
      </c>
      <c r="D88" s="110" t="s">
        <v>60</v>
      </c>
      <c r="E88" s="110" t="s">
        <v>56</v>
      </c>
      <c r="F88" s="110" t="s">
        <v>57</v>
      </c>
      <c r="G88" s="110" t="s">
        <v>112</v>
      </c>
      <c r="H88" s="110" t="s">
        <v>113</v>
      </c>
      <c r="I88" s="110" t="s">
        <v>114</v>
      </c>
      <c r="J88" s="111" t="s">
        <v>100</v>
      </c>
      <c r="K88" s="112" t="s">
        <v>115</v>
      </c>
      <c r="L88" s="108"/>
      <c r="M88" s="57" t="s">
        <v>21</v>
      </c>
      <c r="N88" s="58" t="s">
        <v>45</v>
      </c>
      <c r="O88" s="58" t="s">
        <v>116</v>
      </c>
      <c r="P88" s="58" t="s">
        <v>117</v>
      </c>
      <c r="Q88" s="58" t="s">
        <v>118</v>
      </c>
      <c r="R88" s="58" t="s">
        <v>119</v>
      </c>
      <c r="S88" s="58" t="s">
        <v>120</v>
      </c>
      <c r="T88" s="59" t="s">
        <v>121</v>
      </c>
    </row>
    <row r="89" spans="2:65" s="1" customFormat="1" ht="22.9" customHeight="1">
      <c r="B89" s="33"/>
      <c r="C89" s="62" t="s">
        <v>122</v>
      </c>
      <c r="J89" s="113">
        <f>BK89</f>
        <v>0</v>
      </c>
      <c r="L89" s="33"/>
      <c r="M89" s="60"/>
      <c r="N89" s="51"/>
      <c r="O89" s="51"/>
      <c r="P89" s="114">
        <f>P90</f>
        <v>0</v>
      </c>
      <c r="Q89" s="51"/>
      <c r="R89" s="114">
        <f>R90</f>
        <v>49.54802500000001</v>
      </c>
      <c r="S89" s="51"/>
      <c r="T89" s="115">
        <f>T90</f>
        <v>49.769999999999996</v>
      </c>
      <c r="AT89" s="18" t="s">
        <v>74</v>
      </c>
      <c r="AU89" s="18" t="s">
        <v>101</v>
      </c>
      <c r="BK89" s="116">
        <f>BK90</f>
        <v>0</v>
      </c>
    </row>
    <row r="90" spans="2:65" s="11" customFormat="1" ht="25.9" customHeight="1">
      <c r="B90" s="117"/>
      <c r="D90" s="118" t="s">
        <v>74</v>
      </c>
      <c r="E90" s="119" t="s">
        <v>123</v>
      </c>
      <c r="F90" s="119" t="s">
        <v>124</v>
      </c>
      <c r="I90" s="120"/>
      <c r="J90" s="121">
        <f>BK90</f>
        <v>0</v>
      </c>
      <c r="L90" s="117"/>
      <c r="M90" s="122"/>
      <c r="P90" s="123">
        <f>P91+P216+P222+P230+P241+P265+P285+P320+P340</f>
        <v>0</v>
      </c>
      <c r="R90" s="123">
        <f>R91+R216+R222+R230+R241+R265+R285+R320+R340</f>
        <v>49.54802500000001</v>
      </c>
      <c r="T90" s="124">
        <f>T91+T216+T222+T230+T241+T265+T285+T320+T340</f>
        <v>49.769999999999996</v>
      </c>
      <c r="AR90" s="118" t="s">
        <v>83</v>
      </c>
      <c r="AT90" s="125" t="s">
        <v>74</v>
      </c>
      <c r="AU90" s="125" t="s">
        <v>75</v>
      </c>
      <c r="AY90" s="118" t="s">
        <v>125</v>
      </c>
      <c r="BK90" s="126">
        <f>BK91+BK216+BK222+BK230+BK241+BK265+BK285+BK320+BK340</f>
        <v>0</v>
      </c>
    </row>
    <row r="91" spans="2:65" s="11" customFormat="1" ht="22.9" customHeight="1">
      <c r="B91" s="117"/>
      <c r="D91" s="118" t="s">
        <v>74</v>
      </c>
      <c r="E91" s="127" t="s">
        <v>83</v>
      </c>
      <c r="F91" s="127" t="s">
        <v>126</v>
      </c>
      <c r="I91" s="120"/>
      <c r="J91" s="128">
        <f>BK91</f>
        <v>0</v>
      </c>
      <c r="L91" s="117"/>
      <c r="M91" s="122"/>
      <c r="P91" s="123">
        <f>SUM(P92:P215)</f>
        <v>0</v>
      </c>
      <c r="R91" s="123">
        <f>SUM(R92:R215)</f>
        <v>0.14596000000000001</v>
      </c>
      <c r="T91" s="124">
        <f>SUM(T92:T215)</f>
        <v>42.75</v>
      </c>
      <c r="AR91" s="118" t="s">
        <v>83</v>
      </c>
      <c r="AT91" s="125" t="s">
        <v>74</v>
      </c>
      <c r="AU91" s="125" t="s">
        <v>83</v>
      </c>
      <c r="AY91" s="118" t="s">
        <v>125</v>
      </c>
      <c r="BK91" s="126">
        <f>SUM(BK92:BK215)</f>
        <v>0</v>
      </c>
    </row>
    <row r="92" spans="2:65" s="1" customFormat="1" ht="24.2" customHeight="1">
      <c r="B92" s="33"/>
      <c r="C92" s="155" t="s">
        <v>83</v>
      </c>
      <c r="D92" s="155" t="s">
        <v>137</v>
      </c>
      <c r="E92" s="156" t="s">
        <v>443</v>
      </c>
      <c r="F92" s="157" t="s">
        <v>444</v>
      </c>
      <c r="G92" s="158" t="s">
        <v>147</v>
      </c>
      <c r="H92" s="159">
        <v>50</v>
      </c>
      <c r="I92" s="160"/>
      <c r="J92" s="161">
        <f>ROUND(I92*H92,2)</f>
        <v>0</v>
      </c>
      <c r="K92" s="162"/>
      <c r="L92" s="33"/>
      <c r="M92" s="163" t="s">
        <v>21</v>
      </c>
      <c r="N92" s="164" t="s">
        <v>46</v>
      </c>
      <c r="P92" s="140">
        <f>O92*H92</f>
        <v>0</v>
      </c>
      <c r="Q92" s="140">
        <v>0</v>
      </c>
      <c r="R92" s="140">
        <f>Q92*H92</f>
        <v>0</v>
      </c>
      <c r="S92" s="140">
        <v>0.3</v>
      </c>
      <c r="T92" s="141">
        <f>S92*H92</f>
        <v>15</v>
      </c>
      <c r="AR92" s="142" t="s">
        <v>132</v>
      </c>
      <c r="AT92" s="142" t="s">
        <v>137</v>
      </c>
      <c r="AU92" s="142" t="s">
        <v>85</v>
      </c>
      <c r="AY92" s="18" t="s">
        <v>125</v>
      </c>
      <c r="BE92" s="143">
        <f>IF(N92="základní",J92,0)</f>
        <v>0</v>
      </c>
      <c r="BF92" s="143">
        <f>IF(N92="snížená",J92,0)</f>
        <v>0</v>
      </c>
      <c r="BG92" s="143">
        <f>IF(N92="zákl. přenesená",J92,0)</f>
        <v>0</v>
      </c>
      <c r="BH92" s="143">
        <f>IF(N92="sníž. přenesená",J92,0)</f>
        <v>0</v>
      </c>
      <c r="BI92" s="143">
        <f>IF(N92="nulová",J92,0)</f>
        <v>0</v>
      </c>
      <c r="BJ92" s="18" t="s">
        <v>83</v>
      </c>
      <c r="BK92" s="143">
        <f>ROUND(I92*H92,2)</f>
        <v>0</v>
      </c>
      <c r="BL92" s="18" t="s">
        <v>132</v>
      </c>
      <c r="BM92" s="142" t="s">
        <v>445</v>
      </c>
    </row>
    <row r="93" spans="2:65" s="1" customFormat="1" ht="39">
      <c r="B93" s="33"/>
      <c r="D93" s="144" t="s">
        <v>134</v>
      </c>
      <c r="F93" s="145" t="s">
        <v>446</v>
      </c>
      <c r="I93" s="146"/>
      <c r="L93" s="33"/>
      <c r="M93" s="147"/>
      <c r="T93" s="54"/>
      <c r="AT93" s="18" t="s">
        <v>134</v>
      </c>
      <c r="AU93" s="18" t="s">
        <v>85</v>
      </c>
    </row>
    <row r="94" spans="2:65" s="1" customFormat="1" ht="11.25">
      <c r="B94" s="33"/>
      <c r="D94" s="166" t="s">
        <v>150</v>
      </c>
      <c r="F94" s="167" t="s">
        <v>447</v>
      </c>
      <c r="I94" s="146"/>
      <c r="L94" s="33"/>
      <c r="M94" s="147"/>
      <c r="T94" s="54"/>
      <c r="AT94" s="18" t="s">
        <v>150</v>
      </c>
      <c r="AU94" s="18" t="s">
        <v>85</v>
      </c>
    </row>
    <row r="95" spans="2:65" s="12" customFormat="1" ht="11.25">
      <c r="B95" s="148"/>
      <c r="D95" s="144" t="s">
        <v>135</v>
      </c>
      <c r="E95" s="149" t="s">
        <v>21</v>
      </c>
      <c r="F95" s="150" t="s">
        <v>448</v>
      </c>
      <c r="H95" s="151">
        <v>50</v>
      </c>
      <c r="I95" s="152"/>
      <c r="L95" s="148"/>
      <c r="M95" s="153"/>
      <c r="T95" s="154"/>
      <c r="AT95" s="149" t="s">
        <v>135</v>
      </c>
      <c r="AU95" s="149" t="s">
        <v>85</v>
      </c>
      <c r="AV95" s="12" t="s">
        <v>85</v>
      </c>
      <c r="AW95" s="12" t="s">
        <v>36</v>
      </c>
      <c r="AX95" s="12" t="s">
        <v>83</v>
      </c>
      <c r="AY95" s="149" t="s">
        <v>125</v>
      </c>
    </row>
    <row r="96" spans="2:65" s="1" customFormat="1" ht="24.2" customHeight="1">
      <c r="B96" s="33"/>
      <c r="C96" s="155" t="s">
        <v>85</v>
      </c>
      <c r="D96" s="155" t="s">
        <v>137</v>
      </c>
      <c r="E96" s="156" t="s">
        <v>449</v>
      </c>
      <c r="F96" s="157" t="s">
        <v>450</v>
      </c>
      <c r="G96" s="158" t="s">
        <v>147</v>
      </c>
      <c r="H96" s="159">
        <v>50</v>
      </c>
      <c r="I96" s="160"/>
      <c r="J96" s="161">
        <f>ROUND(I96*H96,2)</f>
        <v>0</v>
      </c>
      <c r="K96" s="162"/>
      <c r="L96" s="33"/>
      <c r="M96" s="163" t="s">
        <v>21</v>
      </c>
      <c r="N96" s="164" t="s">
        <v>46</v>
      </c>
      <c r="P96" s="140">
        <f>O96*H96</f>
        <v>0</v>
      </c>
      <c r="Q96" s="140">
        <v>0</v>
      </c>
      <c r="R96" s="140">
        <f>Q96*H96</f>
        <v>0</v>
      </c>
      <c r="S96" s="140">
        <v>0.32500000000000001</v>
      </c>
      <c r="T96" s="141">
        <f>S96*H96</f>
        <v>16.25</v>
      </c>
      <c r="AR96" s="142" t="s">
        <v>132</v>
      </c>
      <c r="AT96" s="142" t="s">
        <v>137</v>
      </c>
      <c r="AU96" s="142" t="s">
        <v>85</v>
      </c>
      <c r="AY96" s="18" t="s">
        <v>125</v>
      </c>
      <c r="BE96" s="143">
        <f>IF(N96="základní",J96,0)</f>
        <v>0</v>
      </c>
      <c r="BF96" s="143">
        <f>IF(N96="snížená",J96,0)</f>
        <v>0</v>
      </c>
      <c r="BG96" s="143">
        <f>IF(N96="zákl. přenesená",J96,0)</f>
        <v>0</v>
      </c>
      <c r="BH96" s="143">
        <f>IF(N96="sníž. přenesená",J96,0)</f>
        <v>0</v>
      </c>
      <c r="BI96" s="143">
        <f>IF(N96="nulová",J96,0)</f>
        <v>0</v>
      </c>
      <c r="BJ96" s="18" t="s">
        <v>83</v>
      </c>
      <c r="BK96" s="143">
        <f>ROUND(I96*H96,2)</f>
        <v>0</v>
      </c>
      <c r="BL96" s="18" t="s">
        <v>132</v>
      </c>
      <c r="BM96" s="142" t="s">
        <v>451</v>
      </c>
    </row>
    <row r="97" spans="2:65" s="1" customFormat="1" ht="39">
      <c r="B97" s="33"/>
      <c r="D97" s="144" t="s">
        <v>134</v>
      </c>
      <c r="F97" s="145" t="s">
        <v>452</v>
      </c>
      <c r="I97" s="146"/>
      <c r="L97" s="33"/>
      <c r="M97" s="147"/>
      <c r="T97" s="54"/>
      <c r="AT97" s="18" t="s">
        <v>134</v>
      </c>
      <c r="AU97" s="18" t="s">
        <v>85</v>
      </c>
    </row>
    <row r="98" spans="2:65" s="1" customFormat="1" ht="11.25">
      <c r="B98" s="33"/>
      <c r="D98" s="166" t="s">
        <v>150</v>
      </c>
      <c r="F98" s="167" t="s">
        <v>453</v>
      </c>
      <c r="I98" s="146"/>
      <c r="L98" s="33"/>
      <c r="M98" s="147"/>
      <c r="T98" s="54"/>
      <c r="AT98" s="18" t="s">
        <v>150</v>
      </c>
      <c r="AU98" s="18" t="s">
        <v>85</v>
      </c>
    </row>
    <row r="99" spans="2:65" s="12" customFormat="1" ht="11.25">
      <c r="B99" s="148"/>
      <c r="D99" s="144" t="s">
        <v>135</v>
      </c>
      <c r="E99" s="149" t="s">
        <v>21</v>
      </c>
      <c r="F99" s="150" t="s">
        <v>454</v>
      </c>
      <c r="H99" s="151">
        <v>50</v>
      </c>
      <c r="I99" s="152"/>
      <c r="L99" s="148"/>
      <c r="M99" s="153"/>
      <c r="T99" s="154"/>
      <c r="AT99" s="149" t="s">
        <v>135</v>
      </c>
      <c r="AU99" s="149" t="s">
        <v>85</v>
      </c>
      <c r="AV99" s="12" t="s">
        <v>85</v>
      </c>
      <c r="AW99" s="12" t="s">
        <v>36</v>
      </c>
      <c r="AX99" s="12" t="s">
        <v>83</v>
      </c>
      <c r="AY99" s="149" t="s">
        <v>125</v>
      </c>
    </row>
    <row r="100" spans="2:65" s="1" customFormat="1" ht="24.2" customHeight="1">
      <c r="B100" s="33"/>
      <c r="C100" s="155" t="s">
        <v>144</v>
      </c>
      <c r="D100" s="155" t="s">
        <v>137</v>
      </c>
      <c r="E100" s="156" t="s">
        <v>455</v>
      </c>
      <c r="F100" s="157" t="s">
        <v>456</v>
      </c>
      <c r="G100" s="158" t="s">
        <v>147</v>
      </c>
      <c r="H100" s="159">
        <v>50</v>
      </c>
      <c r="I100" s="160"/>
      <c r="J100" s="161">
        <f>ROUND(I100*H100,2)</f>
        <v>0</v>
      </c>
      <c r="K100" s="162"/>
      <c r="L100" s="33"/>
      <c r="M100" s="163" t="s">
        <v>21</v>
      </c>
      <c r="N100" s="164" t="s">
        <v>46</v>
      </c>
      <c r="P100" s="140">
        <f>O100*H100</f>
        <v>0</v>
      </c>
      <c r="Q100" s="140">
        <v>8.0000000000000007E-5</v>
      </c>
      <c r="R100" s="140">
        <f>Q100*H100</f>
        <v>4.0000000000000001E-3</v>
      </c>
      <c r="S100" s="140">
        <v>0.23</v>
      </c>
      <c r="T100" s="141">
        <f>S100*H100</f>
        <v>11.5</v>
      </c>
      <c r="AR100" s="142" t="s">
        <v>132</v>
      </c>
      <c r="AT100" s="142" t="s">
        <v>137</v>
      </c>
      <c r="AU100" s="142" t="s">
        <v>85</v>
      </c>
      <c r="AY100" s="18" t="s">
        <v>125</v>
      </c>
      <c r="BE100" s="143">
        <f>IF(N100="základní",J100,0)</f>
        <v>0</v>
      </c>
      <c r="BF100" s="143">
        <f>IF(N100="snížená",J100,0)</f>
        <v>0</v>
      </c>
      <c r="BG100" s="143">
        <f>IF(N100="zákl. přenesená",J100,0)</f>
        <v>0</v>
      </c>
      <c r="BH100" s="143">
        <f>IF(N100="sníž. přenesená",J100,0)</f>
        <v>0</v>
      </c>
      <c r="BI100" s="143">
        <f>IF(N100="nulová",J100,0)</f>
        <v>0</v>
      </c>
      <c r="BJ100" s="18" t="s">
        <v>83</v>
      </c>
      <c r="BK100" s="143">
        <f>ROUND(I100*H100,2)</f>
        <v>0</v>
      </c>
      <c r="BL100" s="18" t="s">
        <v>132</v>
      </c>
      <c r="BM100" s="142" t="s">
        <v>457</v>
      </c>
    </row>
    <row r="101" spans="2:65" s="1" customFormat="1" ht="29.25">
      <c r="B101" s="33"/>
      <c r="D101" s="144" t="s">
        <v>134</v>
      </c>
      <c r="F101" s="145" t="s">
        <v>458</v>
      </c>
      <c r="I101" s="146"/>
      <c r="L101" s="33"/>
      <c r="M101" s="147"/>
      <c r="T101" s="54"/>
      <c r="AT101" s="18" t="s">
        <v>134</v>
      </c>
      <c r="AU101" s="18" t="s">
        <v>85</v>
      </c>
    </row>
    <row r="102" spans="2:65" s="1" customFormat="1" ht="11.25">
      <c r="B102" s="33"/>
      <c r="D102" s="166" t="s">
        <v>150</v>
      </c>
      <c r="F102" s="167" t="s">
        <v>459</v>
      </c>
      <c r="I102" s="146"/>
      <c r="L102" s="33"/>
      <c r="M102" s="147"/>
      <c r="T102" s="54"/>
      <c r="AT102" s="18" t="s">
        <v>150</v>
      </c>
      <c r="AU102" s="18" t="s">
        <v>85</v>
      </c>
    </row>
    <row r="103" spans="2:65" s="12" customFormat="1" ht="11.25">
      <c r="B103" s="148"/>
      <c r="D103" s="144" t="s">
        <v>135</v>
      </c>
      <c r="E103" s="149" t="s">
        <v>21</v>
      </c>
      <c r="F103" s="150" t="s">
        <v>460</v>
      </c>
      <c r="H103" s="151">
        <v>50</v>
      </c>
      <c r="I103" s="152"/>
      <c r="L103" s="148"/>
      <c r="M103" s="153"/>
      <c r="T103" s="154"/>
      <c r="AT103" s="149" t="s">
        <v>135</v>
      </c>
      <c r="AU103" s="149" t="s">
        <v>85</v>
      </c>
      <c r="AV103" s="12" t="s">
        <v>85</v>
      </c>
      <c r="AW103" s="12" t="s">
        <v>36</v>
      </c>
      <c r="AX103" s="12" t="s">
        <v>83</v>
      </c>
      <c r="AY103" s="149" t="s">
        <v>125</v>
      </c>
    </row>
    <row r="104" spans="2:65" s="1" customFormat="1" ht="37.9" customHeight="1">
      <c r="B104" s="33"/>
      <c r="C104" s="155" t="s">
        <v>132</v>
      </c>
      <c r="D104" s="155" t="s">
        <v>137</v>
      </c>
      <c r="E104" s="156" t="s">
        <v>138</v>
      </c>
      <c r="F104" s="157" t="s">
        <v>461</v>
      </c>
      <c r="G104" s="158" t="s">
        <v>140</v>
      </c>
      <c r="H104" s="159">
        <v>1</v>
      </c>
      <c r="I104" s="160"/>
      <c r="J104" s="161">
        <f>ROUND(I104*H104,2)</f>
        <v>0</v>
      </c>
      <c r="K104" s="162"/>
      <c r="L104" s="33"/>
      <c r="M104" s="163" t="s">
        <v>21</v>
      </c>
      <c r="N104" s="164" t="s">
        <v>46</v>
      </c>
      <c r="P104" s="140">
        <f>O104*H104</f>
        <v>0</v>
      </c>
      <c r="Q104" s="140">
        <v>4.0000000000000003E-5</v>
      </c>
      <c r="R104" s="140">
        <f>Q104*H104</f>
        <v>4.0000000000000003E-5</v>
      </c>
      <c r="S104" s="140">
        <v>0</v>
      </c>
      <c r="T104" s="141">
        <f>S104*H104</f>
        <v>0</v>
      </c>
      <c r="AR104" s="142" t="s">
        <v>132</v>
      </c>
      <c r="AT104" s="142" t="s">
        <v>137</v>
      </c>
      <c r="AU104" s="142" t="s">
        <v>85</v>
      </c>
      <c r="AY104" s="18" t="s">
        <v>125</v>
      </c>
      <c r="BE104" s="143">
        <f>IF(N104="základní",J104,0)</f>
        <v>0</v>
      </c>
      <c r="BF104" s="143">
        <f>IF(N104="snížená",J104,0)</f>
        <v>0</v>
      </c>
      <c r="BG104" s="143">
        <f>IF(N104="zákl. přenesená",J104,0)</f>
        <v>0</v>
      </c>
      <c r="BH104" s="143">
        <f>IF(N104="sníž. přenesená",J104,0)</f>
        <v>0</v>
      </c>
      <c r="BI104" s="143">
        <f>IF(N104="nulová",J104,0)</f>
        <v>0</v>
      </c>
      <c r="BJ104" s="18" t="s">
        <v>83</v>
      </c>
      <c r="BK104" s="143">
        <f>ROUND(I104*H104,2)</f>
        <v>0</v>
      </c>
      <c r="BL104" s="18" t="s">
        <v>132</v>
      </c>
      <c r="BM104" s="142" t="s">
        <v>462</v>
      </c>
    </row>
    <row r="105" spans="2:65" s="1" customFormat="1" ht="29.25">
      <c r="B105" s="33"/>
      <c r="D105" s="144" t="s">
        <v>134</v>
      </c>
      <c r="F105" s="145" t="s">
        <v>461</v>
      </c>
      <c r="I105" s="146"/>
      <c r="L105" s="33"/>
      <c r="M105" s="147"/>
      <c r="T105" s="54"/>
      <c r="AT105" s="18" t="s">
        <v>134</v>
      </c>
      <c r="AU105" s="18" t="s">
        <v>85</v>
      </c>
    </row>
    <row r="106" spans="2:65" s="1" customFormat="1" ht="39">
      <c r="B106" s="33"/>
      <c r="D106" s="144" t="s">
        <v>142</v>
      </c>
      <c r="F106" s="165" t="s">
        <v>143</v>
      </c>
      <c r="I106" s="146"/>
      <c r="L106" s="33"/>
      <c r="M106" s="147"/>
      <c r="T106" s="54"/>
      <c r="AT106" s="18" t="s">
        <v>142</v>
      </c>
      <c r="AU106" s="18" t="s">
        <v>85</v>
      </c>
    </row>
    <row r="107" spans="2:65" s="1" customFormat="1" ht="24.2" customHeight="1">
      <c r="B107" s="33"/>
      <c r="C107" s="155" t="s">
        <v>160</v>
      </c>
      <c r="D107" s="155" t="s">
        <v>137</v>
      </c>
      <c r="E107" s="156" t="s">
        <v>463</v>
      </c>
      <c r="F107" s="157" t="s">
        <v>464</v>
      </c>
      <c r="G107" s="158" t="s">
        <v>405</v>
      </c>
      <c r="H107" s="159">
        <v>2</v>
      </c>
      <c r="I107" s="160"/>
      <c r="J107" s="161">
        <f>ROUND(I107*H107,2)</f>
        <v>0</v>
      </c>
      <c r="K107" s="162"/>
      <c r="L107" s="33"/>
      <c r="M107" s="163" t="s">
        <v>21</v>
      </c>
      <c r="N107" s="164" t="s">
        <v>46</v>
      </c>
      <c r="P107" s="140">
        <f>O107*H107</f>
        <v>0</v>
      </c>
      <c r="Q107" s="140">
        <v>8.6800000000000002E-3</v>
      </c>
      <c r="R107" s="140">
        <f>Q107*H107</f>
        <v>1.736E-2</v>
      </c>
      <c r="S107" s="140">
        <v>0</v>
      </c>
      <c r="T107" s="141">
        <f>S107*H107</f>
        <v>0</v>
      </c>
      <c r="AR107" s="142" t="s">
        <v>132</v>
      </c>
      <c r="AT107" s="142" t="s">
        <v>137</v>
      </c>
      <c r="AU107" s="142" t="s">
        <v>85</v>
      </c>
      <c r="AY107" s="18" t="s">
        <v>125</v>
      </c>
      <c r="BE107" s="143">
        <f>IF(N107="základní",J107,0)</f>
        <v>0</v>
      </c>
      <c r="BF107" s="143">
        <f>IF(N107="snížená",J107,0)</f>
        <v>0</v>
      </c>
      <c r="BG107" s="143">
        <f>IF(N107="zákl. přenesená",J107,0)</f>
        <v>0</v>
      </c>
      <c r="BH107" s="143">
        <f>IF(N107="sníž. přenesená",J107,0)</f>
        <v>0</v>
      </c>
      <c r="BI107" s="143">
        <f>IF(N107="nulová",J107,0)</f>
        <v>0</v>
      </c>
      <c r="BJ107" s="18" t="s">
        <v>83</v>
      </c>
      <c r="BK107" s="143">
        <f>ROUND(I107*H107,2)</f>
        <v>0</v>
      </c>
      <c r="BL107" s="18" t="s">
        <v>132</v>
      </c>
      <c r="BM107" s="142" t="s">
        <v>465</v>
      </c>
    </row>
    <row r="108" spans="2:65" s="1" customFormat="1" ht="58.5">
      <c r="B108" s="33"/>
      <c r="D108" s="144" t="s">
        <v>134</v>
      </c>
      <c r="F108" s="145" t="s">
        <v>466</v>
      </c>
      <c r="I108" s="146"/>
      <c r="L108" s="33"/>
      <c r="M108" s="147"/>
      <c r="T108" s="54"/>
      <c r="AT108" s="18" t="s">
        <v>134</v>
      </c>
      <c r="AU108" s="18" t="s">
        <v>85</v>
      </c>
    </row>
    <row r="109" spans="2:65" s="1" customFormat="1" ht="11.25">
      <c r="B109" s="33"/>
      <c r="D109" s="166" t="s">
        <v>150</v>
      </c>
      <c r="F109" s="167" t="s">
        <v>467</v>
      </c>
      <c r="I109" s="146"/>
      <c r="L109" s="33"/>
      <c r="M109" s="147"/>
      <c r="T109" s="54"/>
      <c r="AT109" s="18" t="s">
        <v>150</v>
      </c>
      <c r="AU109" s="18" t="s">
        <v>85</v>
      </c>
    </row>
    <row r="110" spans="2:65" s="1" customFormat="1" ht="24.2" customHeight="1">
      <c r="B110" s="33"/>
      <c r="C110" s="155" t="s">
        <v>170</v>
      </c>
      <c r="D110" s="155" t="s">
        <v>137</v>
      </c>
      <c r="E110" s="156" t="s">
        <v>468</v>
      </c>
      <c r="F110" s="157" t="s">
        <v>469</v>
      </c>
      <c r="G110" s="158" t="s">
        <v>405</v>
      </c>
      <c r="H110" s="159">
        <v>4</v>
      </c>
      <c r="I110" s="160"/>
      <c r="J110" s="161">
        <f>ROUND(I110*H110,2)</f>
        <v>0</v>
      </c>
      <c r="K110" s="162"/>
      <c r="L110" s="33"/>
      <c r="M110" s="163" t="s">
        <v>21</v>
      </c>
      <c r="N110" s="164" t="s">
        <v>46</v>
      </c>
      <c r="P110" s="140">
        <f>O110*H110</f>
        <v>0</v>
      </c>
      <c r="Q110" s="140">
        <v>1.269E-2</v>
      </c>
      <c r="R110" s="140">
        <f>Q110*H110</f>
        <v>5.076E-2</v>
      </c>
      <c r="S110" s="140">
        <v>0</v>
      </c>
      <c r="T110" s="141">
        <f>S110*H110</f>
        <v>0</v>
      </c>
      <c r="AR110" s="142" t="s">
        <v>132</v>
      </c>
      <c r="AT110" s="142" t="s">
        <v>137</v>
      </c>
      <c r="AU110" s="142" t="s">
        <v>85</v>
      </c>
      <c r="AY110" s="18" t="s">
        <v>125</v>
      </c>
      <c r="BE110" s="143">
        <f>IF(N110="základní",J110,0)</f>
        <v>0</v>
      </c>
      <c r="BF110" s="143">
        <f>IF(N110="snížená",J110,0)</f>
        <v>0</v>
      </c>
      <c r="BG110" s="143">
        <f>IF(N110="zákl. přenesená",J110,0)</f>
        <v>0</v>
      </c>
      <c r="BH110" s="143">
        <f>IF(N110="sníž. přenesená",J110,0)</f>
        <v>0</v>
      </c>
      <c r="BI110" s="143">
        <f>IF(N110="nulová",J110,0)</f>
        <v>0</v>
      </c>
      <c r="BJ110" s="18" t="s">
        <v>83</v>
      </c>
      <c r="BK110" s="143">
        <f>ROUND(I110*H110,2)</f>
        <v>0</v>
      </c>
      <c r="BL110" s="18" t="s">
        <v>132</v>
      </c>
      <c r="BM110" s="142" t="s">
        <v>470</v>
      </c>
    </row>
    <row r="111" spans="2:65" s="1" customFormat="1" ht="58.5">
      <c r="B111" s="33"/>
      <c r="D111" s="144" t="s">
        <v>134</v>
      </c>
      <c r="F111" s="145" t="s">
        <v>471</v>
      </c>
      <c r="I111" s="146"/>
      <c r="L111" s="33"/>
      <c r="M111" s="147"/>
      <c r="T111" s="54"/>
      <c r="AT111" s="18" t="s">
        <v>134</v>
      </c>
      <c r="AU111" s="18" t="s">
        <v>85</v>
      </c>
    </row>
    <row r="112" spans="2:65" s="1" customFormat="1" ht="11.25">
      <c r="B112" s="33"/>
      <c r="D112" s="166" t="s">
        <v>150</v>
      </c>
      <c r="F112" s="167" t="s">
        <v>472</v>
      </c>
      <c r="I112" s="146"/>
      <c r="L112" s="33"/>
      <c r="M112" s="147"/>
      <c r="T112" s="54"/>
      <c r="AT112" s="18" t="s">
        <v>150</v>
      </c>
      <c r="AU112" s="18" t="s">
        <v>85</v>
      </c>
    </row>
    <row r="113" spans="2:65" s="1" customFormat="1" ht="24.2" customHeight="1">
      <c r="B113" s="33"/>
      <c r="C113" s="155" t="s">
        <v>176</v>
      </c>
      <c r="D113" s="155" t="s">
        <v>137</v>
      </c>
      <c r="E113" s="156" t="s">
        <v>473</v>
      </c>
      <c r="F113" s="157" t="s">
        <v>474</v>
      </c>
      <c r="G113" s="158" t="s">
        <v>405</v>
      </c>
      <c r="H113" s="159">
        <v>2</v>
      </c>
      <c r="I113" s="160"/>
      <c r="J113" s="161">
        <f>ROUND(I113*H113,2)</f>
        <v>0</v>
      </c>
      <c r="K113" s="162"/>
      <c r="L113" s="33"/>
      <c r="M113" s="163" t="s">
        <v>21</v>
      </c>
      <c r="N113" s="164" t="s">
        <v>46</v>
      </c>
      <c r="P113" s="140">
        <f>O113*H113</f>
        <v>0</v>
      </c>
      <c r="Q113" s="140">
        <v>3.6900000000000002E-2</v>
      </c>
      <c r="R113" s="140">
        <f>Q113*H113</f>
        <v>7.3800000000000004E-2</v>
      </c>
      <c r="S113" s="140">
        <v>0</v>
      </c>
      <c r="T113" s="141">
        <f>S113*H113</f>
        <v>0</v>
      </c>
      <c r="AR113" s="142" t="s">
        <v>132</v>
      </c>
      <c r="AT113" s="142" t="s">
        <v>137</v>
      </c>
      <c r="AU113" s="142" t="s">
        <v>85</v>
      </c>
      <c r="AY113" s="18" t="s">
        <v>125</v>
      </c>
      <c r="BE113" s="143">
        <f>IF(N113="základní",J113,0)</f>
        <v>0</v>
      </c>
      <c r="BF113" s="143">
        <f>IF(N113="snížená",J113,0)</f>
        <v>0</v>
      </c>
      <c r="BG113" s="143">
        <f>IF(N113="zákl. přenesená",J113,0)</f>
        <v>0</v>
      </c>
      <c r="BH113" s="143">
        <f>IF(N113="sníž. přenesená",J113,0)</f>
        <v>0</v>
      </c>
      <c r="BI113" s="143">
        <f>IF(N113="nulová",J113,0)</f>
        <v>0</v>
      </c>
      <c r="BJ113" s="18" t="s">
        <v>83</v>
      </c>
      <c r="BK113" s="143">
        <f>ROUND(I113*H113,2)</f>
        <v>0</v>
      </c>
      <c r="BL113" s="18" t="s">
        <v>132</v>
      </c>
      <c r="BM113" s="142" t="s">
        <v>475</v>
      </c>
    </row>
    <row r="114" spans="2:65" s="1" customFormat="1" ht="58.5">
      <c r="B114" s="33"/>
      <c r="D114" s="144" t="s">
        <v>134</v>
      </c>
      <c r="F114" s="145" t="s">
        <v>476</v>
      </c>
      <c r="I114" s="146"/>
      <c r="L114" s="33"/>
      <c r="M114" s="147"/>
      <c r="T114" s="54"/>
      <c r="AT114" s="18" t="s">
        <v>134</v>
      </c>
      <c r="AU114" s="18" t="s">
        <v>85</v>
      </c>
    </row>
    <row r="115" spans="2:65" s="1" customFormat="1" ht="11.25">
      <c r="B115" s="33"/>
      <c r="D115" s="166" t="s">
        <v>150</v>
      </c>
      <c r="F115" s="167" t="s">
        <v>477</v>
      </c>
      <c r="I115" s="146"/>
      <c r="L115" s="33"/>
      <c r="M115" s="147"/>
      <c r="T115" s="54"/>
      <c r="AT115" s="18" t="s">
        <v>150</v>
      </c>
      <c r="AU115" s="18" t="s">
        <v>85</v>
      </c>
    </row>
    <row r="116" spans="2:65" s="1" customFormat="1" ht="24.2" customHeight="1">
      <c r="B116" s="33"/>
      <c r="C116" s="155" t="s">
        <v>131</v>
      </c>
      <c r="D116" s="155" t="s">
        <v>137</v>
      </c>
      <c r="E116" s="156" t="s">
        <v>171</v>
      </c>
      <c r="F116" s="157" t="s">
        <v>172</v>
      </c>
      <c r="G116" s="158" t="s">
        <v>155</v>
      </c>
      <c r="H116" s="159">
        <v>33.581000000000003</v>
      </c>
      <c r="I116" s="160"/>
      <c r="J116" s="161">
        <f>ROUND(I116*H116,2)</f>
        <v>0</v>
      </c>
      <c r="K116" s="162"/>
      <c r="L116" s="33"/>
      <c r="M116" s="163" t="s">
        <v>21</v>
      </c>
      <c r="N116" s="164" t="s">
        <v>46</v>
      </c>
      <c r="P116" s="140">
        <f>O116*H116</f>
        <v>0</v>
      </c>
      <c r="Q116" s="140">
        <v>0</v>
      </c>
      <c r="R116" s="140">
        <f>Q116*H116</f>
        <v>0</v>
      </c>
      <c r="S116" s="140">
        <v>0</v>
      </c>
      <c r="T116" s="141">
        <f>S116*H116</f>
        <v>0</v>
      </c>
      <c r="AR116" s="142" t="s">
        <v>132</v>
      </c>
      <c r="AT116" s="142" t="s">
        <v>137</v>
      </c>
      <c r="AU116" s="142" t="s">
        <v>85</v>
      </c>
      <c r="AY116" s="18" t="s">
        <v>125</v>
      </c>
      <c r="BE116" s="143">
        <f>IF(N116="základní",J116,0)</f>
        <v>0</v>
      </c>
      <c r="BF116" s="143">
        <f>IF(N116="snížená",J116,0)</f>
        <v>0</v>
      </c>
      <c r="BG116" s="143">
        <f>IF(N116="zákl. přenesená",J116,0)</f>
        <v>0</v>
      </c>
      <c r="BH116" s="143">
        <f>IF(N116="sníž. přenesená",J116,0)</f>
        <v>0</v>
      </c>
      <c r="BI116" s="143">
        <f>IF(N116="nulová",J116,0)</f>
        <v>0</v>
      </c>
      <c r="BJ116" s="18" t="s">
        <v>83</v>
      </c>
      <c r="BK116" s="143">
        <f>ROUND(I116*H116,2)</f>
        <v>0</v>
      </c>
      <c r="BL116" s="18" t="s">
        <v>132</v>
      </c>
      <c r="BM116" s="142" t="s">
        <v>478</v>
      </c>
    </row>
    <row r="117" spans="2:65" s="1" customFormat="1" ht="19.5">
      <c r="B117" s="33"/>
      <c r="D117" s="144" t="s">
        <v>134</v>
      </c>
      <c r="F117" s="145" t="s">
        <v>174</v>
      </c>
      <c r="I117" s="146"/>
      <c r="L117" s="33"/>
      <c r="M117" s="147"/>
      <c r="T117" s="54"/>
      <c r="AT117" s="18" t="s">
        <v>134</v>
      </c>
      <c r="AU117" s="18" t="s">
        <v>85</v>
      </c>
    </row>
    <row r="118" spans="2:65" s="1" customFormat="1" ht="11.25">
      <c r="B118" s="33"/>
      <c r="D118" s="166" t="s">
        <v>150</v>
      </c>
      <c r="F118" s="167" t="s">
        <v>175</v>
      </c>
      <c r="I118" s="146"/>
      <c r="L118" s="33"/>
      <c r="M118" s="147"/>
      <c r="T118" s="54"/>
      <c r="AT118" s="18" t="s">
        <v>150</v>
      </c>
      <c r="AU118" s="18" t="s">
        <v>85</v>
      </c>
    </row>
    <row r="119" spans="2:65" s="12" customFormat="1" ht="11.25">
      <c r="B119" s="148"/>
      <c r="D119" s="144" t="s">
        <v>135</v>
      </c>
      <c r="E119" s="149" t="s">
        <v>21</v>
      </c>
      <c r="F119" s="150" t="s">
        <v>479</v>
      </c>
      <c r="H119" s="151">
        <v>56.12</v>
      </c>
      <c r="I119" s="152"/>
      <c r="L119" s="148"/>
      <c r="M119" s="153"/>
      <c r="T119" s="154"/>
      <c r="AT119" s="149" t="s">
        <v>135</v>
      </c>
      <c r="AU119" s="149" t="s">
        <v>85</v>
      </c>
      <c r="AV119" s="12" t="s">
        <v>85</v>
      </c>
      <c r="AW119" s="12" t="s">
        <v>36</v>
      </c>
      <c r="AX119" s="12" t="s">
        <v>75</v>
      </c>
      <c r="AY119" s="149" t="s">
        <v>125</v>
      </c>
    </row>
    <row r="120" spans="2:65" s="12" customFormat="1" ht="11.25">
      <c r="B120" s="148"/>
      <c r="D120" s="144" t="s">
        <v>135</v>
      </c>
      <c r="E120" s="149" t="s">
        <v>21</v>
      </c>
      <c r="F120" s="150" t="s">
        <v>480</v>
      </c>
      <c r="H120" s="151">
        <v>-13.036</v>
      </c>
      <c r="I120" s="152"/>
      <c r="L120" s="148"/>
      <c r="M120" s="153"/>
      <c r="T120" s="154"/>
      <c r="AT120" s="149" t="s">
        <v>135</v>
      </c>
      <c r="AU120" s="149" t="s">
        <v>85</v>
      </c>
      <c r="AV120" s="12" t="s">
        <v>85</v>
      </c>
      <c r="AW120" s="12" t="s">
        <v>36</v>
      </c>
      <c r="AX120" s="12" t="s">
        <v>75</v>
      </c>
      <c r="AY120" s="149" t="s">
        <v>125</v>
      </c>
    </row>
    <row r="121" spans="2:65" s="12" customFormat="1" ht="11.25">
      <c r="B121" s="148"/>
      <c r="D121" s="144" t="s">
        <v>135</v>
      </c>
      <c r="E121" s="149" t="s">
        <v>21</v>
      </c>
      <c r="F121" s="150" t="s">
        <v>481</v>
      </c>
      <c r="H121" s="151">
        <v>-3.577</v>
      </c>
      <c r="I121" s="152"/>
      <c r="L121" s="148"/>
      <c r="M121" s="153"/>
      <c r="T121" s="154"/>
      <c r="AT121" s="149" t="s">
        <v>135</v>
      </c>
      <c r="AU121" s="149" t="s">
        <v>85</v>
      </c>
      <c r="AV121" s="12" t="s">
        <v>85</v>
      </c>
      <c r="AW121" s="12" t="s">
        <v>36</v>
      </c>
      <c r="AX121" s="12" t="s">
        <v>75</v>
      </c>
      <c r="AY121" s="149" t="s">
        <v>125</v>
      </c>
    </row>
    <row r="122" spans="2:65" s="15" customFormat="1" ht="11.25">
      <c r="B122" s="181"/>
      <c r="D122" s="144" t="s">
        <v>135</v>
      </c>
      <c r="E122" s="182" t="s">
        <v>21</v>
      </c>
      <c r="F122" s="183" t="s">
        <v>268</v>
      </c>
      <c r="H122" s="184">
        <v>39.506999999999998</v>
      </c>
      <c r="I122" s="185"/>
      <c r="L122" s="181"/>
      <c r="M122" s="186"/>
      <c r="T122" s="187"/>
      <c r="AT122" s="182" t="s">
        <v>135</v>
      </c>
      <c r="AU122" s="182" t="s">
        <v>85</v>
      </c>
      <c r="AV122" s="15" t="s">
        <v>144</v>
      </c>
      <c r="AW122" s="15" t="s">
        <v>36</v>
      </c>
      <c r="AX122" s="15" t="s">
        <v>75</v>
      </c>
      <c r="AY122" s="182" t="s">
        <v>125</v>
      </c>
    </row>
    <row r="123" spans="2:65" s="12" customFormat="1" ht="11.25">
      <c r="B123" s="148"/>
      <c r="D123" s="144" t="s">
        <v>135</v>
      </c>
      <c r="E123" s="149" t="s">
        <v>21</v>
      </c>
      <c r="F123" s="150" t="s">
        <v>482</v>
      </c>
      <c r="H123" s="151">
        <v>33.581000000000003</v>
      </c>
      <c r="I123" s="152"/>
      <c r="L123" s="148"/>
      <c r="M123" s="153"/>
      <c r="T123" s="154"/>
      <c r="AT123" s="149" t="s">
        <v>135</v>
      </c>
      <c r="AU123" s="149" t="s">
        <v>85</v>
      </c>
      <c r="AV123" s="12" t="s">
        <v>85</v>
      </c>
      <c r="AW123" s="12" t="s">
        <v>36</v>
      </c>
      <c r="AX123" s="12" t="s">
        <v>83</v>
      </c>
      <c r="AY123" s="149" t="s">
        <v>125</v>
      </c>
    </row>
    <row r="124" spans="2:65" s="1" customFormat="1" ht="16.5" customHeight="1">
      <c r="B124" s="33"/>
      <c r="C124" s="155" t="s">
        <v>188</v>
      </c>
      <c r="D124" s="155" t="s">
        <v>137</v>
      </c>
      <c r="E124" s="156" t="s">
        <v>483</v>
      </c>
      <c r="F124" s="157" t="s">
        <v>484</v>
      </c>
      <c r="G124" s="158" t="s">
        <v>155</v>
      </c>
      <c r="H124" s="159">
        <v>5</v>
      </c>
      <c r="I124" s="160"/>
      <c r="J124" s="161">
        <f>ROUND(I124*H124,2)</f>
        <v>0</v>
      </c>
      <c r="K124" s="162"/>
      <c r="L124" s="33"/>
      <c r="M124" s="163" t="s">
        <v>21</v>
      </c>
      <c r="N124" s="164" t="s">
        <v>46</v>
      </c>
      <c r="P124" s="140">
        <f>O124*H124</f>
        <v>0</v>
      </c>
      <c r="Q124" s="140">
        <v>0</v>
      </c>
      <c r="R124" s="140">
        <f>Q124*H124</f>
        <v>0</v>
      </c>
      <c r="S124" s="140">
        <v>0</v>
      </c>
      <c r="T124" s="141">
        <f>S124*H124</f>
        <v>0</v>
      </c>
      <c r="AR124" s="142" t="s">
        <v>132</v>
      </c>
      <c r="AT124" s="142" t="s">
        <v>137</v>
      </c>
      <c r="AU124" s="142" t="s">
        <v>85</v>
      </c>
      <c r="AY124" s="18" t="s">
        <v>125</v>
      </c>
      <c r="BE124" s="143">
        <f>IF(N124="základní",J124,0)</f>
        <v>0</v>
      </c>
      <c r="BF124" s="143">
        <f>IF(N124="snížená",J124,0)</f>
        <v>0</v>
      </c>
      <c r="BG124" s="143">
        <f>IF(N124="zákl. přenesená",J124,0)</f>
        <v>0</v>
      </c>
      <c r="BH124" s="143">
        <f>IF(N124="sníž. přenesená",J124,0)</f>
        <v>0</v>
      </c>
      <c r="BI124" s="143">
        <f>IF(N124="nulová",J124,0)</f>
        <v>0</v>
      </c>
      <c r="BJ124" s="18" t="s">
        <v>83</v>
      </c>
      <c r="BK124" s="143">
        <f>ROUND(I124*H124,2)</f>
        <v>0</v>
      </c>
      <c r="BL124" s="18" t="s">
        <v>132</v>
      </c>
      <c r="BM124" s="142" t="s">
        <v>485</v>
      </c>
    </row>
    <row r="125" spans="2:65" s="1" customFormat="1" ht="11.25">
      <c r="B125" s="33"/>
      <c r="D125" s="144" t="s">
        <v>134</v>
      </c>
      <c r="F125" s="145" t="s">
        <v>484</v>
      </c>
      <c r="I125" s="146"/>
      <c r="L125" s="33"/>
      <c r="M125" s="147"/>
      <c r="T125" s="54"/>
      <c r="AT125" s="18" t="s">
        <v>134</v>
      </c>
      <c r="AU125" s="18" t="s">
        <v>85</v>
      </c>
    </row>
    <row r="126" spans="2:65" s="1" customFormat="1" ht="48.75">
      <c r="B126" s="33"/>
      <c r="D126" s="144" t="s">
        <v>142</v>
      </c>
      <c r="F126" s="165" t="s">
        <v>486</v>
      </c>
      <c r="I126" s="146"/>
      <c r="L126" s="33"/>
      <c r="M126" s="147"/>
      <c r="T126" s="54"/>
      <c r="AT126" s="18" t="s">
        <v>142</v>
      </c>
      <c r="AU126" s="18" t="s">
        <v>85</v>
      </c>
    </row>
    <row r="127" spans="2:65" s="1" customFormat="1" ht="24.2" customHeight="1">
      <c r="B127" s="33"/>
      <c r="C127" s="155" t="s">
        <v>196</v>
      </c>
      <c r="D127" s="155" t="s">
        <v>137</v>
      </c>
      <c r="E127" s="156" t="s">
        <v>487</v>
      </c>
      <c r="F127" s="157" t="s">
        <v>488</v>
      </c>
      <c r="G127" s="158" t="s">
        <v>155</v>
      </c>
      <c r="H127" s="159">
        <v>3.577</v>
      </c>
      <c r="I127" s="160"/>
      <c r="J127" s="161">
        <f>ROUND(I127*H127,2)</f>
        <v>0</v>
      </c>
      <c r="K127" s="162"/>
      <c r="L127" s="33"/>
      <c r="M127" s="163" t="s">
        <v>21</v>
      </c>
      <c r="N127" s="164" t="s">
        <v>46</v>
      </c>
      <c r="P127" s="140">
        <f>O127*H127</f>
        <v>0</v>
      </c>
      <c r="Q127" s="140">
        <v>0</v>
      </c>
      <c r="R127" s="140">
        <f>Q127*H127</f>
        <v>0</v>
      </c>
      <c r="S127" s="140">
        <v>0</v>
      </c>
      <c r="T127" s="141">
        <f>S127*H127</f>
        <v>0</v>
      </c>
      <c r="AR127" s="142" t="s">
        <v>132</v>
      </c>
      <c r="AT127" s="142" t="s">
        <v>137</v>
      </c>
      <c r="AU127" s="142" t="s">
        <v>85</v>
      </c>
      <c r="AY127" s="18" t="s">
        <v>125</v>
      </c>
      <c r="BE127" s="143">
        <f>IF(N127="základní",J127,0)</f>
        <v>0</v>
      </c>
      <c r="BF127" s="143">
        <f>IF(N127="snížená",J127,0)</f>
        <v>0</v>
      </c>
      <c r="BG127" s="143">
        <f>IF(N127="zákl. přenesená",J127,0)</f>
        <v>0</v>
      </c>
      <c r="BH127" s="143">
        <f>IF(N127="sníž. přenesená",J127,0)</f>
        <v>0</v>
      </c>
      <c r="BI127" s="143">
        <f>IF(N127="nulová",J127,0)</f>
        <v>0</v>
      </c>
      <c r="BJ127" s="18" t="s">
        <v>83</v>
      </c>
      <c r="BK127" s="143">
        <f>ROUND(I127*H127,2)</f>
        <v>0</v>
      </c>
      <c r="BL127" s="18" t="s">
        <v>132</v>
      </c>
      <c r="BM127" s="142" t="s">
        <v>489</v>
      </c>
    </row>
    <row r="128" spans="2:65" s="1" customFormat="1" ht="19.5">
      <c r="B128" s="33"/>
      <c r="D128" s="144" t="s">
        <v>134</v>
      </c>
      <c r="F128" s="145" t="s">
        <v>490</v>
      </c>
      <c r="I128" s="146"/>
      <c r="L128" s="33"/>
      <c r="M128" s="147"/>
      <c r="T128" s="54"/>
      <c r="AT128" s="18" t="s">
        <v>134</v>
      </c>
      <c r="AU128" s="18" t="s">
        <v>85</v>
      </c>
    </row>
    <row r="129" spans="2:65" s="1" customFormat="1" ht="11.25">
      <c r="B129" s="33"/>
      <c r="D129" s="166" t="s">
        <v>150</v>
      </c>
      <c r="F129" s="167" t="s">
        <v>491</v>
      </c>
      <c r="I129" s="146"/>
      <c r="L129" s="33"/>
      <c r="M129" s="147"/>
      <c r="T129" s="54"/>
      <c r="AT129" s="18" t="s">
        <v>150</v>
      </c>
      <c r="AU129" s="18" t="s">
        <v>85</v>
      </c>
    </row>
    <row r="130" spans="2:65" s="12" customFormat="1" ht="11.25">
      <c r="B130" s="148"/>
      <c r="D130" s="144" t="s">
        <v>135</v>
      </c>
      <c r="E130" s="149" t="s">
        <v>21</v>
      </c>
      <c r="F130" s="150" t="s">
        <v>492</v>
      </c>
      <c r="H130" s="151">
        <v>20.189</v>
      </c>
      <c r="I130" s="152"/>
      <c r="L130" s="148"/>
      <c r="M130" s="153"/>
      <c r="T130" s="154"/>
      <c r="AT130" s="149" t="s">
        <v>135</v>
      </c>
      <c r="AU130" s="149" t="s">
        <v>85</v>
      </c>
      <c r="AV130" s="12" t="s">
        <v>85</v>
      </c>
      <c r="AW130" s="12" t="s">
        <v>36</v>
      </c>
      <c r="AX130" s="12" t="s">
        <v>75</v>
      </c>
      <c r="AY130" s="149" t="s">
        <v>125</v>
      </c>
    </row>
    <row r="131" spans="2:65" s="12" customFormat="1" ht="11.25">
      <c r="B131" s="148"/>
      <c r="D131" s="144" t="s">
        <v>135</v>
      </c>
      <c r="E131" s="149" t="s">
        <v>21</v>
      </c>
      <c r="F131" s="150" t="s">
        <v>480</v>
      </c>
      <c r="H131" s="151">
        <v>-13.036</v>
      </c>
      <c r="I131" s="152"/>
      <c r="L131" s="148"/>
      <c r="M131" s="153"/>
      <c r="T131" s="154"/>
      <c r="AT131" s="149" t="s">
        <v>135</v>
      </c>
      <c r="AU131" s="149" t="s">
        <v>85</v>
      </c>
      <c r="AV131" s="12" t="s">
        <v>85</v>
      </c>
      <c r="AW131" s="12" t="s">
        <v>36</v>
      </c>
      <c r="AX131" s="12" t="s">
        <v>75</v>
      </c>
      <c r="AY131" s="149" t="s">
        <v>125</v>
      </c>
    </row>
    <row r="132" spans="2:65" s="15" customFormat="1" ht="11.25">
      <c r="B132" s="181"/>
      <c r="D132" s="144" t="s">
        <v>135</v>
      </c>
      <c r="E132" s="182" t="s">
        <v>21</v>
      </c>
      <c r="F132" s="183" t="s">
        <v>268</v>
      </c>
      <c r="H132" s="184">
        <v>7.1529999999999996</v>
      </c>
      <c r="I132" s="185"/>
      <c r="L132" s="181"/>
      <c r="M132" s="186"/>
      <c r="T132" s="187"/>
      <c r="AT132" s="182" t="s">
        <v>135</v>
      </c>
      <c r="AU132" s="182" t="s">
        <v>85</v>
      </c>
      <c r="AV132" s="15" t="s">
        <v>144</v>
      </c>
      <c r="AW132" s="15" t="s">
        <v>36</v>
      </c>
      <c r="AX132" s="15" t="s">
        <v>75</v>
      </c>
      <c r="AY132" s="182" t="s">
        <v>125</v>
      </c>
    </row>
    <row r="133" spans="2:65" s="12" customFormat="1" ht="11.25">
      <c r="B133" s="148"/>
      <c r="D133" s="144" t="s">
        <v>135</v>
      </c>
      <c r="E133" s="149" t="s">
        <v>21</v>
      </c>
      <c r="F133" s="150" t="s">
        <v>493</v>
      </c>
      <c r="H133" s="151">
        <v>3.577</v>
      </c>
      <c r="I133" s="152"/>
      <c r="L133" s="148"/>
      <c r="M133" s="153"/>
      <c r="T133" s="154"/>
      <c r="AT133" s="149" t="s">
        <v>135</v>
      </c>
      <c r="AU133" s="149" t="s">
        <v>85</v>
      </c>
      <c r="AV133" s="12" t="s">
        <v>85</v>
      </c>
      <c r="AW133" s="12" t="s">
        <v>36</v>
      </c>
      <c r="AX133" s="12" t="s">
        <v>83</v>
      </c>
      <c r="AY133" s="149" t="s">
        <v>125</v>
      </c>
    </row>
    <row r="134" spans="2:65" s="1" customFormat="1" ht="33" customHeight="1">
      <c r="B134" s="33"/>
      <c r="C134" s="155" t="s">
        <v>204</v>
      </c>
      <c r="D134" s="155" t="s">
        <v>137</v>
      </c>
      <c r="E134" s="156" t="s">
        <v>494</v>
      </c>
      <c r="F134" s="157" t="s">
        <v>495</v>
      </c>
      <c r="G134" s="158" t="s">
        <v>155</v>
      </c>
      <c r="H134" s="159">
        <v>19.754000000000001</v>
      </c>
      <c r="I134" s="160"/>
      <c r="J134" s="161">
        <f>ROUND(I134*H134,2)</f>
        <v>0</v>
      </c>
      <c r="K134" s="162"/>
      <c r="L134" s="33"/>
      <c r="M134" s="163" t="s">
        <v>21</v>
      </c>
      <c r="N134" s="164" t="s">
        <v>46</v>
      </c>
      <c r="P134" s="140">
        <f>O134*H134</f>
        <v>0</v>
      </c>
      <c r="Q134" s="140">
        <v>0</v>
      </c>
      <c r="R134" s="140">
        <f>Q134*H134</f>
        <v>0</v>
      </c>
      <c r="S134" s="140">
        <v>0</v>
      </c>
      <c r="T134" s="141">
        <f>S134*H134</f>
        <v>0</v>
      </c>
      <c r="AR134" s="142" t="s">
        <v>132</v>
      </c>
      <c r="AT134" s="142" t="s">
        <v>137</v>
      </c>
      <c r="AU134" s="142" t="s">
        <v>85</v>
      </c>
      <c r="AY134" s="18" t="s">
        <v>125</v>
      </c>
      <c r="BE134" s="143">
        <f>IF(N134="základní",J134,0)</f>
        <v>0</v>
      </c>
      <c r="BF134" s="143">
        <f>IF(N134="snížená",J134,0)</f>
        <v>0</v>
      </c>
      <c r="BG134" s="143">
        <f>IF(N134="zákl. přenesená",J134,0)</f>
        <v>0</v>
      </c>
      <c r="BH134" s="143">
        <f>IF(N134="sníž. přenesená",J134,0)</f>
        <v>0</v>
      </c>
      <c r="BI134" s="143">
        <f>IF(N134="nulová",J134,0)</f>
        <v>0</v>
      </c>
      <c r="BJ134" s="18" t="s">
        <v>83</v>
      </c>
      <c r="BK134" s="143">
        <f>ROUND(I134*H134,2)</f>
        <v>0</v>
      </c>
      <c r="BL134" s="18" t="s">
        <v>132</v>
      </c>
      <c r="BM134" s="142" t="s">
        <v>496</v>
      </c>
    </row>
    <row r="135" spans="2:65" s="1" customFormat="1" ht="29.25">
      <c r="B135" s="33"/>
      <c r="D135" s="144" t="s">
        <v>134</v>
      </c>
      <c r="F135" s="145" t="s">
        <v>497</v>
      </c>
      <c r="I135" s="146"/>
      <c r="L135" s="33"/>
      <c r="M135" s="147"/>
      <c r="T135" s="54"/>
      <c r="AT135" s="18" t="s">
        <v>134</v>
      </c>
      <c r="AU135" s="18" t="s">
        <v>85</v>
      </c>
    </row>
    <row r="136" spans="2:65" s="1" customFormat="1" ht="11.25">
      <c r="B136" s="33"/>
      <c r="D136" s="166" t="s">
        <v>150</v>
      </c>
      <c r="F136" s="167" t="s">
        <v>498</v>
      </c>
      <c r="I136" s="146"/>
      <c r="L136" s="33"/>
      <c r="M136" s="147"/>
      <c r="T136" s="54"/>
      <c r="AT136" s="18" t="s">
        <v>150</v>
      </c>
      <c r="AU136" s="18" t="s">
        <v>85</v>
      </c>
    </row>
    <row r="137" spans="2:65" s="12" customFormat="1" ht="11.25">
      <c r="B137" s="148"/>
      <c r="D137" s="144" t="s">
        <v>135</v>
      </c>
      <c r="E137" s="149" t="s">
        <v>21</v>
      </c>
      <c r="F137" s="150" t="s">
        <v>479</v>
      </c>
      <c r="H137" s="151">
        <v>56.12</v>
      </c>
      <c r="I137" s="152"/>
      <c r="L137" s="148"/>
      <c r="M137" s="153"/>
      <c r="T137" s="154"/>
      <c r="AT137" s="149" t="s">
        <v>135</v>
      </c>
      <c r="AU137" s="149" t="s">
        <v>85</v>
      </c>
      <c r="AV137" s="12" t="s">
        <v>85</v>
      </c>
      <c r="AW137" s="12" t="s">
        <v>36</v>
      </c>
      <c r="AX137" s="12" t="s">
        <v>75</v>
      </c>
      <c r="AY137" s="149" t="s">
        <v>125</v>
      </c>
    </row>
    <row r="138" spans="2:65" s="12" customFormat="1" ht="11.25">
      <c r="B138" s="148"/>
      <c r="D138" s="144" t="s">
        <v>135</v>
      </c>
      <c r="E138" s="149" t="s">
        <v>21</v>
      </c>
      <c r="F138" s="150" t="s">
        <v>480</v>
      </c>
      <c r="H138" s="151">
        <v>-13.036</v>
      </c>
      <c r="I138" s="152"/>
      <c r="L138" s="148"/>
      <c r="M138" s="153"/>
      <c r="T138" s="154"/>
      <c r="AT138" s="149" t="s">
        <v>135</v>
      </c>
      <c r="AU138" s="149" t="s">
        <v>85</v>
      </c>
      <c r="AV138" s="12" t="s">
        <v>85</v>
      </c>
      <c r="AW138" s="12" t="s">
        <v>36</v>
      </c>
      <c r="AX138" s="12" t="s">
        <v>75</v>
      </c>
      <c r="AY138" s="149" t="s">
        <v>125</v>
      </c>
    </row>
    <row r="139" spans="2:65" s="12" customFormat="1" ht="11.25">
      <c r="B139" s="148"/>
      <c r="D139" s="144" t="s">
        <v>135</v>
      </c>
      <c r="E139" s="149" t="s">
        <v>21</v>
      </c>
      <c r="F139" s="150" t="s">
        <v>481</v>
      </c>
      <c r="H139" s="151">
        <v>-3.577</v>
      </c>
      <c r="I139" s="152"/>
      <c r="L139" s="148"/>
      <c r="M139" s="153"/>
      <c r="T139" s="154"/>
      <c r="AT139" s="149" t="s">
        <v>135</v>
      </c>
      <c r="AU139" s="149" t="s">
        <v>85</v>
      </c>
      <c r="AV139" s="12" t="s">
        <v>85</v>
      </c>
      <c r="AW139" s="12" t="s">
        <v>36</v>
      </c>
      <c r="AX139" s="12" t="s">
        <v>75</v>
      </c>
      <c r="AY139" s="149" t="s">
        <v>125</v>
      </c>
    </row>
    <row r="140" spans="2:65" s="15" customFormat="1" ht="11.25">
      <c r="B140" s="181"/>
      <c r="D140" s="144" t="s">
        <v>135</v>
      </c>
      <c r="E140" s="182" t="s">
        <v>21</v>
      </c>
      <c r="F140" s="183" t="s">
        <v>268</v>
      </c>
      <c r="H140" s="184">
        <v>39.506999999999998</v>
      </c>
      <c r="I140" s="185"/>
      <c r="L140" s="181"/>
      <c r="M140" s="186"/>
      <c r="T140" s="187"/>
      <c r="AT140" s="182" t="s">
        <v>135</v>
      </c>
      <c r="AU140" s="182" t="s">
        <v>85</v>
      </c>
      <c r="AV140" s="15" t="s">
        <v>144</v>
      </c>
      <c r="AW140" s="15" t="s">
        <v>36</v>
      </c>
      <c r="AX140" s="15" t="s">
        <v>75</v>
      </c>
      <c r="AY140" s="182" t="s">
        <v>125</v>
      </c>
    </row>
    <row r="141" spans="2:65" s="12" customFormat="1" ht="11.25">
      <c r="B141" s="148"/>
      <c r="D141" s="144" t="s">
        <v>135</v>
      </c>
      <c r="E141" s="149" t="s">
        <v>21</v>
      </c>
      <c r="F141" s="150" t="s">
        <v>499</v>
      </c>
      <c r="H141" s="151">
        <v>19.754000000000001</v>
      </c>
      <c r="I141" s="152"/>
      <c r="L141" s="148"/>
      <c r="M141" s="153"/>
      <c r="T141" s="154"/>
      <c r="AT141" s="149" t="s">
        <v>135</v>
      </c>
      <c r="AU141" s="149" t="s">
        <v>85</v>
      </c>
      <c r="AV141" s="12" t="s">
        <v>85</v>
      </c>
      <c r="AW141" s="12" t="s">
        <v>36</v>
      </c>
      <c r="AX141" s="12" t="s">
        <v>83</v>
      </c>
      <c r="AY141" s="149" t="s">
        <v>125</v>
      </c>
    </row>
    <row r="142" spans="2:65" s="1" customFormat="1" ht="24.2" customHeight="1">
      <c r="B142" s="33"/>
      <c r="C142" s="155" t="s">
        <v>8</v>
      </c>
      <c r="D142" s="155" t="s">
        <v>137</v>
      </c>
      <c r="E142" s="156" t="s">
        <v>500</v>
      </c>
      <c r="F142" s="157" t="s">
        <v>501</v>
      </c>
      <c r="G142" s="158" t="s">
        <v>155</v>
      </c>
      <c r="H142" s="159">
        <v>3.577</v>
      </c>
      <c r="I142" s="160"/>
      <c r="J142" s="161">
        <f>ROUND(I142*H142,2)</f>
        <v>0</v>
      </c>
      <c r="K142" s="162"/>
      <c r="L142" s="33"/>
      <c r="M142" s="163" t="s">
        <v>21</v>
      </c>
      <c r="N142" s="164" t="s">
        <v>46</v>
      </c>
      <c r="P142" s="140">
        <f>O142*H142</f>
        <v>0</v>
      </c>
      <c r="Q142" s="140">
        <v>0</v>
      </c>
      <c r="R142" s="140">
        <f>Q142*H142</f>
        <v>0</v>
      </c>
      <c r="S142" s="140">
        <v>0</v>
      </c>
      <c r="T142" s="141">
        <f>S142*H142</f>
        <v>0</v>
      </c>
      <c r="AR142" s="142" t="s">
        <v>132</v>
      </c>
      <c r="AT142" s="142" t="s">
        <v>137</v>
      </c>
      <c r="AU142" s="142" t="s">
        <v>85</v>
      </c>
      <c r="AY142" s="18" t="s">
        <v>125</v>
      </c>
      <c r="BE142" s="143">
        <f>IF(N142="základní",J142,0)</f>
        <v>0</v>
      </c>
      <c r="BF142" s="143">
        <f>IF(N142="snížená",J142,0)</f>
        <v>0</v>
      </c>
      <c r="BG142" s="143">
        <f>IF(N142="zákl. přenesená",J142,0)</f>
        <v>0</v>
      </c>
      <c r="BH142" s="143">
        <f>IF(N142="sníž. přenesená",J142,0)</f>
        <v>0</v>
      </c>
      <c r="BI142" s="143">
        <f>IF(N142="nulová",J142,0)</f>
        <v>0</v>
      </c>
      <c r="BJ142" s="18" t="s">
        <v>83</v>
      </c>
      <c r="BK142" s="143">
        <f>ROUND(I142*H142,2)</f>
        <v>0</v>
      </c>
      <c r="BL142" s="18" t="s">
        <v>132</v>
      </c>
      <c r="BM142" s="142" t="s">
        <v>502</v>
      </c>
    </row>
    <row r="143" spans="2:65" s="1" customFormat="1" ht="19.5">
      <c r="B143" s="33"/>
      <c r="D143" s="144" t="s">
        <v>134</v>
      </c>
      <c r="F143" s="145" t="s">
        <v>503</v>
      </c>
      <c r="I143" s="146"/>
      <c r="L143" s="33"/>
      <c r="M143" s="147"/>
      <c r="T143" s="54"/>
      <c r="AT143" s="18" t="s">
        <v>134</v>
      </c>
      <c r="AU143" s="18" t="s">
        <v>85</v>
      </c>
    </row>
    <row r="144" spans="2:65" s="1" customFormat="1" ht="11.25">
      <c r="B144" s="33"/>
      <c r="D144" s="166" t="s">
        <v>150</v>
      </c>
      <c r="F144" s="167" t="s">
        <v>504</v>
      </c>
      <c r="I144" s="146"/>
      <c r="L144" s="33"/>
      <c r="M144" s="147"/>
      <c r="T144" s="54"/>
      <c r="AT144" s="18" t="s">
        <v>150</v>
      </c>
      <c r="AU144" s="18" t="s">
        <v>85</v>
      </c>
    </row>
    <row r="145" spans="2:65" s="12" customFormat="1" ht="11.25">
      <c r="B145" s="148"/>
      <c r="D145" s="144" t="s">
        <v>135</v>
      </c>
      <c r="E145" s="149" t="s">
        <v>21</v>
      </c>
      <c r="F145" s="150" t="s">
        <v>492</v>
      </c>
      <c r="H145" s="151">
        <v>20.189</v>
      </c>
      <c r="I145" s="152"/>
      <c r="L145" s="148"/>
      <c r="M145" s="153"/>
      <c r="T145" s="154"/>
      <c r="AT145" s="149" t="s">
        <v>135</v>
      </c>
      <c r="AU145" s="149" t="s">
        <v>85</v>
      </c>
      <c r="AV145" s="12" t="s">
        <v>85</v>
      </c>
      <c r="AW145" s="12" t="s">
        <v>36</v>
      </c>
      <c r="AX145" s="12" t="s">
        <v>75</v>
      </c>
      <c r="AY145" s="149" t="s">
        <v>125</v>
      </c>
    </row>
    <row r="146" spans="2:65" s="12" customFormat="1" ht="11.25">
      <c r="B146" s="148"/>
      <c r="D146" s="144" t="s">
        <v>135</v>
      </c>
      <c r="E146" s="149" t="s">
        <v>21</v>
      </c>
      <c r="F146" s="150" t="s">
        <v>480</v>
      </c>
      <c r="H146" s="151">
        <v>-13.036</v>
      </c>
      <c r="I146" s="152"/>
      <c r="L146" s="148"/>
      <c r="M146" s="153"/>
      <c r="T146" s="154"/>
      <c r="AT146" s="149" t="s">
        <v>135</v>
      </c>
      <c r="AU146" s="149" t="s">
        <v>85</v>
      </c>
      <c r="AV146" s="12" t="s">
        <v>85</v>
      </c>
      <c r="AW146" s="12" t="s">
        <v>36</v>
      </c>
      <c r="AX146" s="12" t="s">
        <v>75</v>
      </c>
      <c r="AY146" s="149" t="s">
        <v>125</v>
      </c>
    </row>
    <row r="147" spans="2:65" s="15" customFormat="1" ht="11.25">
      <c r="B147" s="181"/>
      <c r="D147" s="144" t="s">
        <v>135</v>
      </c>
      <c r="E147" s="182" t="s">
        <v>21</v>
      </c>
      <c r="F147" s="183" t="s">
        <v>268</v>
      </c>
      <c r="H147" s="184">
        <v>7.1529999999999996</v>
      </c>
      <c r="I147" s="185"/>
      <c r="L147" s="181"/>
      <c r="M147" s="186"/>
      <c r="T147" s="187"/>
      <c r="AT147" s="182" t="s">
        <v>135</v>
      </c>
      <c r="AU147" s="182" t="s">
        <v>85</v>
      </c>
      <c r="AV147" s="15" t="s">
        <v>144</v>
      </c>
      <c r="AW147" s="15" t="s">
        <v>36</v>
      </c>
      <c r="AX147" s="15" t="s">
        <v>75</v>
      </c>
      <c r="AY147" s="182" t="s">
        <v>125</v>
      </c>
    </row>
    <row r="148" spans="2:65" s="12" customFormat="1" ht="11.25">
      <c r="B148" s="148"/>
      <c r="D148" s="144" t="s">
        <v>135</v>
      </c>
      <c r="E148" s="149" t="s">
        <v>21</v>
      </c>
      <c r="F148" s="150" t="s">
        <v>505</v>
      </c>
      <c r="H148" s="151">
        <v>3.577</v>
      </c>
      <c r="I148" s="152"/>
      <c r="L148" s="148"/>
      <c r="M148" s="153"/>
      <c r="T148" s="154"/>
      <c r="AT148" s="149" t="s">
        <v>135</v>
      </c>
      <c r="AU148" s="149" t="s">
        <v>85</v>
      </c>
      <c r="AV148" s="12" t="s">
        <v>85</v>
      </c>
      <c r="AW148" s="12" t="s">
        <v>36</v>
      </c>
      <c r="AX148" s="12" t="s">
        <v>83</v>
      </c>
      <c r="AY148" s="149" t="s">
        <v>125</v>
      </c>
    </row>
    <row r="149" spans="2:65" s="1" customFormat="1" ht="33" customHeight="1">
      <c r="B149" s="33"/>
      <c r="C149" s="155" t="s">
        <v>219</v>
      </c>
      <c r="D149" s="155" t="s">
        <v>137</v>
      </c>
      <c r="E149" s="156" t="s">
        <v>506</v>
      </c>
      <c r="F149" s="157" t="s">
        <v>507</v>
      </c>
      <c r="G149" s="158" t="s">
        <v>155</v>
      </c>
      <c r="H149" s="159">
        <v>19.754000000000001</v>
      </c>
      <c r="I149" s="160"/>
      <c r="J149" s="161">
        <f>ROUND(I149*H149,2)</f>
        <v>0</v>
      </c>
      <c r="K149" s="162"/>
      <c r="L149" s="33"/>
      <c r="M149" s="163" t="s">
        <v>21</v>
      </c>
      <c r="N149" s="164" t="s">
        <v>46</v>
      </c>
      <c r="P149" s="140">
        <f>O149*H149</f>
        <v>0</v>
      </c>
      <c r="Q149" s="140">
        <v>0</v>
      </c>
      <c r="R149" s="140">
        <f>Q149*H149</f>
        <v>0</v>
      </c>
      <c r="S149" s="140">
        <v>0</v>
      </c>
      <c r="T149" s="141">
        <f>S149*H149</f>
        <v>0</v>
      </c>
      <c r="AR149" s="142" t="s">
        <v>132</v>
      </c>
      <c r="AT149" s="142" t="s">
        <v>137</v>
      </c>
      <c r="AU149" s="142" t="s">
        <v>85</v>
      </c>
      <c r="AY149" s="18" t="s">
        <v>125</v>
      </c>
      <c r="BE149" s="143">
        <f>IF(N149="základní",J149,0)</f>
        <v>0</v>
      </c>
      <c r="BF149" s="143">
        <f>IF(N149="snížená",J149,0)</f>
        <v>0</v>
      </c>
      <c r="BG149" s="143">
        <f>IF(N149="zákl. přenesená",J149,0)</f>
        <v>0</v>
      </c>
      <c r="BH149" s="143">
        <f>IF(N149="sníž. přenesená",J149,0)</f>
        <v>0</v>
      </c>
      <c r="BI149" s="143">
        <f>IF(N149="nulová",J149,0)</f>
        <v>0</v>
      </c>
      <c r="BJ149" s="18" t="s">
        <v>83</v>
      </c>
      <c r="BK149" s="143">
        <f>ROUND(I149*H149,2)</f>
        <v>0</v>
      </c>
      <c r="BL149" s="18" t="s">
        <v>132</v>
      </c>
      <c r="BM149" s="142" t="s">
        <v>508</v>
      </c>
    </row>
    <row r="150" spans="2:65" s="1" customFormat="1" ht="29.25">
      <c r="B150" s="33"/>
      <c r="D150" s="144" t="s">
        <v>134</v>
      </c>
      <c r="F150" s="145" t="s">
        <v>509</v>
      </c>
      <c r="I150" s="146"/>
      <c r="L150" s="33"/>
      <c r="M150" s="147"/>
      <c r="T150" s="54"/>
      <c r="AT150" s="18" t="s">
        <v>134</v>
      </c>
      <c r="AU150" s="18" t="s">
        <v>85</v>
      </c>
    </row>
    <row r="151" spans="2:65" s="1" customFormat="1" ht="11.25">
      <c r="B151" s="33"/>
      <c r="D151" s="166" t="s">
        <v>150</v>
      </c>
      <c r="F151" s="167" t="s">
        <v>510</v>
      </c>
      <c r="I151" s="146"/>
      <c r="L151" s="33"/>
      <c r="M151" s="147"/>
      <c r="T151" s="54"/>
      <c r="AT151" s="18" t="s">
        <v>150</v>
      </c>
      <c r="AU151" s="18" t="s">
        <v>85</v>
      </c>
    </row>
    <row r="152" spans="2:65" s="12" customFormat="1" ht="11.25">
      <c r="B152" s="148"/>
      <c r="D152" s="144" t="s">
        <v>135</v>
      </c>
      <c r="E152" s="149" t="s">
        <v>21</v>
      </c>
      <c r="F152" s="150" t="s">
        <v>479</v>
      </c>
      <c r="H152" s="151">
        <v>56.12</v>
      </c>
      <c r="I152" s="152"/>
      <c r="L152" s="148"/>
      <c r="M152" s="153"/>
      <c r="T152" s="154"/>
      <c r="AT152" s="149" t="s">
        <v>135</v>
      </c>
      <c r="AU152" s="149" t="s">
        <v>85</v>
      </c>
      <c r="AV152" s="12" t="s">
        <v>85</v>
      </c>
      <c r="AW152" s="12" t="s">
        <v>36</v>
      </c>
      <c r="AX152" s="12" t="s">
        <v>75</v>
      </c>
      <c r="AY152" s="149" t="s">
        <v>125</v>
      </c>
    </row>
    <row r="153" spans="2:65" s="12" customFormat="1" ht="11.25">
      <c r="B153" s="148"/>
      <c r="D153" s="144" t="s">
        <v>135</v>
      </c>
      <c r="E153" s="149" t="s">
        <v>21</v>
      </c>
      <c r="F153" s="150" t="s">
        <v>480</v>
      </c>
      <c r="H153" s="151">
        <v>-13.036</v>
      </c>
      <c r="I153" s="152"/>
      <c r="L153" s="148"/>
      <c r="M153" s="153"/>
      <c r="T153" s="154"/>
      <c r="AT153" s="149" t="s">
        <v>135</v>
      </c>
      <c r="AU153" s="149" t="s">
        <v>85</v>
      </c>
      <c r="AV153" s="12" t="s">
        <v>85</v>
      </c>
      <c r="AW153" s="12" t="s">
        <v>36</v>
      </c>
      <c r="AX153" s="12" t="s">
        <v>75</v>
      </c>
      <c r="AY153" s="149" t="s">
        <v>125</v>
      </c>
    </row>
    <row r="154" spans="2:65" s="12" customFormat="1" ht="11.25">
      <c r="B154" s="148"/>
      <c r="D154" s="144" t="s">
        <v>135</v>
      </c>
      <c r="E154" s="149" t="s">
        <v>21</v>
      </c>
      <c r="F154" s="150" t="s">
        <v>481</v>
      </c>
      <c r="H154" s="151">
        <v>-3.577</v>
      </c>
      <c r="I154" s="152"/>
      <c r="L154" s="148"/>
      <c r="M154" s="153"/>
      <c r="T154" s="154"/>
      <c r="AT154" s="149" t="s">
        <v>135</v>
      </c>
      <c r="AU154" s="149" t="s">
        <v>85</v>
      </c>
      <c r="AV154" s="12" t="s">
        <v>85</v>
      </c>
      <c r="AW154" s="12" t="s">
        <v>36</v>
      </c>
      <c r="AX154" s="12" t="s">
        <v>75</v>
      </c>
      <c r="AY154" s="149" t="s">
        <v>125</v>
      </c>
    </row>
    <row r="155" spans="2:65" s="15" customFormat="1" ht="11.25">
      <c r="B155" s="181"/>
      <c r="D155" s="144" t="s">
        <v>135</v>
      </c>
      <c r="E155" s="182" t="s">
        <v>21</v>
      </c>
      <c r="F155" s="183" t="s">
        <v>268</v>
      </c>
      <c r="H155" s="184">
        <v>39.506999999999998</v>
      </c>
      <c r="I155" s="185"/>
      <c r="L155" s="181"/>
      <c r="M155" s="186"/>
      <c r="T155" s="187"/>
      <c r="AT155" s="182" t="s">
        <v>135</v>
      </c>
      <c r="AU155" s="182" t="s">
        <v>85</v>
      </c>
      <c r="AV155" s="15" t="s">
        <v>144</v>
      </c>
      <c r="AW155" s="15" t="s">
        <v>36</v>
      </c>
      <c r="AX155" s="15" t="s">
        <v>75</v>
      </c>
      <c r="AY155" s="182" t="s">
        <v>125</v>
      </c>
    </row>
    <row r="156" spans="2:65" s="12" customFormat="1" ht="11.25">
      <c r="B156" s="148"/>
      <c r="D156" s="144" t="s">
        <v>135</v>
      </c>
      <c r="E156" s="149" t="s">
        <v>21</v>
      </c>
      <c r="F156" s="150" t="s">
        <v>511</v>
      </c>
      <c r="H156" s="151">
        <v>19.754000000000001</v>
      </c>
      <c r="I156" s="152"/>
      <c r="L156" s="148"/>
      <c r="M156" s="153"/>
      <c r="T156" s="154"/>
      <c r="AT156" s="149" t="s">
        <v>135</v>
      </c>
      <c r="AU156" s="149" t="s">
        <v>85</v>
      </c>
      <c r="AV156" s="12" t="s">
        <v>85</v>
      </c>
      <c r="AW156" s="12" t="s">
        <v>36</v>
      </c>
      <c r="AX156" s="12" t="s">
        <v>83</v>
      </c>
      <c r="AY156" s="149" t="s">
        <v>125</v>
      </c>
    </row>
    <row r="157" spans="2:65" s="1" customFormat="1" ht="37.9" customHeight="1">
      <c r="B157" s="33"/>
      <c r="C157" s="155" t="s">
        <v>228</v>
      </c>
      <c r="D157" s="155" t="s">
        <v>137</v>
      </c>
      <c r="E157" s="156" t="s">
        <v>512</v>
      </c>
      <c r="F157" s="157" t="s">
        <v>513</v>
      </c>
      <c r="G157" s="158" t="s">
        <v>147</v>
      </c>
      <c r="H157" s="159">
        <v>103.2</v>
      </c>
      <c r="I157" s="160"/>
      <c r="J157" s="161">
        <f>ROUND(I157*H157,2)</f>
        <v>0</v>
      </c>
      <c r="K157" s="162"/>
      <c r="L157" s="33"/>
      <c r="M157" s="163" t="s">
        <v>21</v>
      </c>
      <c r="N157" s="164" t="s">
        <v>46</v>
      </c>
      <c r="P157" s="140">
        <f>O157*H157</f>
        <v>0</v>
      </c>
      <c r="Q157" s="140">
        <v>0</v>
      </c>
      <c r="R157" s="140">
        <f>Q157*H157</f>
        <v>0</v>
      </c>
      <c r="S157" s="140">
        <v>0</v>
      </c>
      <c r="T157" s="141">
        <f>S157*H157</f>
        <v>0</v>
      </c>
      <c r="AR157" s="142" t="s">
        <v>132</v>
      </c>
      <c r="AT157" s="142" t="s">
        <v>137</v>
      </c>
      <c r="AU157" s="142" t="s">
        <v>85</v>
      </c>
      <c r="AY157" s="18" t="s">
        <v>125</v>
      </c>
      <c r="BE157" s="143">
        <f>IF(N157="základní",J157,0)</f>
        <v>0</v>
      </c>
      <c r="BF157" s="143">
        <f>IF(N157="snížená",J157,0)</f>
        <v>0</v>
      </c>
      <c r="BG157" s="143">
        <f>IF(N157="zákl. přenesená",J157,0)</f>
        <v>0</v>
      </c>
      <c r="BH157" s="143">
        <f>IF(N157="sníž. přenesená",J157,0)</f>
        <v>0</v>
      </c>
      <c r="BI157" s="143">
        <f>IF(N157="nulová",J157,0)</f>
        <v>0</v>
      </c>
      <c r="BJ157" s="18" t="s">
        <v>83</v>
      </c>
      <c r="BK157" s="143">
        <f>ROUND(I157*H157,2)</f>
        <v>0</v>
      </c>
      <c r="BL157" s="18" t="s">
        <v>132</v>
      </c>
      <c r="BM157" s="142" t="s">
        <v>514</v>
      </c>
    </row>
    <row r="158" spans="2:65" s="1" customFormat="1" ht="19.5">
      <c r="B158" s="33"/>
      <c r="D158" s="144" t="s">
        <v>134</v>
      </c>
      <c r="F158" s="145" t="s">
        <v>513</v>
      </c>
      <c r="I158" s="146"/>
      <c r="L158" s="33"/>
      <c r="M158" s="147"/>
      <c r="T158" s="54"/>
      <c r="AT158" s="18" t="s">
        <v>134</v>
      </c>
      <c r="AU158" s="18" t="s">
        <v>85</v>
      </c>
    </row>
    <row r="159" spans="2:65" s="1" customFormat="1" ht="97.5">
      <c r="B159" s="33"/>
      <c r="D159" s="144" t="s">
        <v>142</v>
      </c>
      <c r="F159" s="165" t="s">
        <v>515</v>
      </c>
      <c r="I159" s="146"/>
      <c r="L159" s="33"/>
      <c r="M159" s="147"/>
      <c r="T159" s="54"/>
      <c r="AT159" s="18" t="s">
        <v>142</v>
      </c>
      <c r="AU159" s="18" t="s">
        <v>85</v>
      </c>
    </row>
    <row r="160" spans="2:65" s="12" customFormat="1" ht="11.25">
      <c r="B160" s="148"/>
      <c r="D160" s="144" t="s">
        <v>135</v>
      </c>
      <c r="E160" s="149" t="s">
        <v>21</v>
      </c>
      <c r="F160" s="150" t="s">
        <v>516</v>
      </c>
      <c r="H160" s="151">
        <v>103.2</v>
      </c>
      <c r="I160" s="152"/>
      <c r="L160" s="148"/>
      <c r="M160" s="153"/>
      <c r="T160" s="154"/>
      <c r="AT160" s="149" t="s">
        <v>135</v>
      </c>
      <c r="AU160" s="149" t="s">
        <v>85</v>
      </c>
      <c r="AV160" s="12" t="s">
        <v>85</v>
      </c>
      <c r="AW160" s="12" t="s">
        <v>36</v>
      </c>
      <c r="AX160" s="12" t="s">
        <v>83</v>
      </c>
      <c r="AY160" s="149" t="s">
        <v>125</v>
      </c>
    </row>
    <row r="161" spans="2:65" s="1" customFormat="1" ht="37.9" customHeight="1">
      <c r="B161" s="33"/>
      <c r="C161" s="155" t="s">
        <v>234</v>
      </c>
      <c r="D161" s="155" t="s">
        <v>137</v>
      </c>
      <c r="E161" s="156" t="s">
        <v>177</v>
      </c>
      <c r="F161" s="157" t="s">
        <v>178</v>
      </c>
      <c r="G161" s="158" t="s">
        <v>155</v>
      </c>
      <c r="H161" s="159">
        <v>23.331</v>
      </c>
      <c r="I161" s="160"/>
      <c r="J161" s="161">
        <f>ROUND(I161*H161,2)</f>
        <v>0</v>
      </c>
      <c r="K161" s="162"/>
      <c r="L161" s="33"/>
      <c r="M161" s="163" t="s">
        <v>21</v>
      </c>
      <c r="N161" s="164" t="s">
        <v>46</v>
      </c>
      <c r="P161" s="140">
        <f>O161*H161</f>
        <v>0</v>
      </c>
      <c r="Q161" s="140">
        <v>0</v>
      </c>
      <c r="R161" s="140">
        <f>Q161*H161</f>
        <v>0</v>
      </c>
      <c r="S161" s="140">
        <v>0</v>
      </c>
      <c r="T161" s="141">
        <f>S161*H161</f>
        <v>0</v>
      </c>
      <c r="AR161" s="142" t="s">
        <v>132</v>
      </c>
      <c r="AT161" s="142" t="s">
        <v>137</v>
      </c>
      <c r="AU161" s="142" t="s">
        <v>85</v>
      </c>
      <c r="AY161" s="18" t="s">
        <v>125</v>
      </c>
      <c r="BE161" s="143">
        <f>IF(N161="základní",J161,0)</f>
        <v>0</v>
      </c>
      <c r="BF161" s="143">
        <f>IF(N161="snížená",J161,0)</f>
        <v>0</v>
      </c>
      <c r="BG161" s="143">
        <f>IF(N161="zákl. přenesená",J161,0)</f>
        <v>0</v>
      </c>
      <c r="BH161" s="143">
        <f>IF(N161="sníž. přenesená",J161,0)</f>
        <v>0</v>
      </c>
      <c r="BI161" s="143">
        <f>IF(N161="nulová",J161,0)</f>
        <v>0</v>
      </c>
      <c r="BJ161" s="18" t="s">
        <v>83</v>
      </c>
      <c r="BK161" s="143">
        <f>ROUND(I161*H161,2)</f>
        <v>0</v>
      </c>
      <c r="BL161" s="18" t="s">
        <v>132</v>
      </c>
      <c r="BM161" s="142" t="s">
        <v>517</v>
      </c>
    </row>
    <row r="162" spans="2:65" s="1" customFormat="1" ht="39">
      <c r="B162" s="33"/>
      <c r="D162" s="144" t="s">
        <v>134</v>
      </c>
      <c r="F162" s="145" t="s">
        <v>180</v>
      </c>
      <c r="I162" s="146"/>
      <c r="L162" s="33"/>
      <c r="M162" s="147"/>
      <c r="T162" s="54"/>
      <c r="AT162" s="18" t="s">
        <v>134</v>
      </c>
      <c r="AU162" s="18" t="s">
        <v>85</v>
      </c>
    </row>
    <row r="163" spans="2:65" s="1" customFormat="1" ht="11.25">
      <c r="B163" s="33"/>
      <c r="D163" s="166" t="s">
        <v>150</v>
      </c>
      <c r="F163" s="167" t="s">
        <v>181</v>
      </c>
      <c r="I163" s="146"/>
      <c r="L163" s="33"/>
      <c r="M163" s="147"/>
      <c r="T163" s="54"/>
      <c r="AT163" s="18" t="s">
        <v>150</v>
      </c>
      <c r="AU163" s="18" t="s">
        <v>85</v>
      </c>
    </row>
    <row r="164" spans="2:65" s="12" customFormat="1" ht="11.25">
      <c r="B164" s="148"/>
      <c r="D164" s="144" t="s">
        <v>135</v>
      </c>
      <c r="E164" s="149" t="s">
        <v>21</v>
      </c>
      <c r="F164" s="150" t="s">
        <v>518</v>
      </c>
      <c r="H164" s="151">
        <v>23.331</v>
      </c>
      <c r="I164" s="152"/>
      <c r="L164" s="148"/>
      <c r="M164" s="153"/>
      <c r="T164" s="154"/>
      <c r="AT164" s="149" t="s">
        <v>135</v>
      </c>
      <c r="AU164" s="149" t="s">
        <v>85</v>
      </c>
      <c r="AV164" s="12" t="s">
        <v>85</v>
      </c>
      <c r="AW164" s="12" t="s">
        <v>36</v>
      </c>
      <c r="AX164" s="12" t="s">
        <v>83</v>
      </c>
      <c r="AY164" s="149" t="s">
        <v>125</v>
      </c>
    </row>
    <row r="165" spans="2:65" s="1" customFormat="1" ht="37.9" customHeight="1">
      <c r="B165" s="33"/>
      <c r="C165" s="155" t="s">
        <v>240</v>
      </c>
      <c r="D165" s="155" t="s">
        <v>137</v>
      </c>
      <c r="E165" s="156" t="s">
        <v>519</v>
      </c>
      <c r="F165" s="157" t="s">
        <v>520</v>
      </c>
      <c r="G165" s="158" t="s">
        <v>155</v>
      </c>
      <c r="H165" s="159">
        <v>23.331</v>
      </c>
      <c r="I165" s="160"/>
      <c r="J165" s="161">
        <f>ROUND(I165*H165,2)</f>
        <v>0</v>
      </c>
      <c r="K165" s="162"/>
      <c r="L165" s="33"/>
      <c r="M165" s="163" t="s">
        <v>21</v>
      </c>
      <c r="N165" s="164" t="s">
        <v>46</v>
      </c>
      <c r="P165" s="140">
        <f>O165*H165</f>
        <v>0</v>
      </c>
      <c r="Q165" s="140">
        <v>0</v>
      </c>
      <c r="R165" s="140">
        <f>Q165*H165</f>
        <v>0</v>
      </c>
      <c r="S165" s="140">
        <v>0</v>
      </c>
      <c r="T165" s="141">
        <f>S165*H165</f>
        <v>0</v>
      </c>
      <c r="AR165" s="142" t="s">
        <v>132</v>
      </c>
      <c r="AT165" s="142" t="s">
        <v>137</v>
      </c>
      <c r="AU165" s="142" t="s">
        <v>85</v>
      </c>
      <c r="AY165" s="18" t="s">
        <v>125</v>
      </c>
      <c r="BE165" s="143">
        <f>IF(N165="základní",J165,0)</f>
        <v>0</v>
      </c>
      <c r="BF165" s="143">
        <f>IF(N165="snížená",J165,0)</f>
        <v>0</v>
      </c>
      <c r="BG165" s="143">
        <f>IF(N165="zákl. přenesená",J165,0)</f>
        <v>0</v>
      </c>
      <c r="BH165" s="143">
        <f>IF(N165="sníž. přenesená",J165,0)</f>
        <v>0</v>
      </c>
      <c r="BI165" s="143">
        <f>IF(N165="nulová",J165,0)</f>
        <v>0</v>
      </c>
      <c r="BJ165" s="18" t="s">
        <v>83</v>
      </c>
      <c r="BK165" s="143">
        <f>ROUND(I165*H165,2)</f>
        <v>0</v>
      </c>
      <c r="BL165" s="18" t="s">
        <v>132</v>
      </c>
      <c r="BM165" s="142" t="s">
        <v>521</v>
      </c>
    </row>
    <row r="166" spans="2:65" s="1" customFormat="1" ht="39">
      <c r="B166" s="33"/>
      <c r="D166" s="144" t="s">
        <v>134</v>
      </c>
      <c r="F166" s="145" t="s">
        <v>522</v>
      </c>
      <c r="I166" s="146"/>
      <c r="L166" s="33"/>
      <c r="M166" s="147"/>
      <c r="T166" s="54"/>
      <c r="AT166" s="18" t="s">
        <v>134</v>
      </c>
      <c r="AU166" s="18" t="s">
        <v>85</v>
      </c>
    </row>
    <row r="167" spans="2:65" s="1" customFormat="1" ht="11.25">
      <c r="B167" s="33"/>
      <c r="D167" s="166" t="s">
        <v>150</v>
      </c>
      <c r="F167" s="167" t="s">
        <v>523</v>
      </c>
      <c r="I167" s="146"/>
      <c r="L167" s="33"/>
      <c r="M167" s="147"/>
      <c r="T167" s="54"/>
      <c r="AT167" s="18" t="s">
        <v>150</v>
      </c>
      <c r="AU167" s="18" t="s">
        <v>85</v>
      </c>
    </row>
    <row r="168" spans="2:65" s="12" customFormat="1" ht="11.25">
      <c r="B168" s="148"/>
      <c r="D168" s="144" t="s">
        <v>135</v>
      </c>
      <c r="E168" s="149" t="s">
        <v>21</v>
      </c>
      <c r="F168" s="150" t="s">
        <v>518</v>
      </c>
      <c r="H168" s="151">
        <v>23.331</v>
      </c>
      <c r="I168" s="152"/>
      <c r="L168" s="148"/>
      <c r="M168" s="153"/>
      <c r="T168" s="154"/>
      <c r="AT168" s="149" t="s">
        <v>135</v>
      </c>
      <c r="AU168" s="149" t="s">
        <v>85</v>
      </c>
      <c r="AV168" s="12" t="s">
        <v>85</v>
      </c>
      <c r="AW168" s="12" t="s">
        <v>36</v>
      </c>
      <c r="AX168" s="12" t="s">
        <v>83</v>
      </c>
      <c r="AY168" s="149" t="s">
        <v>125</v>
      </c>
    </row>
    <row r="169" spans="2:65" s="1" customFormat="1" ht="37.9" customHeight="1">
      <c r="B169" s="33"/>
      <c r="C169" s="155" t="s">
        <v>246</v>
      </c>
      <c r="D169" s="155" t="s">
        <v>137</v>
      </c>
      <c r="E169" s="156" t="s">
        <v>183</v>
      </c>
      <c r="F169" s="157" t="s">
        <v>184</v>
      </c>
      <c r="G169" s="158" t="s">
        <v>155</v>
      </c>
      <c r="H169" s="159">
        <v>23.331</v>
      </c>
      <c r="I169" s="160"/>
      <c r="J169" s="161">
        <f>ROUND(I169*H169,2)</f>
        <v>0</v>
      </c>
      <c r="K169" s="162"/>
      <c r="L169" s="33"/>
      <c r="M169" s="163" t="s">
        <v>21</v>
      </c>
      <c r="N169" s="164" t="s">
        <v>46</v>
      </c>
      <c r="P169" s="140">
        <f>O169*H169</f>
        <v>0</v>
      </c>
      <c r="Q169" s="140">
        <v>0</v>
      </c>
      <c r="R169" s="140">
        <f>Q169*H169</f>
        <v>0</v>
      </c>
      <c r="S169" s="140">
        <v>0</v>
      </c>
      <c r="T169" s="141">
        <f>S169*H169</f>
        <v>0</v>
      </c>
      <c r="AR169" s="142" t="s">
        <v>132</v>
      </c>
      <c r="AT169" s="142" t="s">
        <v>137</v>
      </c>
      <c r="AU169" s="142" t="s">
        <v>85</v>
      </c>
      <c r="AY169" s="18" t="s">
        <v>125</v>
      </c>
      <c r="BE169" s="143">
        <f>IF(N169="základní",J169,0)</f>
        <v>0</v>
      </c>
      <c r="BF169" s="143">
        <f>IF(N169="snížená",J169,0)</f>
        <v>0</v>
      </c>
      <c r="BG169" s="143">
        <f>IF(N169="zákl. přenesená",J169,0)</f>
        <v>0</v>
      </c>
      <c r="BH169" s="143">
        <f>IF(N169="sníž. přenesená",J169,0)</f>
        <v>0</v>
      </c>
      <c r="BI169" s="143">
        <f>IF(N169="nulová",J169,0)</f>
        <v>0</v>
      </c>
      <c r="BJ169" s="18" t="s">
        <v>83</v>
      </c>
      <c r="BK169" s="143">
        <f>ROUND(I169*H169,2)</f>
        <v>0</v>
      </c>
      <c r="BL169" s="18" t="s">
        <v>132</v>
      </c>
      <c r="BM169" s="142" t="s">
        <v>524</v>
      </c>
    </row>
    <row r="170" spans="2:65" s="1" customFormat="1" ht="39">
      <c r="B170" s="33"/>
      <c r="D170" s="144" t="s">
        <v>134</v>
      </c>
      <c r="F170" s="145" t="s">
        <v>186</v>
      </c>
      <c r="I170" s="146"/>
      <c r="L170" s="33"/>
      <c r="M170" s="147"/>
      <c r="T170" s="54"/>
      <c r="AT170" s="18" t="s">
        <v>134</v>
      </c>
      <c r="AU170" s="18" t="s">
        <v>85</v>
      </c>
    </row>
    <row r="171" spans="2:65" s="1" customFormat="1" ht="11.25">
      <c r="B171" s="33"/>
      <c r="D171" s="166" t="s">
        <v>150</v>
      </c>
      <c r="F171" s="167" t="s">
        <v>187</v>
      </c>
      <c r="I171" s="146"/>
      <c r="L171" s="33"/>
      <c r="M171" s="147"/>
      <c r="T171" s="54"/>
      <c r="AT171" s="18" t="s">
        <v>150</v>
      </c>
      <c r="AU171" s="18" t="s">
        <v>85</v>
      </c>
    </row>
    <row r="172" spans="2:65" s="12" customFormat="1" ht="11.25">
      <c r="B172" s="148"/>
      <c r="D172" s="144" t="s">
        <v>135</v>
      </c>
      <c r="E172" s="149" t="s">
        <v>21</v>
      </c>
      <c r="F172" s="150" t="s">
        <v>525</v>
      </c>
      <c r="H172" s="151">
        <v>23.331</v>
      </c>
      <c r="I172" s="152"/>
      <c r="L172" s="148"/>
      <c r="M172" s="153"/>
      <c r="T172" s="154"/>
      <c r="AT172" s="149" t="s">
        <v>135</v>
      </c>
      <c r="AU172" s="149" t="s">
        <v>85</v>
      </c>
      <c r="AV172" s="12" t="s">
        <v>85</v>
      </c>
      <c r="AW172" s="12" t="s">
        <v>36</v>
      </c>
      <c r="AX172" s="12" t="s">
        <v>83</v>
      </c>
      <c r="AY172" s="149" t="s">
        <v>125</v>
      </c>
    </row>
    <row r="173" spans="2:65" s="1" customFormat="1" ht="37.9" customHeight="1">
      <c r="B173" s="33"/>
      <c r="C173" s="155" t="s">
        <v>252</v>
      </c>
      <c r="D173" s="155" t="s">
        <v>137</v>
      </c>
      <c r="E173" s="156" t="s">
        <v>526</v>
      </c>
      <c r="F173" s="157" t="s">
        <v>527</v>
      </c>
      <c r="G173" s="158" t="s">
        <v>155</v>
      </c>
      <c r="H173" s="159">
        <v>23.331</v>
      </c>
      <c r="I173" s="160"/>
      <c r="J173" s="161">
        <f>ROUND(I173*H173,2)</f>
        <v>0</v>
      </c>
      <c r="K173" s="162"/>
      <c r="L173" s="33"/>
      <c r="M173" s="163" t="s">
        <v>21</v>
      </c>
      <c r="N173" s="164" t="s">
        <v>46</v>
      </c>
      <c r="P173" s="140">
        <f>O173*H173</f>
        <v>0</v>
      </c>
      <c r="Q173" s="140">
        <v>0</v>
      </c>
      <c r="R173" s="140">
        <f>Q173*H173</f>
        <v>0</v>
      </c>
      <c r="S173" s="140">
        <v>0</v>
      </c>
      <c r="T173" s="141">
        <f>S173*H173</f>
        <v>0</v>
      </c>
      <c r="AR173" s="142" t="s">
        <v>132</v>
      </c>
      <c r="AT173" s="142" t="s">
        <v>137</v>
      </c>
      <c r="AU173" s="142" t="s">
        <v>85</v>
      </c>
      <c r="AY173" s="18" t="s">
        <v>125</v>
      </c>
      <c r="BE173" s="143">
        <f>IF(N173="základní",J173,0)</f>
        <v>0</v>
      </c>
      <c r="BF173" s="143">
        <f>IF(N173="snížená",J173,0)</f>
        <v>0</v>
      </c>
      <c r="BG173" s="143">
        <f>IF(N173="zákl. přenesená",J173,0)</f>
        <v>0</v>
      </c>
      <c r="BH173" s="143">
        <f>IF(N173="sníž. přenesená",J173,0)</f>
        <v>0</v>
      </c>
      <c r="BI173" s="143">
        <f>IF(N173="nulová",J173,0)</f>
        <v>0</v>
      </c>
      <c r="BJ173" s="18" t="s">
        <v>83</v>
      </c>
      <c r="BK173" s="143">
        <f>ROUND(I173*H173,2)</f>
        <v>0</v>
      </c>
      <c r="BL173" s="18" t="s">
        <v>132</v>
      </c>
      <c r="BM173" s="142" t="s">
        <v>528</v>
      </c>
    </row>
    <row r="174" spans="2:65" s="1" customFormat="1" ht="39">
      <c r="B174" s="33"/>
      <c r="D174" s="144" t="s">
        <v>134</v>
      </c>
      <c r="F174" s="145" t="s">
        <v>529</v>
      </c>
      <c r="I174" s="146"/>
      <c r="L174" s="33"/>
      <c r="M174" s="147"/>
      <c r="T174" s="54"/>
      <c r="AT174" s="18" t="s">
        <v>134</v>
      </c>
      <c r="AU174" s="18" t="s">
        <v>85</v>
      </c>
    </row>
    <row r="175" spans="2:65" s="1" customFormat="1" ht="11.25">
      <c r="B175" s="33"/>
      <c r="D175" s="166" t="s">
        <v>150</v>
      </c>
      <c r="F175" s="167" t="s">
        <v>530</v>
      </c>
      <c r="I175" s="146"/>
      <c r="L175" s="33"/>
      <c r="M175" s="147"/>
      <c r="T175" s="54"/>
      <c r="AT175" s="18" t="s">
        <v>150</v>
      </c>
      <c r="AU175" s="18" t="s">
        <v>85</v>
      </c>
    </row>
    <row r="176" spans="2:65" s="12" customFormat="1" ht="11.25">
      <c r="B176" s="148"/>
      <c r="D176" s="144" t="s">
        <v>135</v>
      </c>
      <c r="E176" s="149" t="s">
        <v>21</v>
      </c>
      <c r="F176" s="150" t="s">
        <v>525</v>
      </c>
      <c r="H176" s="151">
        <v>23.331</v>
      </c>
      <c r="I176" s="152"/>
      <c r="L176" s="148"/>
      <c r="M176" s="153"/>
      <c r="T176" s="154"/>
      <c r="AT176" s="149" t="s">
        <v>135</v>
      </c>
      <c r="AU176" s="149" t="s">
        <v>85</v>
      </c>
      <c r="AV176" s="12" t="s">
        <v>85</v>
      </c>
      <c r="AW176" s="12" t="s">
        <v>36</v>
      </c>
      <c r="AX176" s="12" t="s">
        <v>83</v>
      </c>
      <c r="AY176" s="149" t="s">
        <v>125</v>
      </c>
    </row>
    <row r="177" spans="2:65" s="1" customFormat="1" ht="24.2" customHeight="1">
      <c r="B177" s="33"/>
      <c r="C177" s="155" t="s">
        <v>258</v>
      </c>
      <c r="D177" s="155" t="s">
        <v>137</v>
      </c>
      <c r="E177" s="156" t="s">
        <v>189</v>
      </c>
      <c r="F177" s="157" t="s">
        <v>190</v>
      </c>
      <c r="G177" s="158" t="s">
        <v>155</v>
      </c>
      <c r="H177" s="159">
        <v>23.331</v>
      </c>
      <c r="I177" s="160"/>
      <c r="J177" s="161">
        <f>ROUND(I177*H177,2)</f>
        <v>0</v>
      </c>
      <c r="K177" s="162"/>
      <c r="L177" s="33"/>
      <c r="M177" s="163" t="s">
        <v>21</v>
      </c>
      <c r="N177" s="164" t="s">
        <v>46</v>
      </c>
      <c r="P177" s="140">
        <f>O177*H177</f>
        <v>0</v>
      </c>
      <c r="Q177" s="140">
        <v>0</v>
      </c>
      <c r="R177" s="140">
        <f>Q177*H177</f>
        <v>0</v>
      </c>
      <c r="S177" s="140">
        <v>0</v>
      </c>
      <c r="T177" s="141">
        <f>S177*H177</f>
        <v>0</v>
      </c>
      <c r="AR177" s="142" t="s">
        <v>132</v>
      </c>
      <c r="AT177" s="142" t="s">
        <v>137</v>
      </c>
      <c r="AU177" s="142" t="s">
        <v>85</v>
      </c>
      <c r="AY177" s="18" t="s">
        <v>125</v>
      </c>
      <c r="BE177" s="143">
        <f>IF(N177="základní",J177,0)</f>
        <v>0</v>
      </c>
      <c r="BF177" s="143">
        <f>IF(N177="snížená",J177,0)</f>
        <v>0</v>
      </c>
      <c r="BG177" s="143">
        <f>IF(N177="zákl. přenesená",J177,0)</f>
        <v>0</v>
      </c>
      <c r="BH177" s="143">
        <f>IF(N177="sníž. přenesená",J177,0)</f>
        <v>0</v>
      </c>
      <c r="BI177" s="143">
        <f>IF(N177="nulová",J177,0)</f>
        <v>0</v>
      </c>
      <c r="BJ177" s="18" t="s">
        <v>83</v>
      </c>
      <c r="BK177" s="143">
        <f>ROUND(I177*H177,2)</f>
        <v>0</v>
      </c>
      <c r="BL177" s="18" t="s">
        <v>132</v>
      </c>
      <c r="BM177" s="142" t="s">
        <v>531</v>
      </c>
    </row>
    <row r="178" spans="2:65" s="1" customFormat="1" ht="29.25">
      <c r="B178" s="33"/>
      <c r="D178" s="144" t="s">
        <v>134</v>
      </c>
      <c r="F178" s="145" t="s">
        <v>532</v>
      </c>
      <c r="I178" s="146"/>
      <c r="L178" s="33"/>
      <c r="M178" s="147"/>
      <c r="T178" s="54"/>
      <c r="AT178" s="18" t="s">
        <v>134</v>
      </c>
      <c r="AU178" s="18" t="s">
        <v>85</v>
      </c>
    </row>
    <row r="179" spans="2:65" s="1" customFormat="1" ht="11.25">
      <c r="B179" s="33"/>
      <c r="D179" s="166" t="s">
        <v>150</v>
      </c>
      <c r="F179" s="167" t="s">
        <v>193</v>
      </c>
      <c r="I179" s="146"/>
      <c r="L179" s="33"/>
      <c r="M179" s="147"/>
      <c r="T179" s="54"/>
      <c r="AT179" s="18" t="s">
        <v>150</v>
      </c>
      <c r="AU179" s="18" t="s">
        <v>85</v>
      </c>
    </row>
    <row r="180" spans="2:65" s="12" customFormat="1" ht="11.25">
      <c r="B180" s="148"/>
      <c r="D180" s="144" t="s">
        <v>135</v>
      </c>
      <c r="E180" s="149" t="s">
        <v>21</v>
      </c>
      <c r="F180" s="150" t="s">
        <v>533</v>
      </c>
      <c r="H180" s="151">
        <v>23.331</v>
      </c>
      <c r="I180" s="152"/>
      <c r="L180" s="148"/>
      <c r="M180" s="153"/>
      <c r="T180" s="154"/>
      <c r="AT180" s="149" t="s">
        <v>135</v>
      </c>
      <c r="AU180" s="149" t="s">
        <v>85</v>
      </c>
      <c r="AV180" s="12" t="s">
        <v>85</v>
      </c>
      <c r="AW180" s="12" t="s">
        <v>36</v>
      </c>
      <c r="AX180" s="12" t="s">
        <v>83</v>
      </c>
      <c r="AY180" s="149" t="s">
        <v>125</v>
      </c>
    </row>
    <row r="181" spans="2:65" s="1" customFormat="1" ht="24.2" customHeight="1">
      <c r="B181" s="33"/>
      <c r="C181" s="155" t="s">
        <v>264</v>
      </c>
      <c r="D181" s="155" t="s">
        <v>137</v>
      </c>
      <c r="E181" s="156" t="s">
        <v>534</v>
      </c>
      <c r="F181" s="157" t="s">
        <v>535</v>
      </c>
      <c r="G181" s="158" t="s">
        <v>155</v>
      </c>
      <c r="H181" s="159">
        <v>23.331</v>
      </c>
      <c r="I181" s="160"/>
      <c r="J181" s="161">
        <f>ROUND(I181*H181,2)</f>
        <v>0</v>
      </c>
      <c r="K181" s="162"/>
      <c r="L181" s="33"/>
      <c r="M181" s="163" t="s">
        <v>21</v>
      </c>
      <c r="N181" s="164" t="s">
        <v>46</v>
      </c>
      <c r="P181" s="140">
        <f>O181*H181</f>
        <v>0</v>
      </c>
      <c r="Q181" s="140">
        <v>0</v>
      </c>
      <c r="R181" s="140">
        <f>Q181*H181</f>
        <v>0</v>
      </c>
      <c r="S181" s="140">
        <v>0</v>
      </c>
      <c r="T181" s="141">
        <f>S181*H181</f>
        <v>0</v>
      </c>
      <c r="AR181" s="142" t="s">
        <v>132</v>
      </c>
      <c r="AT181" s="142" t="s">
        <v>137</v>
      </c>
      <c r="AU181" s="142" t="s">
        <v>85</v>
      </c>
      <c r="AY181" s="18" t="s">
        <v>125</v>
      </c>
      <c r="BE181" s="143">
        <f>IF(N181="základní",J181,0)</f>
        <v>0</v>
      </c>
      <c r="BF181" s="143">
        <f>IF(N181="snížená",J181,0)</f>
        <v>0</v>
      </c>
      <c r="BG181" s="143">
        <f>IF(N181="zákl. přenesená",J181,0)</f>
        <v>0</v>
      </c>
      <c r="BH181" s="143">
        <f>IF(N181="sníž. přenesená",J181,0)</f>
        <v>0</v>
      </c>
      <c r="BI181" s="143">
        <f>IF(N181="nulová",J181,0)</f>
        <v>0</v>
      </c>
      <c r="BJ181" s="18" t="s">
        <v>83</v>
      </c>
      <c r="BK181" s="143">
        <f>ROUND(I181*H181,2)</f>
        <v>0</v>
      </c>
      <c r="BL181" s="18" t="s">
        <v>132</v>
      </c>
      <c r="BM181" s="142" t="s">
        <v>536</v>
      </c>
    </row>
    <row r="182" spans="2:65" s="1" customFormat="1" ht="29.25">
      <c r="B182" s="33"/>
      <c r="D182" s="144" t="s">
        <v>134</v>
      </c>
      <c r="F182" s="145" t="s">
        <v>537</v>
      </c>
      <c r="I182" s="146"/>
      <c r="L182" s="33"/>
      <c r="M182" s="147"/>
      <c r="T182" s="54"/>
      <c r="AT182" s="18" t="s">
        <v>134</v>
      </c>
      <c r="AU182" s="18" t="s">
        <v>85</v>
      </c>
    </row>
    <row r="183" spans="2:65" s="1" customFormat="1" ht="11.25">
      <c r="B183" s="33"/>
      <c r="D183" s="166" t="s">
        <v>150</v>
      </c>
      <c r="F183" s="167" t="s">
        <v>538</v>
      </c>
      <c r="I183" s="146"/>
      <c r="L183" s="33"/>
      <c r="M183" s="147"/>
      <c r="T183" s="54"/>
      <c r="AT183" s="18" t="s">
        <v>150</v>
      </c>
      <c r="AU183" s="18" t="s">
        <v>85</v>
      </c>
    </row>
    <row r="184" spans="2:65" s="12" customFormat="1" ht="11.25">
      <c r="B184" s="148"/>
      <c r="D184" s="144" t="s">
        <v>135</v>
      </c>
      <c r="E184" s="149" t="s">
        <v>21</v>
      </c>
      <c r="F184" s="150" t="s">
        <v>533</v>
      </c>
      <c r="H184" s="151">
        <v>23.331</v>
      </c>
      <c r="I184" s="152"/>
      <c r="L184" s="148"/>
      <c r="M184" s="153"/>
      <c r="T184" s="154"/>
      <c r="AT184" s="149" t="s">
        <v>135</v>
      </c>
      <c r="AU184" s="149" t="s">
        <v>85</v>
      </c>
      <c r="AV184" s="12" t="s">
        <v>85</v>
      </c>
      <c r="AW184" s="12" t="s">
        <v>36</v>
      </c>
      <c r="AX184" s="12" t="s">
        <v>83</v>
      </c>
      <c r="AY184" s="149" t="s">
        <v>125</v>
      </c>
    </row>
    <row r="185" spans="2:65" s="1" customFormat="1" ht="33" customHeight="1">
      <c r="B185" s="33"/>
      <c r="C185" s="155" t="s">
        <v>7</v>
      </c>
      <c r="D185" s="155" t="s">
        <v>137</v>
      </c>
      <c r="E185" s="156" t="s">
        <v>197</v>
      </c>
      <c r="F185" s="157" t="s">
        <v>198</v>
      </c>
      <c r="G185" s="158" t="s">
        <v>199</v>
      </c>
      <c r="H185" s="159">
        <v>93.323999999999998</v>
      </c>
      <c r="I185" s="160"/>
      <c r="J185" s="161">
        <f>ROUND(I185*H185,2)</f>
        <v>0</v>
      </c>
      <c r="K185" s="162"/>
      <c r="L185" s="33"/>
      <c r="M185" s="163" t="s">
        <v>21</v>
      </c>
      <c r="N185" s="164" t="s">
        <v>46</v>
      </c>
      <c r="P185" s="140">
        <f>O185*H185</f>
        <v>0</v>
      </c>
      <c r="Q185" s="140">
        <v>0</v>
      </c>
      <c r="R185" s="140">
        <f>Q185*H185</f>
        <v>0</v>
      </c>
      <c r="S185" s="140">
        <v>0</v>
      </c>
      <c r="T185" s="141">
        <f>S185*H185</f>
        <v>0</v>
      </c>
      <c r="AR185" s="142" t="s">
        <v>132</v>
      </c>
      <c r="AT185" s="142" t="s">
        <v>137</v>
      </c>
      <c r="AU185" s="142" t="s">
        <v>85</v>
      </c>
      <c r="AY185" s="18" t="s">
        <v>125</v>
      </c>
      <c r="BE185" s="143">
        <f>IF(N185="základní",J185,0)</f>
        <v>0</v>
      </c>
      <c r="BF185" s="143">
        <f>IF(N185="snížená",J185,0)</f>
        <v>0</v>
      </c>
      <c r="BG185" s="143">
        <f>IF(N185="zákl. přenesená",J185,0)</f>
        <v>0</v>
      </c>
      <c r="BH185" s="143">
        <f>IF(N185="sníž. přenesená",J185,0)</f>
        <v>0</v>
      </c>
      <c r="BI185" s="143">
        <f>IF(N185="nulová",J185,0)</f>
        <v>0</v>
      </c>
      <c r="BJ185" s="18" t="s">
        <v>83</v>
      </c>
      <c r="BK185" s="143">
        <f>ROUND(I185*H185,2)</f>
        <v>0</v>
      </c>
      <c r="BL185" s="18" t="s">
        <v>132</v>
      </c>
      <c r="BM185" s="142" t="s">
        <v>539</v>
      </c>
    </row>
    <row r="186" spans="2:65" s="1" customFormat="1" ht="29.25">
      <c r="B186" s="33"/>
      <c r="D186" s="144" t="s">
        <v>134</v>
      </c>
      <c r="F186" s="145" t="s">
        <v>201</v>
      </c>
      <c r="I186" s="146"/>
      <c r="L186" s="33"/>
      <c r="M186" s="147"/>
      <c r="T186" s="54"/>
      <c r="AT186" s="18" t="s">
        <v>134</v>
      </c>
      <c r="AU186" s="18" t="s">
        <v>85</v>
      </c>
    </row>
    <row r="187" spans="2:65" s="1" customFormat="1" ht="11.25">
      <c r="B187" s="33"/>
      <c r="D187" s="166" t="s">
        <v>150</v>
      </c>
      <c r="F187" s="167" t="s">
        <v>202</v>
      </c>
      <c r="I187" s="146"/>
      <c r="L187" s="33"/>
      <c r="M187" s="147"/>
      <c r="T187" s="54"/>
      <c r="AT187" s="18" t="s">
        <v>150</v>
      </c>
      <c r="AU187" s="18" t="s">
        <v>85</v>
      </c>
    </row>
    <row r="188" spans="2:65" s="12" customFormat="1" ht="11.25">
      <c r="B188" s="148"/>
      <c r="D188" s="144" t="s">
        <v>135</v>
      </c>
      <c r="E188" s="149" t="s">
        <v>21</v>
      </c>
      <c r="F188" s="150" t="s">
        <v>540</v>
      </c>
      <c r="H188" s="151">
        <v>93.323999999999998</v>
      </c>
      <c r="I188" s="152"/>
      <c r="L188" s="148"/>
      <c r="M188" s="153"/>
      <c r="T188" s="154"/>
      <c r="AT188" s="149" t="s">
        <v>135</v>
      </c>
      <c r="AU188" s="149" t="s">
        <v>85</v>
      </c>
      <c r="AV188" s="12" t="s">
        <v>85</v>
      </c>
      <c r="AW188" s="12" t="s">
        <v>36</v>
      </c>
      <c r="AX188" s="12" t="s">
        <v>83</v>
      </c>
      <c r="AY188" s="149" t="s">
        <v>125</v>
      </c>
    </row>
    <row r="189" spans="2:65" s="1" customFormat="1" ht="16.5" customHeight="1">
      <c r="B189" s="33"/>
      <c r="C189" s="155" t="s">
        <v>277</v>
      </c>
      <c r="D189" s="155" t="s">
        <v>137</v>
      </c>
      <c r="E189" s="156" t="s">
        <v>205</v>
      </c>
      <c r="F189" s="157" t="s">
        <v>206</v>
      </c>
      <c r="G189" s="158" t="s">
        <v>155</v>
      </c>
      <c r="H189" s="159">
        <v>93.323999999999998</v>
      </c>
      <c r="I189" s="160"/>
      <c r="J189" s="161">
        <f>ROUND(I189*H189,2)</f>
        <v>0</v>
      </c>
      <c r="K189" s="162"/>
      <c r="L189" s="33"/>
      <c r="M189" s="163" t="s">
        <v>21</v>
      </c>
      <c r="N189" s="164" t="s">
        <v>46</v>
      </c>
      <c r="P189" s="140">
        <f>O189*H189</f>
        <v>0</v>
      </c>
      <c r="Q189" s="140">
        <v>0</v>
      </c>
      <c r="R189" s="140">
        <f>Q189*H189</f>
        <v>0</v>
      </c>
      <c r="S189" s="140">
        <v>0</v>
      </c>
      <c r="T189" s="141">
        <f>S189*H189</f>
        <v>0</v>
      </c>
      <c r="AR189" s="142" t="s">
        <v>132</v>
      </c>
      <c r="AT189" s="142" t="s">
        <v>137</v>
      </c>
      <c r="AU189" s="142" t="s">
        <v>85</v>
      </c>
      <c r="AY189" s="18" t="s">
        <v>125</v>
      </c>
      <c r="BE189" s="143">
        <f>IF(N189="základní",J189,0)</f>
        <v>0</v>
      </c>
      <c r="BF189" s="143">
        <f>IF(N189="snížená",J189,0)</f>
        <v>0</v>
      </c>
      <c r="BG189" s="143">
        <f>IF(N189="zákl. přenesená",J189,0)</f>
        <v>0</v>
      </c>
      <c r="BH189" s="143">
        <f>IF(N189="sníž. přenesená",J189,0)</f>
        <v>0</v>
      </c>
      <c r="BI189" s="143">
        <f>IF(N189="nulová",J189,0)</f>
        <v>0</v>
      </c>
      <c r="BJ189" s="18" t="s">
        <v>83</v>
      </c>
      <c r="BK189" s="143">
        <f>ROUND(I189*H189,2)</f>
        <v>0</v>
      </c>
      <c r="BL189" s="18" t="s">
        <v>132</v>
      </c>
      <c r="BM189" s="142" t="s">
        <v>541</v>
      </c>
    </row>
    <row r="190" spans="2:65" s="1" customFormat="1" ht="19.5">
      <c r="B190" s="33"/>
      <c r="D190" s="144" t="s">
        <v>134</v>
      </c>
      <c r="F190" s="145" t="s">
        <v>208</v>
      </c>
      <c r="I190" s="146"/>
      <c r="L190" s="33"/>
      <c r="M190" s="147"/>
      <c r="T190" s="54"/>
      <c r="AT190" s="18" t="s">
        <v>134</v>
      </c>
      <c r="AU190" s="18" t="s">
        <v>85</v>
      </c>
    </row>
    <row r="191" spans="2:65" s="1" customFormat="1" ht="11.25">
      <c r="B191" s="33"/>
      <c r="D191" s="166" t="s">
        <v>150</v>
      </c>
      <c r="F191" s="167" t="s">
        <v>209</v>
      </c>
      <c r="I191" s="146"/>
      <c r="L191" s="33"/>
      <c r="M191" s="147"/>
      <c r="T191" s="54"/>
      <c r="AT191" s="18" t="s">
        <v>150</v>
      </c>
      <c r="AU191" s="18" t="s">
        <v>85</v>
      </c>
    </row>
    <row r="192" spans="2:65" s="12" customFormat="1" ht="11.25">
      <c r="B192" s="148"/>
      <c r="D192" s="144" t="s">
        <v>135</v>
      </c>
      <c r="E192" s="149" t="s">
        <v>21</v>
      </c>
      <c r="F192" s="150" t="s">
        <v>542</v>
      </c>
      <c r="H192" s="151">
        <v>46.661999999999999</v>
      </c>
      <c r="I192" s="152"/>
      <c r="L192" s="148"/>
      <c r="M192" s="153"/>
      <c r="T192" s="154"/>
      <c r="AT192" s="149" t="s">
        <v>135</v>
      </c>
      <c r="AU192" s="149" t="s">
        <v>85</v>
      </c>
      <c r="AV192" s="12" t="s">
        <v>85</v>
      </c>
      <c r="AW192" s="12" t="s">
        <v>36</v>
      </c>
      <c r="AX192" s="12" t="s">
        <v>75</v>
      </c>
      <c r="AY192" s="149" t="s">
        <v>125</v>
      </c>
    </row>
    <row r="193" spans="2:65" s="12" customFormat="1" ht="11.25">
      <c r="B193" s="148"/>
      <c r="D193" s="144" t="s">
        <v>135</v>
      </c>
      <c r="E193" s="149" t="s">
        <v>21</v>
      </c>
      <c r="F193" s="150" t="s">
        <v>543</v>
      </c>
      <c r="H193" s="151">
        <v>46.661999999999999</v>
      </c>
      <c r="I193" s="152"/>
      <c r="L193" s="148"/>
      <c r="M193" s="153"/>
      <c r="T193" s="154"/>
      <c r="AT193" s="149" t="s">
        <v>135</v>
      </c>
      <c r="AU193" s="149" t="s">
        <v>85</v>
      </c>
      <c r="AV193" s="12" t="s">
        <v>85</v>
      </c>
      <c r="AW193" s="12" t="s">
        <v>36</v>
      </c>
      <c r="AX193" s="12" t="s">
        <v>75</v>
      </c>
      <c r="AY193" s="149" t="s">
        <v>125</v>
      </c>
    </row>
    <row r="194" spans="2:65" s="14" customFormat="1" ht="11.25">
      <c r="B194" s="174"/>
      <c r="D194" s="144" t="s">
        <v>135</v>
      </c>
      <c r="E194" s="175" t="s">
        <v>21</v>
      </c>
      <c r="F194" s="176" t="s">
        <v>169</v>
      </c>
      <c r="H194" s="177">
        <v>93.323999999999998</v>
      </c>
      <c r="I194" s="178"/>
      <c r="L194" s="174"/>
      <c r="M194" s="179"/>
      <c r="T194" s="180"/>
      <c r="AT194" s="175" t="s">
        <v>135</v>
      </c>
      <c r="AU194" s="175" t="s">
        <v>85</v>
      </c>
      <c r="AV194" s="14" t="s">
        <v>132</v>
      </c>
      <c r="AW194" s="14" t="s">
        <v>36</v>
      </c>
      <c r="AX194" s="14" t="s">
        <v>83</v>
      </c>
      <c r="AY194" s="175" t="s">
        <v>125</v>
      </c>
    </row>
    <row r="195" spans="2:65" s="1" customFormat="1" ht="33" customHeight="1">
      <c r="B195" s="33"/>
      <c r="C195" s="155" t="s">
        <v>281</v>
      </c>
      <c r="D195" s="155" t="s">
        <v>137</v>
      </c>
      <c r="E195" s="156" t="s">
        <v>220</v>
      </c>
      <c r="F195" s="157" t="s">
        <v>221</v>
      </c>
      <c r="G195" s="158" t="s">
        <v>155</v>
      </c>
      <c r="H195" s="159">
        <v>15.481</v>
      </c>
      <c r="I195" s="160"/>
      <c r="J195" s="161">
        <f>ROUND(I195*H195,2)</f>
        <v>0</v>
      </c>
      <c r="K195" s="162"/>
      <c r="L195" s="33"/>
      <c r="M195" s="163" t="s">
        <v>21</v>
      </c>
      <c r="N195" s="164" t="s">
        <v>46</v>
      </c>
      <c r="P195" s="140">
        <f>O195*H195</f>
        <v>0</v>
      </c>
      <c r="Q195" s="140">
        <v>0</v>
      </c>
      <c r="R195" s="140">
        <f>Q195*H195</f>
        <v>0</v>
      </c>
      <c r="S195" s="140">
        <v>0</v>
      </c>
      <c r="T195" s="141">
        <f>S195*H195</f>
        <v>0</v>
      </c>
      <c r="AR195" s="142" t="s">
        <v>132</v>
      </c>
      <c r="AT195" s="142" t="s">
        <v>137</v>
      </c>
      <c r="AU195" s="142" t="s">
        <v>85</v>
      </c>
      <c r="AY195" s="18" t="s">
        <v>125</v>
      </c>
      <c r="BE195" s="143">
        <f>IF(N195="základní",J195,0)</f>
        <v>0</v>
      </c>
      <c r="BF195" s="143">
        <f>IF(N195="snížená",J195,0)</f>
        <v>0</v>
      </c>
      <c r="BG195" s="143">
        <f>IF(N195="zákl. přenesená",J195,0)</f>
        <v>0</v>
      </c>
      <c r="BH195" s="143">
        <f>IF(N195="sníž. přenesená",J195,0)</f>
        <v>0</v>
      </c>
      <c r="BI195" s="143">
        <f>IF(N195="nulová",J195,0)</f>
        <v>0</v>
      </c>
      <c r="BJ195" s="18" t="s">
        <v>83</v>
      </c>
      <c r="BK195" s="143">
        <f>ROUND(I195*H195,2)</f>
        <v>0</v>
      </c>
      <c r="BL195" s="18" t="s">
        <v>132</v>
      </c>
      <c r="BM195" s="142" t="s">
        <v>544</v>
      </c>
    </row>
    <row r="196" spans="2:65" s="1" customFormat="1" ht="39">
      <c r="B196" s="33"/>
      <c r="D196" s="144" t="s">
        <v>134</v>
      </c>
      <c r="F196" s="145" t="s">
        <v>223</v>
      </c>
      <c r="I196" s="146"/>
      <c r="L196" s="33"/>
      <c r="M196" s="147"/>
      <c r="T196" s="54"/>
      <c r="AT196" s="18" t="s">
        <v>134</v>
      </c>
      <c r="AU196" s="18" t="s">
        <v>85</v>
      </c>
    </row>
    <row r="197" spans="2:65" s="1" customFormat="1" ht="11.25">
      <c r="B197" s="33"/>
      <c r="D197" s="166" t="s">
        <v>150</v>
      </c>
      <c r="F197" s="167" t="s">
        <v>224</v>
      </c>
      <c r="I197" s="146"/>
      <c r="L197" s="33"/>
      <c r="M197" s="147"/>
      <c r="T197" s="54"/>
      <c r="AT197" s="18" t="s">
        <v>150</v>
      </c>
      <c r="AU197" s="18" t="s">
        <v>85</v>
      </c>
    </row>
    <row r="198" spans="2:65" s="12" customFormat="1" ht="11.25">
      <c r="B198" s="148"/>
      <c r="D198" s="144" t="s">
        <v>135</v>
      </c>
      <c r="E198" s="149" t="s">
        <v>21</v>
      </c>
      <c r="F198" s="150" t="s">
        <v>545</v>
      </c>
      <c r="H198" s="151">
        <v>46.661999999999999</v>
      </c>
      <c r="I198" s="152"/>
      <c r="L198" s="148"/>
      <c r="M198" s="153"/>
      <c r="T198" s="154"/>
      <c r="AT198" s="149" t="s">
        <v>135</v>
      </c>
      <c r="AU198" s="149" t="s">
        <v>85</v>
      </c>
      <c r="AV198" s="12" t="s">
        <v>85</v>
      </c>
      <c r="AW198" s="12" t="s">
        <v>36</v>
      </c>
      <c r="AX198" s="12" t="s">
        <v>75</v>
      </c>
      <c r="AY198" s="149" t="s">
        <v>125</v>
      </c>
    </row>
    <row r="199" spans="2:65" s="12" customFormat="1" ht="11.25">
      <c r="B199" s="148"/>
      <c r="D199" s="144" t="s">
        <v>135</v>
      </c>
      <c r="E199" s="149" t="s">
        <v>21</v>
      </c>
      <c r="F199" s="150" t="s">
        <v>546</v>
      </c>
      <c r="H199" s="151">
        <v>-25.661000000000001</v>
      </c>
      <c r="I199" s="152"/>
      <c r="L199" s="148"/>
      <c r="M199" s="153"/>
      <c r="T199" s="154"/>
      <c r="AT199" s="149" t="s">
        <v>135</v>
      </c>
      <c r="AU199" s="149" t="s">
        <v>85</v>
      </c>
      <c r="AV199" s="12" t="s">
        <v>85</v>
      </c>
      <c r="AW199" s="12" t="s">
        <v>36</v>
      </c>
      <c r="AX199" s="12" t="s">
        <v>75</v>
      </c>
      <c r="AY199" s="149" t="s">
        <v>125</v>
      </c>
    </row>
    <row r="200" spans="2:65" s="12" customFormat="1" ht="11.25">
      <c r="B200" s="148"/>
      <c r="D200" s="144" t="s">
        <v>135</v>
      </c>
      <c r="E200" s="149" t="s">
        <v>21</v>
      </c>
      <c r="F200" s="150" t="s">
        <v>547</v>
      </c>
      <c r="H200" s="151">
        <v>-2.76</v>
      </c>
      <c r="I200" s="152"/>
      <c r="L200" s="148"/>
      <c r="M200" s="153"/>
      <c r="T200" s="154"/>
      <c r="AT200" s="149" t="s">
        <v>135</v>
      </c>
      <c r="AU200" s="149" t="s">
        <v>85</v>
      </c>
      <c r="AV200" s="12" t="s">
        <v>85</v>
      </c>
      <c r="AW200" s="12" t="s">
        <v>36</v>
      </c>
      <c r="AX200" s="12" t="s">
        <v>75</v>
      </c>
      <c r="AY200" s="149" t="s">
        <v>125</v>
      </c>
    </row>
    <row r="201" spans="2:65" s="12" customFormat="1" ht="11.25">
      <c r="B201" s="148"/>
      <c r="D201" s="144" t="s">
        <v>135</v>
      </c>
      <c r="E201" s="149" t="s">
        <v>21</v>
      </c>
      <c r="F201" s="150" t="s">
        <v>548</v>
      </c>
      <c r="H201" s="151">
        <v>-2.76</v>
      </c>
      <c r="I201" s="152"/>
      <c r="L201" s="148"/>
      <c r="M201" s="153"/>
      <c r="T201" s="154"/>
      <c r="AT201" s="149" t="s">
        <v>135</v>
      </c>
      <c r="AU201" s="149" t="s">
        <v>85</v>
      </c>
      <c r="AV201" s="12" t="s">
        <v>85</v>
      </c>
      <c r="AW201" s="12" t="s">
        <v>36</v>
      </c>
      <c r="AX201" s="12" t="s">
        <v>75</v>
      </c>
      <c r="AY201" s="149" t="s">
        <v>125</v>
      </c>
    </row>
    <row r="202" spans="2:65" s="14" customFormat="1" ht="11.25">
      <c r="B202" s="174"/>
      <c r="D202" s="144" t="s">
        <v>135</v>
      </c>
      <c r="E202" s="175" t="s">
        <v>21</v>
      </c>
      <c r="F202" s="176" t="s">
        <v>169</v>
      </c>
      <c r="H202" s="177">
        <v>15.481</v>
      </c>
      <c r="I202" s="178"/>
      <c r="L202" s="174"/>
      <c r="M202" s="179"/>
      <c r="T202" s="180"/>
      <c r="AT202" s="175" t="s">
        <v>135</v>
      </c>
      <c r="AU202" s="175" t="s">
        <v>85</v>
      </c>
      <c r="AV202" s="14" t="s">
        <v>132</v>
      </c>
      <c r="AW202" s="14" t="s">
        <v>36</v>
      </c>
      <c r="AX202" s="14" t="s">
        <v>83</v>
      </c>
      <c r="AY202" s="175" t="s">
        <v>125</v>
      </c>
    </row>
    <row r="203" spans="2:65" s="1" customFormat="1" ht="24.2" customHeight="1">
      <c r="B203" s="33"/>
      <c r="C203" s="155" t="s">
        <v>285</v>
      </c>
      <c r="D203" s="155" t="s">
        <v>137</v>
      </c>
      <c r="E203" s="156" t="s">
        <v>549</v>
      </c>
      <c r="F203" s="157" t="s">
        <v>550</v>
      </c>
      <c r="G203" s="158" t="s">
        <v>147</v>
      </c>
      <c r="H203" s="159">
        <v>18.399999999999999</v>
      </c>
      <c r="I203" s="160"/>
      <c r="J203" s="161">
        <f>ROUND(I203*H203,2)</f>
        <v>0</v>
      </c>
      <c r="K203" s="162"/>
      <c r="L203" s="33"/>
      <c r="M203" s="163" t="s">
        <v>21</v>
      </c>
      <c r="N203" s="164" t="s">
        <v>46</v>
      </c>
      <c r="P203" s="140">
        <f>O203*H203</f>
        <v>0</v>
      </c>
      <c r="Q203" s="140">
        <v>0</v>
      </c>
      <c r="R203" s="140">
        <f>Q203*H203</f>
        <v>0</v>
      </c>
      <c r="S203" s="140">
        <v>0</v>
      </c>
      <c r="T203" s="141">
        <f>S203*H203</f>
        <v>0</v>
      </c>
      <c r="AR203" s="142" t="s">
        <v>132</v>
      </c>
      <c r="AT203" s="142" t="s">
        <v>137</v>
      </c>
      <c r="AU203" s="142" t="s">
        <v>85</v>
      </c>
      <c r="AY203" s="18" t="s">
        <v>125</v>
      </c>
      <c r="BE203" s="143">
        <f>IF(N203="základní",J203,0)</f>
        <v>0</v>
      </c>
      <c r="BF203" s="143">
        <f>IF(N203="snížená",J203,0)</f>
        <v>0</v>
      </c>
      <c r="BG203" s="143">
        <f>IF(N203="zákl. přenesená",J203,0)</f>
        <v>0</v>
      </c>
      <c r="BH203" s="143">
        <f>IF(N203="sníž. přenesená",J203,0)</f>
        <v>0</v>
      </c>
      <c r="BI203" s="143">
        <f>IF(N203="nulová",J203,0)</f>
        <v>0</v>
      </c>
      <c r="BJ203" s="18" t="s">
        <v>83</v>
      </c>
      <c r="BK203" s="143">
        <f>ROUND(I203*H203,2)</f>
        <v>0</v>
      </c>
      <c r="BL203" s="18" t="s">
        <v>132</v>
      </c>
      <c r="BM203" s="142" t="s">
        <v>551</v>
      </c>
    </row>
    <row r="204" spans="2:65" s="1" customFormat="1" ht="19.5">
      <c r="B204" s="33"/>
      <c r="D204" s="144" t="s">
        <v>134</v>
      </c>
      <c r="F204" s="145" t="s">
        <v>552</v>
      </c>
      <c r="I204" s="146"/>
      <c r="L204" s="33"/>
      <c r="M204" s="147"/>
      <c r="T204" s="54"/>
      <c r="AT204" s="18" t="s">
        <v>134</v>
      </c>
      <c r="AU204" s="18" t="s">
        <v>85</v>
      </c>
    </row>
    <row r="205" spans="2:65" s="1" customFormat="1" ht="11.25">
      <c r="B205" s="33"/>
      <c r="D205" s="166" t="s">
        <v>150</v>
      </c>
      <c r="F205" s="167" t="s">
        <v>553</v>
      </c>
      <c r="I205" s="146"/>
      <c r="L205" s="33"/>
      <c r="M205" s="147"/>
      <c r="T205" s="54"/>
      <c r="AT205" s="18" t="s">
        <v>150</v>
      </c>
      <c r="AU205" s="18" t="s">
        <v>85</v>
      </c>
    </row>
    <row r="206" spans="2:65" s="12" customFormat="1" ht="11.25">
      <c r="B206" s="148"/>
      <c r="D206" s="144" t="s">
        <v>135</v>
      </c>
      <c r="E206" s="149" t="s">
        <v>21</v>
      </c>
      <c r="F206" s="150" t="s">
        <v>554</v>
      </c>
      <c r="H206" s="151">
        <v>18.399999999999999</v>
      </c>
      <c r="I206" s="152"/>
      <c r="L206" s="148"/>
      <c r="M206" s="153"/>
      <c r="T206" s="154"/>
      <c r="AT206" s="149" t="s">
        <v>135</v>
      </c>
      <c r="AU206" s="149" t="s">
        <v>85</v>
      </c>
      <c r="AV206" s="12" t="s">
        <v>85</v>
      </c>
      <c r="AW206" s="12" t="s">
        <v>36</v>
      </c>
      <c r="AX206" s="12" t="s">
        <v>83</v>
      </c>
      <c r="AY206" s="149" t="s">
        <v>125</v>
      </c>
    </row>
    <row r="207" spans="2:65" s="1" customFormat="1" ht="16.5" customHeight="1">
      <c r="B207" s="33"/>
      <c r="C207" s="129" t="s">
        <v>292</v>
      </c>
      <c r="D207" s="129" t="s">
        <v>127</v>
      </c>
      <c r="E207" s="130" t="s">
        <v>265</v>
      </c>
      <c r="F207" s="131" t="s">
        <v>266</v>
      </c>
      <c r="G207" s="132" t="s">
        <v>199</v>
      </c>
      <c r="H207" s="133">
        <v>30.962</v>
      </c>
      <c r="I207" s="134"/>
      <c r="J207" s="135">
        <f>ROUND(I207*H207,2)</f>
        <v>0</v>
      </c>
      <c r="K207" s="136"/>
      <c r="L207" s="137"/>
      <c r="M207" s="138" t="s">
        <v>21</v>
      </c>
      <c r="N207" s="139" t="s">
        <v>46</v>
      </c>
      <c r="P207" s="140">
        <f>O207*H207</f>
        <v>0</v>
      </c>
      <c r="Q207" s="140">
        <v>0</v>
      </c>
      <c r="R207" s="140">
        <f>Q207*H207</f>
        <v>0</v>
      </c>
      <c r="S207" s="140">
        <v>0</v>
      </c>
      <c r="T207" s="141">
        <f>S207*H207</f>
        <v>0</v>
      </c>
      <c r="AR207" s="142" t="s">
        <v>131</v>
      </c>
      <c r="AT207" s="142" t="s">
        <v>127</v>
      </c>
      <c r="AU207" s="142" t="s">
        <v>85</v>
      </c>
      <c r="AY207" s="18" t="s">
        <v>125</v>
      </c>
      <c r="BE207" s="143">
        <f>IF(N207="základní",J207,0)</f>
        <v>0</v>
      </c>
      <c r="BF207" s="143">
        <f>IF(N207="snížená",J207,0)</f>
        <v>0</v>
      </c>
      <c r="BG207" s="143">
        <f>IF(N207="zákl. přenesená",J207,0)</f>
        <v>0</v>
      </c>
      <c r="BH207" s="143">
        <f>IF(N207="sníž. přenesená",J207,0)</f>
        <v>0</v>
      </c>
      <c r="BI207" s="143">
        <f>IF(N207="nulová",J207,0)</f>
        <v>0</v>
      </c>
      <c r="BJ207" s="18" t="s">
        <v>83</v>
      </c>
      <c r="BK207" s="143">
        <f>ROUND(I207*H207,2)</f>
        <v>0</v>
      </c>
      <c r="BL207" s="18" t="s">
        <v>132</v>
      </c>
      <c r="BM207" s="142" t="s">
        <v>555</v>
      </c>
    </row>
    <row r="208" spans="2:65" s="1" customFormat="1" ht="11.25">
      <c r="B208" s="33"/>
      <c r="D208" s="144" t="s">
        <v>134</v>
      </c>
      <c r="F208" s="145" t="s">
        <v>266</v>
      </c>
      <c r="I208" s="146"/>
      <c r="L208" s="33"/>
      <c r="M208" s="147"/>
      <c r="T208" s="54"/>
      <c r="AT208" s="18" t="s">
        <v>134</v>
      </c>
      <c r="AU208" s="18" t="s">
        <v>85</v>
      </c>
    </row>
    <row r="209" spans="2:65" s="1" customFormat="1" ht="39">
      <c r="B209" s="33"/>
      <c r="D209" s="144" t="s">
        <v>142</v>
      </c>
      <c r="F209" s="165" t="s">
        <v>556</v>
      </c>
      <c r="I209" s="146"/>
      <c r="L209" s="33"/>
      <c r="M209" s="147"/>
      <c r="T209" s="54"/>
      <c r="AT209" s="18" t="s">
        <v>142</v>
      </c>
      <c r="AU209" s="18" t="s">
        <v>85</v>
      </c>
    </row>
    <row r="210" spans="2:65" s="12" customFormat="1" ht="11.25">
      <c r="B210" s="148"/>
      <c r="D210" s="144" t="s">
        <v>135</v>
      </c>
      <c r="E210" s="149" t="s">
        <v>21</v>
      </c>
      <c r="F210" s="150" t="s">
        <v>545</v>
      </c>
      <c r="H210" s="151">
        <v>46.661999999999999</v>
      </c>
      <c r="I210" s="152"/>
      <c r="L210" s="148"/>
      <c r="M210" s="153"/>
      <c r="T210" s="154"/>
      <c r="AT210" s="149" t="s">
        <v>135</v>
      </c>
      <c r="AU210" s="149" t="s">
        <v>85</v>
      </c>
      <c r="AV210" s="12" t="s">
        <v>85</v>
      </c>
      <c r="AW210" s="12" t="s">
        <v>36</v>
      </c>
      <c r="AX210" s="12" t="s">
        <v>75</v>
      </c>
      <c r="AY210" s="149" t="s">
        <v>125</v>
      </c>
    </row>
    <row r="211" spans="2:65" s="12" customFormat="1" ht="11.25">
      <c r="B211" s="148"/>
      <c r="D211" s="144" t="s">
        <v>135</v>
      </c>
      <c r="E211" s="149" t="s">
        <v>21</v>
      </c>
      <c r="F211" s="150" t="s">
        <v>546</v>
      </c>
      <c r="H211" s="151">
        <v>-25.661000000000001</v>
      </c>
      <c r="I211" s="152"/>
      <c r="L211" s="148"/>
      <c r="M211" s="153"/>
      <c r="T211" s="154"/>
      <c r="AT211" s="149" t="s">
        <v>135</v>
      </c>
      <c r="AU211" s="149" t="s">
        <v>85</v>
      </c>
      <c r="AV211" s="12" t="s">
        <v>85</v>
      </c>
      <c r="AW211" s="12" t="s">
        <v>36</v>
      </c>
      <c r="AX211" s="12" t="s">
        <v>75</v>
      </c>
      <c r="AY211" s="149" t="s">
        <v>125</v>
      </c>
    </row>
    <row r="212" spans="2:65" s="12" customFormat="1" ht="11.25">
      <c r="B212" s="148"/>
      <c r="D212" s="144" t="s">
        <v>135</v>
      </c>
      <c r="E212" s="149" t="s">
        <v>21</v>
      </c>
      <c r="F212" s="150" t="s">
        <v>547</v>
      </c>
      <c r="H212" s="151">
        <v>-2.76</v>
      </c>
      <c r="I212" s="152"/>
      <c r="L212" s="148"/>
      <c r="M212" s="153"/>
      <c r="T212" s="154"/>
      <c r="AT212" s="149" t="s">
        <v>135</v>
      </c>
      <c r="AU212" s="149" t="s">
        <v>85</v>
      </c>
      <c r="AV212" s="12" t="s">
        <v>85</v>
      </c>
      <c r="AW212" s="12" t="s">
        <v>36</v>
      </c>
      <c r="AX212" s="12" t="s">
        <v>75</v>
      </c>
      <c r="AY212" s="149" t="s">
        <v>125</v>
      </c>
    </row>
    <row r="213" spans="2:65" s="12" customFormat="1" ht="11.25">
      <c r="B213" s="148"/>
      <c r="D213" s="144" t="s">
        <v>135</v>
      </c>
      <c r="E213" s="149" t="s">
        <v>21</v>
      </c>
      <c r="F213" s="150" t="s">
        <v>548</v>
      </c>
      <c r="H213" s="151">
        <v>-2.76</v>
      </c>
      <c r="I213" s="152"/>
      <c r="L213" s="148"/>
      <c r="M213" s="153"/>
      <c r="T213" s="154"/>
      <c r="AT213" s="149" t="s">
        <v>135</v>
      </c>
      <c r="AU213" s="149" t="s">
        <v>85</v>
      </c>
      <c r="AV213" s="12" t="s">
        <v>85</v>
      </c>
      <c r="AW213" s="12" t="s">
        <v>36</v>
      </c>
      <c r="AX213" s="12" t="s">
        <v>75</v>
      </c>
      <c r="AY213" s="149" t="s">
        <v>125</v>
      </c>
    </row>
    <row r="214" spans="2:65" s="15" customFormat="1" ht="11.25">
      <c r="B214" s="181"/>
      <c r="D214" s="144" t="s">
        <v>135</v>
      </c>
      <c r="E214" s="182" t="s">
        <v>21</v>
      </c>
      <c r="F214" s="183" t="s">
        <v>268</v>
      </c>
      <c r="H214" s="184">
        <v>15.481</v>
      </c>
      <c r="I214" s="185"/>
      <c r="L214" s="181"/>
      <c r="M214" s="186"/>
      <c r="T214" s="187"/>
      <c r="AT214" s="182" t="s">
        <v>135</v>
      </c>
      <c r="AU214" s="182" t="s">
        <v>85</v>
      </c>
      <c r="AV214" s="15" t="s">
        <v>144</v>
      </c>
      <c r="AW214" s="15" t="s">
        <v>36</v>
      </c>
      <c r="AX214" s="15" t="s">
        <v>75</v>
      </c>
      <c r="AY214" s="182" t="s">
        <v>125</v>
      </c>
    </row>
    <row r="215" spans="2:65" s="12" customFormat="1" ht="11.25">
      <c r="B215" s="148"/>
      <c r="D215" s="144" t="s">
        <v>135</v>
      </c>
      <c r="E215" s="149" t="s">
        <v>21</v>
      </c>
      <c r="F215" s="150" t="s">
        <v>557</v>
      </c>
      <c r="H215" s="151">
        <v>30.962</v>
      </c>
      <c r="I215" s="152"/>
      <c r="L215" s="148"/>
      <c r="M215" s="153"/>
      <c r="T215" s="154"/>
      <c r="AT215" s="149" t="s">
        <v>135</v>
      </c>
      <c r="AU215" s="149" t="s">
        <v>85</v>
      </c>
      <c r="AV215" s="12" t="s">
        <v>85</v>
      </c>
      <c r="AW215" s="12" t="s">
        <v>36</v>
      </c>
      <c r="AX215" s="12" t="s">
        <v>83</v>
      </c>
      <c r="AY215" s="149" t="s">
        <v>125</v>
      </c>
    </row>
    <row r="216" spans="2:65" s="11" customFormat="1" ht="22.9" customHeight="1">
      <c r="B216" s="117"/>
      <c r="D216" s="118" t="s">
        <v>74</v>
      </c>
      <c r="E216" s="127" t="s">
        <v>85</v>
      </c>
      <c r="F216" s="127" t="s">
        <v>558</v>
      </c>
      <c r="I216" s="120"/>
      <c r="J216" s="128">
        <f>BK216</f>
        <v>0</v>
      </c>
      <c r="L216" s="117"/>
      <c r="M216" s="122"/>
      <c r="P216" s="123">
        <f>SUM(P217:P221)</f>
        <v>0</v>
      </c>
      <c r="R216" s="123">
        <f>SUM(R217:R221)</f>
        <v>0</v>
      </c>
      <c r="T216" s="124">
        <f>SUM(T217:T221)</f>
        <v>0</v>
      </c>
      <c r="AR216" s="118" t="s">
        <v>83</v>
      </c>
      <c r="AT216" s="125" t="s">
        <v>74</v>
      </c>
      <c r="AU216" s="125" t="s">
        <v>83</v>
      </c>
      <c r="AY216" s="118" t="s">
        <v>125</v>
      </c>
      <c r="BK216" s="126">
        <f>SUM(BK217:BK221)</f>
        <v>0</v>
      </c>
    </row>
    <row r="217" spans="2:65" s="1" customFormat="1" ht="24.2" customHeight="1">
      <c r="B217" s="33"/>
      <c r="C217" s="155" t="s">
        <v>298</v>
      </c>
      <c r="D217" s="155" t="s">
        <v>137</v>
      </c>
      <c r="E217" s="156" t="s">
        <v>559</v>
      </c>
      <c r="F217" s="157" t="s">
        <v>560</v>
      </c>
      <c r="G217" s="158" t="s">
        <v>155</v>
      </c>
      <c r="H217" s="159">
        <v>2.76</v>
      </c>
      <c r="I217" s="160"/>
      <c r="J217" s="161">
        <f>ROUND(I217*H217,2)</f>
        <v>0</v>
      </c>
      <c r="K217" s="162"/>
      <c r="L217" s="33"/>
      <c r="M217" s="163" t="s">
        <v>21</v>
      </c>
      <c r="N217" s="164" t="s">
        <v>46</v>
      </c>
      <c r="P217" s="140">
        <f>O217*H217</f>
        <v>0</v>
      </c>
      <c r="Q217" s="140">
        <v>0</v>
      </c>
      <c r="R217" s="140">
        <f>Q217*H217</f>
        <v>0</v>
      </c>
      <c r="S217" s="140">
        <v>0</v>
      </c>
      <c r="T217" s="141">
        <f>S217*H217</f>
        <v>0</v>
      </c>
      <c r="AR217" s="142" t="s">
        <v>132</v>
      </c>
      <c r="AT217" s="142" t="s">
        <v>137</v>
      </c>
      <c r="AU217" s="142" t="s">
        <v>85</v>
      </c>
      <c r="AY217" s="18" t="s">
        <v>125</v>
      </c>
      <c r="BE217" s="143">
        <f>IF(N217="základní",J217,0)</f>
        <v>0</v>
      </c>
      <c r="BF217" s="143">
        <f>IF(N217="snížená",J217,0)</f>
        <v>0</v>
      </c>
      <c r="BG217" s="143">
        <f>IF(N217="zákl. přenesená",J217,0)</f>
        <v>0</v>
      </c>
      <c r="BH217" s="143">
        <f>IF(N217="sníž. přenesená",J217,0)</f>
        <v>0</v>
      </c>
      <c r="BI217" s="143">
        <f>IF(N217="nulová",J217,0)</f>
        <v>0</v>
      </c>
      <c r="BJ217" s="18" t="s">
        <v>83</v>
      </c>
      <c r="BK217" s="143">
        <f>ROUND(I217*H217,2)</f>
        <v>0</v>
      </c>
      <c r="BL217" s="18" t="s">
        <v>132</v>
      </c>
      <c r="BM217" s="142" t="s">
        <v>561</v>
      </c>
    </row>
    <row r="218" spans="2:65" s="1" customFormat="1" ht="19.5">
      <c r="B218" s="33"/>
      <c r="D218" s="144" t="s">
        <v>134</v>
      </c>
      <c r="F218" s="145" t="s">
        <v>562</v>
      </c>
      <c r="I218" s="146"/>
      <c r="L218" s="33"/>
      <c r="M218" s="147"/>
      <c r="T218" s="54"/>
      <c r="AT218" s="18" t="s">
        <v>134</v>
      </c>
      <c r="AU218" s="18" t="s">
        <v>85</v>
      </c>
    </row>
    <row r="219" spans="2:65" s="1" customFormat="1" ht="11.25">
      <c r="B219" s="33"/>
      <c r="D219" s="166" t="s">
        <v>150</v>
      </c>
      <c r="F219" s="167" t="s">
        <v>563</v>
      </c>
      <c r="I219" s="146"/>
      <c r="L219" s="33"/>
      <c r="M219" s="147"/>
      <c r="T219" s="54"/>
      <c r="AT219" s="18" t="s">
        <v>150</v>
      </c>
      <c r="AU219" s="18" t="s">
        <v>85</v>
      </c>
    </row>
    <row r="220" spans="2:65" s="1" customFormat="1" ht="19.5">
      <c r="B220" s="33"/>
      <c r="D220" s="144" t="s">
        <v>142</v>
      </c>
      <c r="F220" s="165" t="s">
        <v>564</v>
      </c>
      <c r="I220" s="146"/>
      <c r="L220" s="33"/>
      <c r="M220" s="147"/>
      <c r="T220" s="54"/>
      <c r="AT220" s="18" t="s">
        <v>142</v>
      </c>
      <c r="AU220" s="18" t="s">
        <v>85</v>
      </c>
    </row>
    <row r="221" spans="2:65" s="12" customFormat="1" ht="11.25">
      <c r="B221" s="148"/>
      <c r="D221" s="144" t="s">
        <v>135</v>
      </c>
      <c r="E221" s="149" t="s">
        <v>21</v>
      </c>
      <c r="F221" s="150" t="s">
        <v>565</v>
      </c>
      <c r="H221" s="151">
        <v>2.76</v>
      </c>
      <c r="I221" s="152"/>
      <c r="L221" s="148"/>
      <c r="M221" s="153"/>
      <c r="T221" s="154"/>
      <c r="AT221" s="149" t="s">
        <v>135</v>
      </c>
      <c r="AU221" s="149" t="s">
        <v>85</v>
      </c>
      <c r="AV221" s="12" t="s">
        <v>85</v>
      </c>
      <c r="AW221" s="12" t="s">
        <v>36</v>
      </c>
      <c r="AX221" s="12" t="s">
        <v>83</v>
      </c>
      <c r="AY221" s="149" t="s">
        <v>125</v>
      </c>
    </row>
    <row r="222" spans="2:65" s="11" customFormat="1" ht="22.9" customHeight="1">
      <c r="B222" s="117"/>
      <c r="D222" s="118" t="s">
        <v>74</v>
      </c>
      <c r="E222" s="127" t="s">
        <v>144</v>
      </c>
      <c r="F222" s="127" t="s">
        <v>566</v>
      </c>
      <c r="I222" s="120"/>
      <c r="J222" s="128">
        <f>BK222</f>
        <v>0</v>
      </c>
      <c r="L222" s="117"/>
      <c r="M222" s="122"/>
      <c r="P222" s="123">
        <f>SUM(P223:P229)</f>
        <v>0</v>
      </c>
      <c r="R222" s="123">
        <f>SUM(R223:R229)</f>
        <v>32.8317294</v>
      </c>
      <c r="T222" s="124">
        <f>SUM(T223:T229)</f>
        <v>0</v>
      </c>
      <c r="AR222" s="118" t="s">
        <v>83</v>
      </c>
      <c r="AT222" s="125" t="s">
        <v>74</v>
      </c>
      <c r="AU222" s="125" t="s">
        <v>83</v>
      </c>
      <c r="AY222" s="118" t="s">
        <v>125</v>
      </c>
      <c r="BK222" s="126">
        <f>SUM(BK223:BK229)</f>
        <v>0</v>
      </c>
    </row>
    <row r="223" spans="2:65" s="1" customFormat="1" ht="24.2" customHeight="1">
      <c r="B223" s="33"/>
      <c r="C223" s="155" t="s">
        <v>304</v>
      </c>
      <c r="D223" s="155" t="s">
        <v>137</v>
      </c>
      <c r="E223" s="156" t="s">
        <v>567</v>
      </c>
      <c r="F223" s="157" t="s">
        <v>568</v>
      </c>
      <c r="G223" s="158" t="s">
        <v>155</v>
      </c>
      <c r="H223" s="159">
        <v>13.058</v>
      </c>
      <c r="I223" s="160"/>
      <c r="J223" s="161">
        <f>ROUND(I223*H223,2)</f>
        <v>0</v>
      </c>
      <c r="K223" s="162"/>
      <c r="L223" s="33"/>
      <c r="M223" s="163" t="s">
        <v>21</v>
      </c>
      <c r="N223" s="164" t="s">
        <v>46</v>
      </c>
      <c r="P223" s="140">
        <f>O223*H223</f>
        <v>0</v>
      </c>
      <c r="Q223" s="140">
        <v>2.5143</v>
      </c>
      <c r="R223" s="140">
        <f>Q223*H223</f>
        <v>32.8317294</v>
      </c>
      <c r="S223" s="140">
        <v>0</v>
      </c>
      <c r="T223" s="141">
        <f>S223*H223</f>
        <v>0</v>
      </c>
      <c r="AR223" s="142" t="s">
        <v>132</v>
      </c>
      <c r="AT223" s="142" t="s">
        <v>137</v>
      </c>
      <c r="AU223" s="142" t="s">
        <v>85</v>
      </c>
      <c r="AY223" s="18" t="s">
        <v>125</v>
      </c>
      <c r="BE223" s="143">
        <f>IF(N223="základní",J223,0)</f>
        <v>0</v>
      </c>
      <c r="BF223" s="143">
        <f>IF(N223="snížená",J223,0)</f>
        <v>0</v>
      </c>
      <c r="BG223" s="143">
        <f>IF(N223="zákl. přenesená",J223,0)</f>
        <v>0</v>
      </c>
      <c r="BH223" s="143">
        <f>IF(N223="sníž. přenesená",J223,0)</f>
        <v>0</v>
      </c>
      <c r="BI223" s="143">
        <f>IF(N223="nulová",J223,0)</f>
        <v>0</v>
      </c>
      <c r="BJ223" s="18" t="s">
        <v>83</v>
      </c>
      <c r="BK223" s="143">
        <f>ROUND(I223*H223,2)</f>
        <v>0</v>
      </c>
      <c r="BL223" s="18" t="s">
        <v>132</v>
      </c>
      <c r="BM223" s="142" t="s">
        <v>569</v>
      </c>
    </row>
    <row r="224" spans="2:65" s="1" customFormat="1" ht="19.5">
      <c r="B224" s="33"/>
      <c r="D224" s="144" t="s">
        <v>134</v>
      </c>
      <c r="F224" s="145" t="s">
        <v>568</v>
      </c>
      <c r="I224" s="146"/>
      <c r="L224" s="33"/>
      <c r="M224" s="147"/>
      <c r="T224" s="54"/>
      <c r="AT224" s="18" t="s">
        <v>134</v>
      </c>
      <c r="AU224" s="18" t="s">
        <v>85</v>
      </c>
    </row>
    <row r="225" spans="2:65" s="1" customFormat="1" ht="409.5">
      <c r="B225" s="33"/>
      <c r="D225" s="144" t="s">
        <v>142</v>
      </c>
      <c r="F225" s="191" t="s">
        <v>570</v>
      </c>
      <c r="I225" s="146"/>
      <c r="L225" s="33"/>
      <c r="M225" s="147"/>
      <c r="T225" s="54"/>
      <c r="AT225" s="18" t="s">
        <v>142</v>
      </c>
      <c r="AU225" s="18" t="s">
        <v>85</v>
      </c>
    </row>
    <row r="226" spans="2:65" s="12" customFormat="1" ht="11.25">
      <c r="B226" s="148"/>
      <c r="D226" s="144" t="s">
        <v>135</v>
      </c>
      <c r="E226" s="149" t="s">
        <v>21</v>
      </c>
      <c r="F226" s="150" t="s">
        <v>571</v>
      </c>
      <c r="H226" s="151">
        <v>2.9159999999999999</v>
      </c>
      <c r="I226" s="152"/>
      <c r="L226" s="148"/>
      <c r="M226" s="153"/>
      <c r="T226" s="154"/>
      <c r="AT226" s="149" t="s">
        <v>135</v>
      </c>
      <c r="AU226" s="149" t="s">
        <v>85</v>
      </c>
      <c r="AV226" s="12" t="s">
        <v>85</v>
      </c>
      <c r="AW226" s="12" t="s">
        <v>36</v>
      </c>
      <c r="AX226" s="12" t="s">
        <v>75</v>
      </c>
      <c r="AY226" s="149" t="s">
        <v>125</v>
      </c>
    </row>
    <row r="227" spans="2:65" s="12" customFormat="1" ht="11.25">
      <c r="B227" s="148"/>
      <c r="D227" s="144" t="s">
        <v>135</v>
      </c>
      <c r="E227" s="149" t="s">
        <v>21</v>
      </c>
      <c r="F227" s="150" t="s">
        <v>572</v>
      </c>
      <c r="H227" s="151">
        <v>7.1479999999999997</v>
      </c>
      <c r="I227" s="152"/>
      <c r="L227" s="148"/>
      <c r="M227" s="153"/>
      <c r="T227" s="154"/>
      <c r="AT227" s="149" t="s">
        <v>135</v>
      </c>
      <c r="AU227" s="149" t="s">
        <v>85</v>
      </c>
      <c r="AV227" s="12" t="s">
        <v>85</v>
      </c>
      <c r="AW227" s="12" t="s">
        <v>36</v>
      </c>
      <c r="AX227" s="12" t="s">
        <v>75</v>
      </c>
      <c r="AY227" s="149" t="s">
        <v>125</v>
      </c>
    </row>
    <row r="228" spans="2:65" s="12" customFormat="1" ht="11.25">
      <c r="B228" s="148"/>
      <c r="D228" s="144" t="s">
        <v>135</v>
      </c>
      <c r="E228" s="149" t="s">
        <v>21</v>
      </c>
      <c r="F228" s="150" t="s">
        <v>573</v>
      </c>
      <c r="H228" s="151">
        <v>2.9940000000000002</v>
      </c>
      <c r="I228" s="152"/>
      <c r="L228" s="148"/>
      <c r="M228" s="153"/>
      <c r="T228" s="154"/>
      <c r="AT228" s="149" t="s">
        <v>135</v>
      </c>
      <c r="AU228" s="149" t="s">
        <v>85</v>
      </c>
      <c r="AV228" s="12" t="s">
        <v>85</v>
      </c>
      <c r="AW228" s="12" t="s">
        <v>36</v>
      </c>
      <c r="AX228" s="12" t="s">
        <v>75</v>
      </c>
      <c r="AY228" s="149" t="s">
        <v>125</v>
      </c>
    </row>
    <row r="229" spans="2:65" s="14" customFormat="1" ht="11.25">
      <c r="B229" s="174"/>
      <c r="D229" s="144" t="s">
        <v>135</v>
      </c>
      <c r="E229" s="175" t="s">
        <v>21</v>
      </c>
      <c r="F229" s="176" t="s">
        <v>169</v>
      </c>
      <c r="H229" s="177">
        <v>13.058</v>
      </c>
      <c r="I229" s="178"/>
      <c r="L229" s="174"/>
      <c r="M229" s="179"/>
      <c r="T229" s="180"/>
      <c r="AT229" s="175" t="s">
        <v>135</v>
      </c>
      <c r="AU229" s="175" t="s">
        <v>85</v>
      </c>
      <c r="AV229" s="14" t="s">
        <v>132</v>
      </c>
      <c r="AW229" s="14" t="s">
        <v>36</v>
      </c>
      <c r="AX229" s="14" t="s">
        <v>83</v>
      </c>
      <c r="AY229" s="175" t="s">
        <v>125</v>
      </c>
    </row>
    <row r="230" spans="2:65" s="11" customFormat="1" ht="22.9" customHeight="1">
      <c r="B230" s="117"/>
      <c r="D230" s="118" t="s">
        <v>74</v>
      </c>
      <c r="E230" s="127" t="s">
        <v>132</v>
      </c>
      <c r="F230" s="127" t="s">
        <v>574</v>
      </c>
      <c r="I230" s="120"/>
      <c r="J230" s="128">
        <f>BK230</f>
        <v>0</v>
      </c>
      <c r="L230" s="117"/>
      <c r="M230" s="122"/>
      <c r="P230" s="123">
        <f>SUM(P231:P240)</f>
        <v>0</v>
      </c>
      <c r="R230" s="123">
        <f>SUM(R231:R240)</f>
        <v>9.0163056000000008</v>
      </c>
      <c r="T230" s="124">
        <f>SUM(T231:T240)</f>
        <v>0</v>
      </c>
      <c r="AR230" s="118" t="s">
        <v>83</v>
      </c>
      <c r="AT230" s="125" t="s">
        <v>74</v>
      </c>
      <c r="AU230" s="125" t="s">
        <v>83</v>
      </c>
      <c r="AY230" s="118" t="s">
        <v>125</v>
      </c>
      <c r="BK230" s="126">
        <f>SUM(BK231:BK240)</f>
        <v>0</v>
      </c>
    </row>
    <row r="231" spans="2:65" s="1" customFormat="1" ht="33" customHeight="1">
      <c r="B231" s="33"/>
      <c r="C231" s="155" t="s">
        <v>309</v>
      </c>
      <c r="D231" s="155" t="s">
        <v>137</v>
      </c>
      <c r="E231" s="156" t="s">
        <v>575</v>
      </c>
      <c r="F231" s="157" t="s">
        <v>576</v>
      </c>
      <c r="G231" s="158" t="s">
        <v>155</v>
      </c>
      <c r="H231" s="159">
        <v>2.76</v>
      </c>
      <c r="I231" s="160"/>
      <c r="J231" s="161">
        <f>ROUND(I231*H231,2)</f>
        <v>0</v>
      </c>
      <c r="K231" s="162"/>
      <c r="L231" s="33"/>
      <c r="M231" s="163" t="s">
        <v>21</v>
      </c>
      <c r="N231" s="164" t="s">
        <v>46</v>
      </c>
      <c r="P231" s="140">
        <f>O231*H231</f>
        <v>0</v>
      </c>
      <c r="Q231" s="140">
        <v>0</v>
      </c>
      <c r="R231" s="140">
        <f>Q231*H231</f>
        <v>0</v>
      </c>
      <c r="S231" s="140">
        <v>0</v>
      </c>
      <c r="T231" s="141">
        <f>S231*H231</f>
        <v>0</v>
      </c>
      <c r="AR231" s="142" t="s">
        <v>132</v>
      </c>
      <c r="AT231" s="142" t="s">
        <v>137</v>
      </c>
      <c r="AU231" s="142" t="s">
        <v>85</v>
      </c>
      <c r="AY231" s="18" t="s">
        <v>125</v>
      </c>
      <c r="BE231" s="143">
        <f>IF(N231="základní",J231,0)</f>
        <v>0</v>
      </c>
      <c r="BF231" s="143">
        <f>IF(N231="snížená",J231,0)</f>
        <v>0</v>
      </c>
      <c r="BG231" s="143">
        <f>IF(N231="zákl. přenesená",J231,0)</f>
        <v>0</v>
      </c>
      <c r="BH231" s="143">
        <f>IF(N231="sníž. přenesená",J231,0)</f>
        <v>0</v>
      </c>
      <c r="BI231" s="143">
        <f>IF(N231="nulová",J231,0)</f>
        <v>0</v>
      </c>
      <c r="BJ231" s="18" t="s">
        <v>83</v>
      </c>
      <c r="BK231" s="143">
        <f>ROUND(I231*H231,2)</f>
        <v>0</v>
      </c>
      <c r="BL231" s="18" t="s">
        <v>132</v>
      </c>
      <c r="BM231" s="142" t="s">
        <v>577</v>
      </c>
    </row>
    <row r="232" spans="2:65" s="1" customFormat="1" ht="29.25">
      <c r="B232" s="33"/>
      <c r="D232" s="144" t="s">
        <v>134</v>
      </c>
      <c r="F232" s="145" t="s">
        <v>578</v>
      </c>
      <c r="I232" s="146"/>
      <c r="L232" s="33"/>
      <c r="M232" s="147"/>
      <c r="T232" s="54"/>
      <c r="AT232" s="18" t="s">
        <v>134</v>
      </c>
      <c r="AU232" s="18" t="s">
        <v>85</v>
      </c>
    </row>
    <row r="233" spans="2:65" s="1" customFormat="1" ht="11.25">
      <c r="B233" s="33"/>
      <c r="D233" s="166" t="s">
        <v>150</v>
      </c>
      <c r="F233" s="167" t="s">
        <v>579</v>
      </c>
      <c r="I233" s="146"/>
      <c r="L233" s="33"/>
      <c r="M233" s="147"/>
      <c r="T233" s="54"/>
      <c r="AT233" s="18" t="s">
        <v>150</v>
      </c>
      <c r="AU233" s="18" t="s">
        <v>85</v>
      </c>
    </row>
    <row r="234" spans="2:65" s="12" customFormat="1" ht="11.25">
      <c r="B234" s="148"/>
      <c r="D234" s="144" t="s">
        <v>135</v>
      </c>
      <c r="E234" s="149" t="s">
        <v>21</v>
      </c>
      <c r="F234" s="150" t="s">
        <v>580</v>
      </c>
      <c r="H234" s="151">
        <v>2.76</v>
      </c>
      <c r="I234" s="152"/>
      <c r="L234" s="148"/>
      <c r="M234" s="153"/>
      <c r="T234" s="154"/>
      <c r="AT234" s="149" t="s">
        <v>135</v>
      </c>
      <c r="AU234" s="149" t="s">
        <v>85</v>
      </c>
      <c r="AV234" s="12" t="s">
        <v>85</v>
      </c>
      <c r="AW234" s="12" t="s">
        <v>36</v>
      </c>
      <c r="AX234" s="12" t="s">
        <v>83</v>
      </c>
      <c r="AY234" s="149" t="s">
        <v>125</v>
      </c>
    </row>
    <row r="235" spans="2:65" s="1" customFormat="1" ht="24.2" customHeight="1">
      <c r="B235" s="33"/>
      <c r="C235" s="155" t="s">
        <v>316</v>
      </c>
      <c r="D235" s="155" t="s">
        <v>137</v>
      </c>
      <c r="E235" s="156" t="s">
        <v>581</v>
      </c>
      <c r="F235" s="157" t="s">
        <v>582</v>
      </c>
      <c r="G235" s="158" t="s">
        <v>147</v>
      </c>
      <c r="H235" s="159">
        <v>2.58</v>
      </c>
      <c r="I235" s="160"/>
      <c r="J235" s="161">
        <f>ROUND(I235*H235,2)</f>
        <v>0</v>
      </c>
      <c r="K235" s="162"/>
      <c r="L235" s="33"/>
      <c r="M235" s="163" t="s">
        <v>21</v>
      </c>
      <c r="N235" s="164" t="s">
        <v>46</v>
      </c>
      <c r="P235" s="140">
        <f>O235*H235</f>
        <v>0</v>
      </c>
      <c r="Q235" s="140">
        <v>6.3200000000000001E-3</v>
      </c>
      <c r="R235" s="140">
        <f>Q235*H235</f>
        <v>1.63056E-2</v>
      </c>
      <c r="S235" s="140">
        <v>0</v>
      </c>
      <c r="T235" s="141">
        <f>S235*H235</f>
        <v>0</v>
      </c>
      <c r="AR235" s="142" t="s">
        <v>132</v>
      </c>
      <c r="AT235" s="142" t="s">
        <v>137</v>
      </c>
      <c r="AU235" s="142" t="s">
        <v>85</v>
      </c>
      <c r="AY235" s="18" t="s">
        <v>125</v>
      </c>
      <c r="BE235" s="143">
        <f>IF(N235="základní",J235,0)</f>
        <v>0</v>
      </c>
      <c r="BF235" s="143">
        <f>IF(N235="snížená",J235,0)</f>
        <v>0</v>
      </c>
      <c r="BG235" s="143">
        <f>IF(N235="zákl. přenesená",J235,0)</f>
        <v>0</v>
      </c>
      <c r="BH235" s="143">
        <f>IF(N235="sníž. přenesená",J235,0)</f>
        <v>0</v>
      </c>
      <c r="BI235" s="143">
        <f>IF(N235="nulová",J235,0)</f>
        <v>0</v>
      </c>
      <c r="BJ235" s="18" t="s">
        <v>83</v>
      </c>
      <c r="BK235" s="143">
        <f>ROUND(I235*H235,2)</f>
        <v>0</v>
      </c>
      <c r="BL235" s="18" t="s">
        <v>132</v>
      </c>
      <c r="BM235" s="142" t="s">
        <v>583</v>
      </c>
    </row>
    <row r="236" spans="2:65" s="1" customFormat="1" ht="29.25">
      <c r="B236" s="33"/>
      <c r="D236" s="144" t="s">
        <v>134</v>
      </c>
      <c r="F236" s="145" t="s">
        <v>584</v>
      </c>
      <c r="I236" s="146"/>
      <c r="L236" s="33"/>
      <c r="M236" s="147"/>
      <c r="T236" s="54"/>
      <c r="AT236" s="18" t="s">
        <v>134</v>
      </c>
      <c r="AU236" s="18" t="s">
        <v>85</v>
      </c>
    </row>
    <row r="237" spans="2:65" s="1" customFormat="1" ht="11.25">
      <c r="B237" s="33"/>
      <c r="D237" s="166" t="s">
        <v>150</v>
      </c>
      <c r="F237" s="167" t="s">
        <v>585</v>
      </c>
      <c r="I237" s="146"/>
      <c r="L237" s="33"/>
      <c r="M237" s="147"/>
      <c r="T237" s="54"/>
      <c r="AT237" s="18" t="s">
        <v>150</v>
      </c>
      <c r="AU237" s="18" t="s">
        <v>85</v>
      </c>
    </row>
    <row r="238" spans="2:65" s="12" customFormat="1" ht="11.25">
      <c r="B238" s="148"/>
      <c r="D238" s="144" t="s">
        <v>135</v>
      </c>
      <c r="E238" s="149" t="s">
        <v>21</v>
      </c>
      <c r="F238" s="150" t="s">
        <v>586</v>
      </c>
      <c r="H238" s="151">
        <v>2.58</v>
      </c>
      <c r="I238" s="152"/>
      <c r="L238" s="148"/>
      <c r="M238" s="153"/>
      <c r="T238" s="154"/>
      <c r="AT238" s="149" t="s">
        <v>135</v>
      </c>
      <c r="AU238" s="149" t="s">
        <v>85</v>
      </c>
      <c r="AV238" s="12" t="s">
        <v>85</v>
      </c>
      <c r="AW238" s="12" t="s">
        <v>36</v>
      </c>
      <c r="AX238" s="12" t="s">
        <v>83</v>
      </c>
      <c r="AY238" s="149" t="s">
        <v>125</v>
      </c>
    </row>
    <row r="239" spans="2:65" s="1" customFormat="1" ht="24.2" customHeight="1">
      <c r="B239" s="33"/>
      <c r="C239" s="155" t="s">
        <v>323</v>
      </c>
      <c r="D239" s="155" t="s">
        <v>137</v>
      </c>
      <c r="E239" s="156" t="s">
        <v>587</v>
      </c>
      <c r="F239" s="157" t="s">
        <v>588</v>
      </c>
      <c r="G239" s="158" t="s">
        <v>273</v>
      </c>
      <c r="H239" s="159">
        <v>1</v>
      </c>
      <c r="I239" s="160"/>
      <c r="J239" s="161">
        <f>ROUND(I239*H239,2)</f>
        <v>0</v>
      </c>
      <c r="K239" s="162"/>
      <c r="L239" s="33"/>
      <c r="M239" s="163" t="s">
        <v>21</v>
      </c>
      <c r="N239" s="164" t="s">
        <v>46</v>
      </c>
      <c r="P239" s="140">
        <f>O239*H239</f>
        <v>0</v>
      </c>
      <c r="Q239" s="140">
        <v>9</v>
      </c>
      <c r="R239" s="140">
        <f>Q239*H239</f>
        <v>9</v>
      </c>
      <c r="S239" s="140">
        <v>0</v>
      </c>
      <c r="T239" s="141">
        <f>S239*H239</f>
        <v>0</v>
      </c>
      <c r="AR239" s="142" t="s">
        <v>132</v>
      </c>
      <c r="AT239" s="142" t="s">
        <v>137</v>
      </c>
      <c r="AU239" s="142" t="s">
        <v>85</v>
      </c>
      <c r="AY239" s="18" t="s">
        <v>125</v>
      </c>
      <c r="BE239" s="143">
        <f>IF(N239="základní",J239,0)</f>
        <v>0</v>
      </c>
      <c r="BF239" s="143">
        <f>IF(N239="snížená",J239,0)</f>
        <v>0</v>
      </c>
      <c r="BG239" s="143">
        <f>IF(N239="zákl. přenesená",J239,0)</f>
        <v>0</v>
      </c>
      <c r="BH239" s="143">
        <f>IF(N239="sníž. přenesená",J239,0)</f>
        <v>0</v>
      </c>
      <c r="BI239" s="143">
        <f>IF(N239="nulová",J239,0)</f>
        <v>0</v>
      </c>
      <c r="BJ239" s="18" t="s">
        <v>83</v>
      </c>
      <c r="BK239" s="143">
        <f>ROUND(I239*H239,2)</f>
        <v>0</v>
      </c>
      <c r="BL239" s="18" t="s">
        <v>132</v>
      </c>
      <c r="BM239" s="142" t="s">
        <v>589</v>
      </c>
    </row>
    <row r="240" spans="2:65" s="1" customFormat="1" ht="136.5">
      <c r="B240" s="33"/>
      <c r="D240" s="144" t="s">
        <v>134</v>
      </c>
      <c r="F240" s="145" t="s">
        <v>590</v>
      </c>
      <c r="I240" s="146"/>
      <c r="L240" s="33"/>
      <c r="M240" s="147"/>
      <c r="T240" s="54"/>
      <c r="AT240" s="18" t="s">
        <v>134</v>
      </c>
      <c r="AU240" s="18" t="s">
        <v>85</v>
      </c>
    </row>
    <row r="241" spans="2:65" s="11" customFormat="1" ht="22.9" customHeight="1">
      <c r="B241" s="117"/>
      <c r="D241" s="118" t="s">
        <v>74</v>
      </c>
      <c r="E241" s="127" t="s">
        <v>160</v>
      </c>
      <c r="F241" s="127" t="s">
        <v>591</v>
      </c>
      <c r="I241" s="120"/>
      <c r="J241" s="128">
        <f>BK241</f>
        <v>0</v>
      </c>
      <c r="L241" s="117"/>
      <c r="M241" s="122"/>
      <c r="P241" s="123">
        <f>SUM(P242:P264)</f>
        <v>0</v>
      </c>
      <c r="R241" s="123">
        <f>SUM(R242:R264)</f>
        <v>0</v>
      </c>
      <c r="T241" s="124">
        <f>SUM(T242:T264)</f>
        <v>0</v>
      </c>
      <c r="AR241" s="118" t="s">
        <v>83</v>
      </c>
      <c r="AT241" s="125" t="s">
        <v>74</v>
      </c>
      <c r="AU241" s="125" t="s">
        <v>83</v>
      </c>
      <c r="AY241" s="118" t="s">
        <v>125</v>
      </c>
      <c r="BK241" s="126">
        <f>SUM(BK242:BK264)</f>
        <v>0</v>
      </c>
    </row>
    <row r="242" spans="2:65" s="1" customFormat="1" ht="21.75" customHeight="1">
      <c r="B242" s="33"/>
      <c r="C242" s="155" t="s">
        <v>328</v>
      </c>
      <c r="D242" s="155" t="s">
        <v>137</v>
      </c>
      <c r="E242" s="156" t="s">
        <v>592</v>
      </c>
      <c r="F242" s="157" t="s">
        <v>593</v>
      </c>
      <c r="G242" s="158" t="s">
        <v>147</v>
      </c>
      <c r="H242" s="159">
        <v>50</v>
      </c>
      <c r="I242" s="160"/>
      <c r="J242" s="161">
        <f>ROUND(I242*H242,2)</f>
        <v>0</v>
      </c>
      <c r="K242" s="162"/>
      <c r="L242" s="33"/>
      <c r="M242" s="163" t="s">
        <v>21</v>
      </c>
      <c r="N242" s="164" t="s">
        <v>46</v>
      </c>
      <c r="P242" s="140">
        <f>O242*H242</f>
        <v>0</v>
      </c>
      <c r="Q242" s="140">
        <v>0</v>
      </c>
      <c r="R242" s="140">
        <f>Q242*H242</f>
        <v>0</v>
      </c>
      <c r="S242" s="140">
        <v>0</v>
      </c>
      <c r="T242" s="141">
        <f>S242*H242</f>
        <v>0</v>
      </c>
      <c r="AR242" s="142" t="s">
        <v>132</v>
      </c>
      <c r="AT242" s="142" t="s">
        <v>137</v>
      </c>
      <c r="AU242" s="142" t="s">
        <v>85</v>
      </c>
      <c r="AY242" s="18" t="s">
        <v>125</v>
      </c>
      <c r="BE242" s="143">
        <f>IF(N242="základní",J242,0)</f>
        <v>0</v>
      </c>
      <c r="BF242" s="143">
        <f>IF(N242="snížená",J242,0)</f>
        <v>0</v>
      </c>
      <c r="BG242" s="143">
        <f>IF(N242="zákl. přenesená",J242,0)</f>
        <v>0</v>
      </c>
      <c r="BH242" s="143">
        <f>IF(N242="sníž. přenesená",J242,0)</f>
        <v>0</v>
      </c>
      <c r="BI242" s="143">
        <f>IF(N242="nulová",J242,0)</f>
        <v>0</v>
      </c>
      <c r="BJ242" s="18" t="s">
        <v>83</v>
      </c>
      <c r="BK242" s="143">
        <f>ROUND(I242*H242,2)</f>
        <v>0</v>
      </c>
      <c r="BL242" s="18" t="s">
        <v>132</v>
      </c>
      <c r="BM242" s="142" t="s">
        <v>594</v>
      </c>
    </row>
    <row r="243" spans="2:65" s="1" customFormat="1" ht="19.5">
      <c r="B243" s="33"/>
      <c r="D243" s="144" t="s">
        <v>134</v>
      </c>
      <c r="F243" s="145" t="s">
        <v>595</v>
      </c>
      <c r="I243" s="146"/>
      <c r="L243" s="33"/>
      <c r="M243" s="147"/>
      <c r="T243" s="54"/>
      <c r="AT243" s="18" t="s">
        <v>134</v>
      </c>
      <c r="AU243" s="18" t="s">
        <v>85</v>
      </c>
    </row>
    <row r="244" spans="2:65" s="1" customFormat="1" ht="11.25">
      <c r="B244" s="33"/>
      <c r="D244" s="166" t="s">
        <v>150</v>
      </c>
      <c r="F244" s="167" t="s">
        <v>596</v>
      </c>
      <c r="I244" s="146"/>
      <c r="L244" s="33"/>
      <c r="M244" s="147"/>
      <c r="T244" s="54"/>
      <c r="AT244" s="18" t="s">
        <v>150</v>
      </c>
      <c r="AU244" s="18" t="s">
        <v>85</v>
      </c>
    </row>
    <row r="245" spans="2:65" s="1" customFormat="1" ht="39">
      <c r="B245" s="33"/>
      <c r="D245" s="144" t="s">
        <v>142</v>
      </c>
      <c r="F245" s="165" t="s">
        <v>556</v>
      </c>
      <c r="I245" s="146"/>
      <c r="L245" s="33"/>
      <c r="M245" s="147"/>
      <c r="T245" s="54"/>
      <c r="AT245" s="18" t="s">
        <v>142</v>
      </c>
      <c r="AU245" s="18" t="s">
        <v>85</v>
      </c>
    </row>
    <row r="246" spans="2:65" s="12" customFormat="1" ht="11.25">
      <c r="B246" s="148"/>
      <c r="D246" s="144" t="s">
        <v>135</v>
      </c>
      <c r="E246" s="149" t="s">
        <v>21</v>
      </c>
      <c r="F246" s="150" t="s">
        <v>448</v>
      </c>
      <c r="H246" s="151">
        <v>50</v>
      </c>
      <c r="I246" s="152"/>
      <c r="L246" s="148"/>
      <c r="M246" s="153"/>
      <c r="T246" s="154"/>
      <c r="AT246" s="149" t="s">
        <v>135</v>
      </c>
      <c r="AU246" s="149" t="s">
        <v>85</v>
      </c>
      <c r="AV246" s="12" t="s">
        <v>85</v>
      </c>
      <c r="AW246" s="12" t="s">
        <v>36</v>
      </c>
      <c r="AX246" s="12" t="s">
        <v>83</v>
      </c>
      <c r="AY246" s="149" t="s">
        <v>125</v>
      </c>
    </row>
    <row r="247" spans="2:65" s="1" customFormat="1" ht="33" customHeight="1">
      <c r="B247" s="33"/>
      <c r="C247" s="155" t="s">
        <v>336</v>
      </c>
      <c r="D247" s="155" t="s">
        <v>137</v>
      </c>
      <c r="E247" s="156" t="s">
        <v>597</v>
      </c>
      <c r="F247" s="157" t="s">
        <v>598</v>
      </c>
      <c r="G247" s="158" t="s">
        <v>147</v>
      </c>
      <c r="H247" s="159">
        <v>50</v>
      </c>
      <c r="I247" s="160"/>
      <c r="J247" s="161">
        <f>ROUND(I247*H247,2)</f>
        <v>0</v>
      </c>
      <c r="K247" s="162"/>
      <c r="L247" s="33"/>
      <c r="M247" s="163" t="s">
        <v>21</v>
      </c>
      <c r="N247" s="164" t="s">
        <v>46</v>
      </c>
      <c r="P247" s="140">
        <f>O247*H247</f>
        <v>0</v>
      </c>
      <c r="Q247" s="140">
        <v>0</v>
      </c>
      <c r="R247" s="140">
        <f>Q247*H247</f>
        <v>0</v>
      </c>
      <c r="S247" s="140">
        <v>0</v>
      </c>
      <c r="T247" s="141">
        <f>S247*H247</f>
        <v>0</v>
      </c>
      <c r="AR247" s="142" t="s">
        <v>132</v>
      </c>
      <c r="AT247" s="142" t="s">
        <v>137</v>
      </c>
      <c r="AU247" s="142" t="s">
        <v>85</v>
      </c>
      <c r="AY247" s="18" t="s">
        <v>125</v>
      </c>
      <c r="BE247" s="143">
        <f>IF(N247="základní",J247,0)</f>
        <v>0</v>
      </c>
      <c r="BF247" s="143">
        <f>IF(N247="snížená",J247,0)</f>
        <v>0</v>
      </c>
      <c r="BG247" s="143">
        <f>IF(N247="zákl. přenesená",J247,0)</f>
        <v>0</v>
      </c>
      <c r="BH247" s="143">
        <f>IF(N247="sníž. přenesená",J247,0)</f>
        <v>0</v>
      </c>
      <c r="BI247" s="143">
        <f>IF(N247="nulová",J247,0)</f>
        <v>0</v>
      </c>
      <c r="BJ247" s="18" t="s">
        <v>83</v>
      </c>
      <c r="BK247" s="143">
        <f>ROUND(I247*H247,2)</f>
        <v>0</v>
      </c>
      <c r="BL247" s="18" t="s">
        <v>132</v>
      </c>
      <c r="BM247" s="142" t="s">
        <v>599</v>
      </c>
    </row>
    <row r="248" spans="2:65" s="1" customFormat="1" ht="29.25">
      <c r="B248" s="33"/>
      <c r="D248" s="144" t="s">
        <v>134</v>
      </c>
      <c r="F248" s="145" t="s">
        <v>600</v>
      </c>
      <c r="I248" s="146"/>
      <c r="L248" s="33"/>
      <c r="M248" s="147"/>
      <c r="T248" s="54"/>
      <c r="AT248" s="18" t="s">
        <v>134</v>
      </c>
      <c r="AU248" s="18" t="s">
        <v>85</v>
      </c>
    </row>
    <row r="249" spans="2:65" s="1" customFormat="1" ht="11.25">
      <c r="B249" s="33"/>
      <c r="D249" s="166" t="s">
        <v>150</v>
      </c>
      <c r="F249" s="167" t="s">
        <v>601</v>
      </c>
      <c r="I249" s="146"/>
      <c r="L249" s="33"/>
      <c r="M249" s="147"/>
      <c r="T249" s="54"/>
      <c r="AT249" s="18" t="s">
        <v>150</v>
      </c>
      <c r="AU249" s="18" t="s">
        <v>85</v>
      </c>
    </row>
    <row r="250" spans="2:65" s="12" customFormat="1" ht="11.25">
      <c r="B250" s="148"/>
      <c r="D250" s="144" t="s">
        <v>135</v>
      </c>
      <c r="E250" s="149" t="s">
        <v>21</v>
      </c>
      <c r="F250" s="150" t="s">
        <v>602</v>
      </c>
      <c r="H250" s="151">
        <v>50</v>
      </c>
      <c r="I250" s="152"/>
      <c r="L250" s="148"/>
      <c r="M250" s="153"/>
      <c r="T250" s="154"/>
      <c r="AT250" s="149" t="s">
        <v>135</v>
      </c>
      <c r="AU250" s="149" t="s">
        <v>85</v>
      </c>
      <c r="AV250" s="12" t="s">
        <v>85</v>
      </c>
      <c r="AW250" s="12" t="s">
        <v>36</v>
      </c>
      <c r="AX250" s="12" t="s">
        <v>83</v>
      </c>
      <c r="AY250" s="149" t="s">
        <v>125</v>
      </c>
    </row>
    <row r="251" spans="2:65" s="1" customFormat="1" ht="24.2" customHeight="1">
      <c r="B251" s="33"/>
      <c r="C251" s="155" t="s">
        <v>342</v>
      </c>
      <c r="D251" s="155" t="s">
        <v>137</v>
      </c>
      <c r="E251" s="156" t="s">
        <v>603</v>
      </c>
      <c r="F251" s="157" t="s">
        <v>604</v>
      </c>
      <c r="G251" s="158" t="s">
        <v>147</v>
      </c>
      <c r="H251" s="159">
        <v>50</v>
      </c>
      <c r="I251" s="160"/>
      <c r="J251" s="161">
        <f>ROUND(I251*H251,2)</f>
        <v>0</v>
      </c>
      <c r="K251" s="162"/>
      <c r="L251" s="33"/>
      <c r="M251" s="163" t="s">
        <v>21</v>
      </c>
      <c r="N251" s="164" t="s">
        <v>46</v>
      </c>
      <c r="P251" s="140">
        <f>O251*H251</f>
        <v>0</v>
      </c>
      <c r="Q251" s="140">
        <v>0</v>
      </c>
      <c r="R251" s="140">
        <f>Q251*H251</f>
        <v>0</v>
      </c>
      <c r="S251" s="140">
        <v>0</v>
      </c>
      <c r="T251" s="141">
        <f>S251*H251</f>
        <v>0</v>
      </c>
      <c r="AR251" s="142" t="s">
        <v>132</v>
      </c>
      <c r="AT251" s="142" t="s">
        <v>137</v>
      </c>
      <c r="AU251" s="142" t="s">
        <v>85</v>
      </c>
      <c r="AY251" s="18" t="s">
        <v>125</v>
      </c>
      <c r="BE251" s="143">
        <f>IF(N251="základní",J251,0)</f>
        <v>0</v>
      </c>
      <c r="BF251" s="143">
        <f>IF(N251="snížená",J251,0)</f>
        <v>0</v>
      </c>
      <c r="BG251" s="143">
        <f>IF(N251="zákl. přenesená",J251,0)</f>
        <v>0</v>
      </c>
      <c r="BH251" s="143">
        <f>IF(N251="sníž. přenesená",J251,0)</f>
        <v>0</v>
      </c>
      <c r="BI251" s="143">
        <f>IF(N251="nulová",J251,0)</f>
        <v>0</v>
      </c>
      <c r="BJ251" s="18" t="s">
        <v>83</v>
      </c>
      <c r="BK251" s="143">
        <f>ROUND(I251*H251,2)</f>
        <v>0</v>
      </c>
      <c r="BL251" s="18" t="s">
        <v>132</v>
      </c>
      <c r="BM251" s="142" t="s">
        <v>605</v>
      </c>
    </row>
    <row r="252" spans="2:65" s="1" customFormat="1" ht="29.25">
      <c r="B252" s="33"/>
      <c r="D252" s="144" t="s">
        <v>134</v>
      </c>
      <c r="F252" s="145" t="s">
        <v>606</v>
      </c>
      <c r="I252" s="146"/>
      <c r="L252" s="33"/>
      <c r="M252" s="147"/>
      <c r="T252" s="54"/>
      <c r="AT252" s="18" t="s">
        <v>134</v>
      </c>
      <c r="AU252" s="18" t="s">
        <v>85</v>
      </c>
    </row>
    <row r="253" spans="2:65" s="1" customFormat="1" ht="11.25">
      <c r="B253" s="33"/>
      <c r="D253" s="166" t="s">
        <v>150</v>
      </c>
      <c r="F253" s="167" t="s">
        <v>607</v>
      </c>
      <c r="I253" s="146"/>
      <c r="L253" s="33"/>
      <c r="M253" s="147"/>
      <c r="T253" s="54"/>
      <c r="AT253" s="18" t="s">
        <v>150</v>
      </c>
      <c r="AU253" s="18" t="s">
        <v>85</v>
      </c>
    </row>
    <row r="254" spans="2:65" s="12" customFormat="1" ht="11.25">
      <c r="B254" s="148"/>
      <c r="D254" s="144" t="s">
        <v>135</v>
      </c>
      <c r="E254" s="149" t="s">
        <v>21</v>
      </c>
      <c r="F254" s="150" t="s">
        <v>454</v>
      </c>
      <c r="H254" s="151">
        <v>50</v>
      </c>
      <c r="I254" s="152"/>
      <c r="L254" s="148"/>
      <c r="M254" s="153"/>
      <c r="T254" s="154"/>
      <c r="AT254" s="149" t="s">
        <v>135</v>
      </c>
      <c r="AU254" s="149" t="s">
        <v>85</v>
      </c>
      <c r="AV254" s="12" t="s">
        <v>85</v>
      </c>
      <c r="AW254" s="12" t="s">
        <v>36</v>
      </c>
      <c r="AX254" s="12" t="s">
        <v>83</v>
      </c>
      <c r="AY254" s="149" t="s">
        <v>125</v>
      </c>
    </row>
    <row r="255" spans="2:65" s="1" customFormat="1" ht="24.2" customHeight="1">
      <c r="B255" s="33"/>
      <c r="C255" s="155" t="s">
        <v>348</v>
      </c>
      <c r="D255" s="155" t="s">
        <v>137</v>
      </c>
      <c r="E255" s="156" t="s">
        <v>608</v>
      </c>
      <c r="F255" s="157" t="s">
        <v>609</v>
      </c>
      <c r="G255" s="158" t="s">
        <v>147</v>
      </c>
      <c r="H255" s="159">
        <v>50</v>
      </c>
      <c r="I255" s="160"/>
      <c r="J255" s="161">
        <f>ROUND(I255*H255,2)</f>
        <v>0</v>
      </c>
      <c r="K255" s="162"/>
      <c r="L255" s="33"/>
      <c r="M255" s="163" t="s">
        <v>21</v>
      </c>
      <c r="N255" s="164" t="s">
        <v>46</v>
      </c>
      <c r="P255" s="140">
        <f>O255*H255</f>
        <v>0</v>
      </c>
      <c r="Q255" s="140">
        <v>0</v>
      </c>
      <c r="R255" s="140">
        <f>Q255*H255</f>
        <v>0</v>
      </c>
      <c r="S255" s="140">
        <v>0</v>
      </c>
      <c r="T255" s="141">
        <f>S255*H255</f>
        <v>0</v>
      </c>
      <c r="AR255" s="142" t="s">
        <v>132</v>
      </c>
      <c r="AT255" s="142" t="s">
        <v>137</v>
      </c>
      <c r="AU255" s="142" t="s">
        <v>85</v>
      </c>
      <c r="AY255" s="18" t="s">
        <v>125</v>
      </c>
      <c r="BE255" s="143">
        <f>IF(N255="základní",J255,0)</f>
        <v>0</v>
      </c>
      <c r="BF255" s="143">
        <f>IF(N255="snížená",J255,0)</f>
        <v>0</v>
      </c>
      <c r="BG255" s="143">
        <f>IF(N255="zákl. přenesená",J255,0)</f>
        <v>0</v>
      </c>
      <c r="BH255" s="143">
        <f>IF(N255="sníž. přenesená",J255,0)</f>
        <v>0</v>
      </c>
      <c r="BI255" s="143">
        <f>IF(N255="nulová",J255,0)</f>
        <v>0</v>
      </c>
      <c r="BJ255" s="18" t="s">
        <v>83</v>
      </c>
      <c r="BK255" s="143">
        <f>ROUND(I255*H255,2)</f>
        <v>0</v>
      </c>
      <c r="BL255" s="18" t="s">
        <v>132</v>
      </c>
      <c r="BM255" s="142" t="s">
        <v>610</v>
      </c>
    </row>
    <row r="256" spans="2:65" s="1" customFormat="1" ht="19.5">
      <c r="B256" s="33"/>
      <c r="D256" s="144" t="s">
        <v>134</v>
      </c>
      <c r="F256" s="145" t="s">
        <v>611</v>
      </c>
      <c r="I256" s="146"/>
      <c r="L256" s="33"/>
      <c r="M256" s="147"/>
      <c r="T256" s="54"/>
      <c r="AT256" s="18" t="s">
        <v>134</v>
      </c>
      <c r="AU256" s="18" t="s">
        <v>85</v>
      </c>
    </row>
    <row r="257" spans="2:65" s="1" customFormat="1" ht="11.25">
      <c r="B257" s="33"/>
      <c r="D257" s="166" t="s">
        <v>150</v>
      </c>
      <c r="F257" s="167" t="s">
        <v>612</v>
      </c>
      <c r="I257" s="146"/>
      <c r="L257" s="33"/>
      <c r="M257" s="147"/>
      <c r="T257" s="54"/>
      <c r="AT257" s="18" t="s">
        <v>150</v>
      </c>
      <c r="AU257" s="18" t="s">
        <v>85</v>
      </c>
    </row>
    <row r="258" spans="2:65" s="1" customFormat="1" ht="21.75" customHeight="1">
      <c r="B258" s="33"/>
      <c r="C258" s="155" t="s">
        <v>353</v>
      </c>
      <c r="D258" s="155" t="s">
        <v>137</v>
      </c>
      <c r="E258" s="156" t="s">
        <v>613</v>
      </c>
      <c r="F258" s="157" t="s">
        <v>614</v>
      </c>
      <c r="G258" s="158" t="s">
        <v>147</v>
      </c>
      <c r="H258" s="159">
        <v>50</v>
      </c>
      <c r="I258" s="160"/>
      <c r="J258" s="161">
        <f>ROUND(I258*H258,2)</f>
        <v>0</v>
      </c>
      <c r="K258" s="162"/>
      <c r="L258" s="33"/>
      <c r="M258" s="163" t="s">
        <v>21</v>
      </c>
      <c r="N258" s="164" t="s">
        <v>46</v>
      </c>
      <c r="P258" s="140">
        <f>O258*H258</f>
        <v>0</v>
      </c>
      <c r="Q258" s="140">
        <v>0</v>
      </c>
      <c r="R258" s="140">
        <f>Q258*H258</f>
        <v>0</v>
      </c>
      <c r="S258" s="140">
        <v>0</v>
      </c>
      <c r="T258" s="141">
        <f>S258*H258</f>
        <v>0</v>
      </c>
      <c r="AR258" s="142" t="s">
        <v>132</v>
      </c>
      <c r="AT258" s="142" t="s">
        <v>137</v>
      </c>
      <c r="AU258" s="142" t="s">
        <v>85</v>
      </c>
      <c r="AY258" s="18" t="s">
        <v>125</v>
      </c>
      <c r="BE258" s="143">
        <f>IF(N258="základní",J258,0)</f>
        <v>0</v>
      </c>
      <c r="BF258" s="143">
        <f>IF(N258="snížená",J258,0)</f>
        <v>0</v>
      </c>
      <c r="BG258" s="143">
        <f>IF(N258="zákl. přenesená",J258,0)</f>
        <v>0</v>
      </c>
      <c r="BH258" s="143">
        <f>IF(N258="sníž. přenesená",J258,0)</f>
        <v>0</v>
      </c>
      <c r="BI258" s="143">
        <f>IF(N258="nulová",J258,0)</f>
        <v>0</v>
      </c>
      <c r="BJ258" s="18" t="s">
        <v>83</v>
      </c>
      <c r="BK258" s="143">
        <f>ROUND(I258*H258,2)</f>
        <v>0</v>
      </c>
      <c r="BL258" s="18" t="s">
        <v>132</v>
      </c>
      <c r="BM258" s="142" t="s">
        <v>615</v>
      </c>
    </row>
    <row r="259" spans="2:65" s="1" customFormat="1" ht="19.5">
      <c r="B259" s="33"/>
      <c r="D259" s="144" t="s">
        <v>134</v>
      </c>
      <c r="F259" s="145" t="s">
        <v>616</v>
      </c>
      <c r="I259" s="146"/>
      <c r="L259" s="33"/>
      <c r="M259" s="147"/>
      <c r="T259" s="54"/>
      <c r="AT259" s="18" t="s">
        <v>134</v>
      </c>
      <c r="AU259" s="18" t="s">
        <v>85</v>
      </c>
    </row>
    <row r="260" spans="2:65" s="1" customFormat="1" ht="11.25">
      <c r="B260" s="33"/>
      <c r="D260" s="166" t="s">
        <v>150</v>
      </c>
      <c r="F260" s="167" t="s">
        <v>617</v>
      </c>
      <c r="I260" s="146"/>
      <c r="L260" s="33"/>
      <c r="M260" s="147"/>
      <c r="T260" s="54"/>
      <c r="AT260" s="18" t="s">
        <v>150</v>
      </c>
      <c r="AU260" s="18" t="s">
        <v>85</v>
      </c>
    </row>
    <row r="261" spans="2:65" s="1" customFormat="1" ht="33" customHeight="1">
      <c r="B261" s="33"/>
      <c r="C261" s="155" t="s">
        <v>360</v>
      </c>
      <c r="D261" s="155" t="s">
        <v>137</v>
      </c>
      <c r="E261" s="156" t="s">
        <v>618</v>
      </c>
      <c r="F261" s="157" t="s">
        <v>619</v>
      </c>
      <c r="G261" s="158" t="s">
        <v>147</v>
      </c>
      <c r="H261" s="159">
        <v>50</v>
      </c>
      <c r="I261" s="160"/>
      <c r="J261" s="161">
        <f>ROUND(I261*H261,2)</f>
        <v>0</v>
      </c>
      <c r="K261" s="162"/>
      <c r="L261" s="33"/>
      <c r="M261" s="163" t="s">
        <v>21</v>
      </c>
      <c r="N261" s="164" t="s">
        <v>46</v>
      </c>
      <c r="P261" s="140">
        <f>O261*H261</f>
        <v>0</v>
      </c>
      <c r="Q261" s="140">
        <v>0</v>
      </c>
      <c r="R261" s="140">
        <f>Q261*H261</f>
        <v>0</v>
      </c>
      <c r="S261" s="140">
        <v>0</v>
      </c>
      <c r="T261" s="141">
        <f>S261*H261</f>
        <v>0</v>
      </c>
      <c r="AR261" s="142" t="s">
        <v>132</v>
      </c>
      <c r="AT261" s="142" t="s">
        <v>137</v>
      </c>
      <c r="AU261" s="142" t="s">
        <v>85</v>
      </c>
      <c r="AY261" s="18" t="s">
        <v>125</v>
      </c>
      <c r="BE261" s="143">
        <f>IF(N261="základní",J261,0)</f>
        <v>0</v>
      </c>
      <c r="BF261" s="143">
        <f>IF(N261="snížená",J261,0)</f>
        <v>0</v>
      </c>
      <c r="BG261" s="143">
        <f>IF(N261="zákl. přenesená",J261,0)</f>
        <v>0</v>
      </c>
      <c r="BH261" s="143">
        <f>IF(N261="sníž. přenesená",J261,0)</f>
        <v>0</v>
      </c>
      <c r="BI261" s="143">
        <f>IF(N261="nulová",J261,0)</f>
        <v>0</v>
      </c>
      <c r="BJ261" s="18" t="s">
        <v>83</v>
      </c>
      <c r="BK261" s="143">
        <f>ROUND(I261*H261,2)</f>
        <v>0</v>
      </c>
      <c r="BL261" s="18" t="s">
        <v>132</v>
      </c>
      <c r="BM261" s="142" t="s">
        <v>620</v>
      </c>
    </row>
    <row r="262" spans="2:65" s="1" customFormat="1" ht="29.25">
      <c r="B262" s="33"/>
      <c r="D262" s="144" t="s">
        <v>134</v>
      </c>
      <c r="F262" s="145" t="s">
        <v>621</v>
      </c>
      <c r="I262" s="146"/>
      <c r="L262" s="33"/>
      <c r="M262" s="147"/>
      <c r="T262" s="54"/>
      <c r="AT262" s="18" t="s">
        <v>134</v>
      </c>
      <c r="AU262" s="18" t="s">
        <v>85</v>
      </c>
    </row>
    <row r="263" spans="2:65" s="1" customFormat="1" ht="11.25">
      <c r="B263" s="33"/>
      <c r="D263" s="166" t="s">
        <v>150</v>
      </c>
      <c r="F263" s="167" t="s">
        <v>622</v>
      </c>
      <c r="I263" s="146"/>
      <c r="L263" s="33"/>
      <c r="M263" s="147"/>
      <c r="T263" s="54"/>
      <c r="AT263" s="18" t="s">
        <v>150</v>
      </c>
      <c r="AU263" s="18" t="s">
        <v>85</v>
      </c>
    </row>
    <row r="264" spans="2:65" s="12" customFormat="1" ht="11.25">
      <c r="B264" s="148"/>
      <c r="D264" s="144" t="s">
        <v>135</v>
      </c>
      <c r="E264" s="149" t="s">
        <v>21</v>
      </c>
      <c r="F264" s="150" t="s">
        <v>623</v>
      </c>
      <c r="H264" s="151">
        <v>50</v>
      </c>
      <c r="I264" s="152"/>
      <c r="L264" s="148"/>
      <c r="M264" s="153"/>
      <c r="T264" s="154"/>
      <c r="AT264" s="149" t="s">
        <v>135</v>
      </c>
      <c r="AU264" s="149" t="s">
        <v>85</v>
      </c>
      <c r="AV264" s="12" t="s">
        <v>85</v>
      </c>
      <c r="AW264" s="12" t="s">
        <v>36</v>
      </c>
      <c r="AX264" s="12" t="s">
        <v>83</v>
      </c>
      <c r="AY264" s="149" t="s">
        <v>125</v>
      </c>
    </row>
    <row r="265" spans="2:65" s="11" customFormat="1" ht="22.9" customHeight="1">
      <c r="B265" s="117"/>
      <c r="D265" s="118" t="s">
        <v>74</v>
      </c>
      <c r="E265" s="127" t="s">
        <v>131</v>
      </c>
      <c r="F265" s="127" t="s">
        <v>270</v>
      </c>
      <c r="I265" s="120"/>
      <c r="J265" s="128">
        <f>BK265</f>
        <v>0</v>
      </c>
      <c r="L265" s="117"/>
      <c r="M265" s="122"/>
      <c r="P265" s="123">
        <f>SUM(P266:P284)</f>
        <v>0</v>
      </c>
      <c r="R265" s="123">
        <f>SUM(R266:R284)</f>
        <v>1.65046</v>
      </c>
      <c r="T265" s="124">
        <f>SUM(T266:T284)</f>
        <v>7.02</v>
      </c>
      <c r="AR265" s="118" t="s">
        <v>83</v>
      </c>
      <c r="AT265" s="125" t="s">
        <v>74</v>
      </c>
      <c r="AU265" s="125" t="s">
        <v>83</v>
      </c>
      <c r="AY265" s="118" t="s">
        <v>125</v>
      </c>
      <c r="BK265" s="126">
        <f>SUM(BK266:BK284)</f>
        <v>0</v>
      </c>
    </row>
    <row r="266" spans="2:65" s="1" customFormat="1" ht="24.2" customHeight="1">
      <c r="B266" s="33"/>
      <c r="C266" s="129" t="s">
        <v>365</v>
      </c>
      <c r="D266" s="129" t="s">
        <v>127</v>
      </c>
      <c r="E266" s="130" t="s">
        <v>624</v>
      </c>
      <c r="F266" s="131" t="s">
        <v>625</v>
      </c>
      <c r="G266" s="132" t="s">
        <v>273</v>
      </c>
      <c r="H266" s="133">
        <v>1</v>
      </c>
      <c r="I266" s="134"/>
      <c r="J266" s="135">
        <f>ROUND(I266*H266,2)</f>
        <v>0</v>
      </c>
      <c r="K266" s="136"/>
      <c r="L266" s="137"/>
      <c r="M266" s="138" t="s">
        <v>21</v>
      </c>
      <c r="N266" s="139" t="s">
        <v>46</v>
      </c>
      <c r="P266" s="140">
        <f>O266*H266</f>
        <v>0</v>
      </c>
      <c r="Q266" s="140">
        <v>5.6300000000000003E-2</v>
      </c>
      <c r="R266" s="140">
        <f>Q266*H266</f>
        <v>5.6300000000000003E-2</v>
      </c>
      <c r="S266" s="140">
        <v>0</v>
      </c>
      <c r="T266" s="141">
        <f>S266*H266</f>
        <v>0</v>
      </c>
      <c r="AR266" s="142" t="s">
        <v>131</v>
      </c>
      <c r="AT266" s="142" t="s">
        <v>127</v>
      </c>
      <c r="AU266" s="142" t="s">
        <v>85</v>
      </c>
      <c r="AY266" s="18" t="s">
        <v>125</v>
      </c>
      <c r="BE266" s="143">
        <f>IF(N266="základní",J266,0)</f>
        <v>0</v>
      </c>
      <c r="BF266" s="143">
        <f>IF(N266="snížená",J266,0)</f>
        <v>0</v>
      </c>
      <c r="BG266" s="143">
        <f>IF(N266="zákl. přenesená",J266,0)</f>
        <v>0</v>
      </c>
      <c r="BH266" s="143">
        <f>IF(N266="sníž. přenesená",J266,0)</f>
        <v>0</v>
      </c>
      <c r="BI266" s="143">
        <f>IF(N266="nulová",J266,0)</f>
        <v>0</v>
      </c>
      <c r="BJ266" s="18" t="s">
        <v>83</v>
      </c>
      <c r="BK266" s="143">
        <f>ROUND(I266*H266,2)</f>
        <v>0</v>
      </c>
      <c r="BL266" s="18" t="s">
        <v>132</v>
      </c>
      <c r="BM266" s="142" t="s">
        <v>626</v>
      </c>
    </row>
    <row r="267" spans="2:65" s="1" customFormat="1" ht="19.5">
      <c r="B267" s="33"/>
      <c r="D267" s="144" t="s">
        <v>134</v>
      </c>
      <c r="F267" s="145" t="s">
        <v>625</v>
      </c>
      <c r="I267" s="146"/>
      <c r="L267" s="33"/>
      <c r="M267" s="147"/>
      <c r="T267" s="54"/>
      <c r="AT267" s="18" t="s">
        <v>134</v>
      </c>
      <c r="AU267" s="18" t="s">
        <v>85</v>
      </c>
    </row>
    <row r="268" spans="2:65" s="1" customFormat="1" ht="48.75">
      <c r="B268" s="33"/>
      <c r="D268" s="144" t="s">
        <v>142</v>
      </c>
      <c r="F268" s="165" t="s">
        <v>627</v>
      </c>
      <c r="I268" s="146"/>
      <c r="L268" s="33"/>
      <c r="M268" s="147"/>
      <c r="T268" s="54"/>
      <c r="AT268" s="18" t="s">
        <v>142</v>
      </c>
      <c r="AU268" s="18" t="s">
        <v>85</v>
      </c>
    </row>
    <row r="269" spans="2:65" s="1" customFormat="1" ht="24.2" customHeight="1">
      <c r="B269" s="33"/>
      <c r="C269" s="155" t="s">
        <v>371</v>
      </c>
      <c r="D269" s="155" t="s">
        <v>137</v>
      </c>
      <c r="E269" s="156" t="s">
        <v>628</v>
      </c>
      <c r="F269" s="157" t="s">
        <v>629</v>
      </c>
      <c r="G269" s="158" t="s">
        <v>405</v>
      </c>
      <c r="H269" s="159">
        <v>3</v>
      </c>
      <c r="I269" s="160"/>
      <c r="J269" s="161">
        <f>ROUND(I269*H269,2)</f>
        <v>0</v>
      </c>
      <c r="K269" s="162"/>
      <c r="L269" s="33"/>
      <c r="M269" s="163" t="s">
        <v>21</v>
      </c>
      <c r="N269" s="164" t="s">
        <v>46</v>
      </c>
      <c r="P269" s="140">
        <f>O269*H269</f>
        <v>0</v>
      </c>
      <c r="Q269" s="140">
        <v>0</v>
      </c>
      <c r="R269" s="140">
        <f>Q269*H269</f>
        <v>0</v>
      </c>
      <c r="S269" s="140">
        <v>2.34</v>
      </c>
      <c r="T269" s="141">
        <f>S269*H269</f>
        <v>7.02</v>
      </c>
      <c r="AR269" s="142" t="s">
        <v>132</v>
      </c>
      <c r="AT269" s="142" t="s">
        <v>137</v>
      </c>
      <c r="AU269" s="142" t="s">
        <v>85</v>
      </c>
      <c r="AY269" s="18" t="s">
        <v>125</v>
      </c>
      <c r="BE269" s="143">
        <f>IF(N269="základní",J269,0)</f>
        <v>0</v>
      </c>
      <c r="BF269" s="143">
        <f>IF(N269="snížená",J269,0)</f>
        <v>0</v>
      </c>
      <c r="BG269" s="143">
        <f>IF(N269="zákl. přenesená",J269,0)</f>
        <v>0</v>
      </c>
      <c r="BH269" s="143">
        <f>IF(N269="sníž. přenesená",J269,0)</f>
        <v>0</v>
      </c>
      <c r="BI269" s="143">
        <f>IF(N269="nulová",J269,0)</f>
        <v>0</v>
      </c>
      <c r="BJ269" s="18" t="s">
        <v>83</v>
      </c>
      <c r="BK269" s="143">
        <f>ROUND(I269*H269,2)</f>
        <v>0</v>
      </c>
      <c r="BL269" s="18" t="s">
        <v>132</v>
      </c>
      <c r="BM269" s="142" t="s">
        <v>630</v>
      </c>
    </row>
    <row r="270" spans="2:65" s="1" customFormat="1" ht="19.5">
      <c r="B270" s="33"/>
      <c r="D270" s="144" t="s">
        <v>134</v>
      </c>
      <c r="F270" s="145" t="s">
        <v>631</v>
      </c>
      <c r="I270" s="146"/>
      <c r="L270" s="33"/>
      <c r="M270" s="147"/>
      <c r="T270" s="54"/>
      <c r="AT270" s="18" t="s">
        <v>134</v>
      </c>
      <c r="AU270" s="18" t="s">
        <v>85</v>
      </c>
    </row>
    <row r="271" spans="2:65" s="1" customFormat="1" ht="11.25">
      <c r="B271" s="33"/>
      <c r="D271" s="166" t="s">
        <v>150</v>
      </c>
      <c r="F271" s="167" t="s">
        <v>632</v>
      </c>
      <c r="I271" s="146"/>
      <c r="L271" s="33"/>
      <c r="M271" s="147"/>
      <c r="T271" s="54"/>
      <c r="AT271" s="18" t="s">
        <v>150</v>
      </c>
      <c r="AU271" s="18" t="s">
        <v>85</v>
      </c>
    </row>
    <row r="272" spans="2:65" s="1" customFormat="1" ht="58.5">
      <c r="B272" s="33"/>
      <c r="D272" s="144" t="s">
        <v>142</v>
      </c>
      <c r="F272" s="165" t="s">
        <v>633</v>
      </c>
      <c r="I272" s="146"/>
      <c r="L272" s="33"/>
      <c r="M272" s="147"/>
      <c r="T272" s="54"/>
      <c r="AT272" s="18" t="s">
        <v>142</v>
      </c>
      <c r="AU272" s="18" t="s">
        <v>85</v>
      </c>
    </row>
    <row r="273" spans="2:65" s="1" customFormat="1" ht="16.5" customHeight="1">
      <c r="B273" s="33"/>
      <c r="C273" s="155" t="s">
        <v>376</v>
      </c>
      <c r="D273" s="155" t="s">
        <v>137</v>
      </c>
      <c r="E273" s="156" t="s">
        <v>634</v>
      </c>
      <c r="F273" s="157" t="s">
        <v>635</v>
      </c>
      <c r="G273" s="158" t="s">
        <v>273</v>
      </c>
      <c r="H273" s="159">
        <v>1</v>
      </c>
      <c r="I273" s="160"/>
      <c r="J273" s="161">
        <f>ROUND(I273*H273,2)</f>
        <v>0</v>
      </c>
      <c r="K273" s="162"/>
      <c r="L273" s="33"/>
      <c r="M273" s="163" t="s">
        <v>21</v>
      </c>
      <c r="N273" s="164" t="s">
        <v>46</v>
      </c>
      <c r="P273" s="140">
        <f>O273*H273</f>
        <v>0</v>
      </c>
      <c r="Q273" s="140">
        <v>1.5</v>
      </c>
      <c r="R273" s="140">
        <f>Q273*H273</f>
        <v>1.5</v>
      </c>
      <c r="S273" s="140">
        <v>0</v>
      </c>
      <c r="T273" s="141">
        <f>S273*H273</f>
        <v>0</v>
      </c>
      <c r="AR273" s="142" t="s">
        <v>132</v>
      </c>
      <c r="AT273" s="142" t="s">
        <v>137</v>
      </c>
      <c r="AU273" s="142" t="s">
        <v>85</v>
      </c>
      <c r="AY273" s="18" t="s">
        <v>125</v>
      </c>
      <c r="BE273" s="143">
        <f>IF(N273="základní",J273,0)</f>
        <v>0</v>
      </c>
      <c r="BF273" s="143">
        <f>IF(N273="snížená",J273,0)</f>
        <v>0</v>
      </c>
      <c r="BG273" s="143">
        <f>IF(N273="zákl. přenesená",J273,0)</f>
        <v>0</v>
      </c>
      <c r="BH273" s="143">
        <f>IF(N273="sníž. přenesená",J273,0)</f>
        <v>0</v>
      </c>
      <c r="BI273" s="143">
        <f>IF(N273="nulová",J273,0)</f>
        <v>0</v>
      </c>
      <c r="BJ273" s="18" t="s">
        <v>83</v>
      </c>
      <c r="BK273" s="143">
        <f>ROUND(I273*H273,2)</f>
        <v>0</v>
      </c>
      <c r="BL273" s="18" t="s">
        <v>132</v>
      </c>
      <c r="BM273" s="142" t="s">
        <v>636</v>
      </c>
    </row>
    <row r="274" spans="2:65" s="1" customFormat="1" ht="39">
      <c r="B274" s="33"/>
      <c r="D274" s="144" t="s">
        <v>134</v>
      </c>
      <c r="F274" s="145" t="s">
        <v>637</v>
      </c>
      <c r="I274" s="146"/>
      <c r="L274" s="33"/>
      <c r="M274" s="147"/>
      <c r="T274" s="54"/>
      <c r="AT274" s="18" t="s">
        <v>134</v>
      </c>
      <c r="AU274" s="18" t="s">
        <v>85</v>
      </c>
    </row>
    <row r="275" spans="2:65" s="1" customFormat="1" ht="24.2" customHeight="1">
      <c r="B275" s="33"/>
      <c r="C275" s="155" t="s">
        <v>384</v>
      </c>
      <c r="D275" s="155" t="s">
        <v>137</v>
      </c>
      <c r="E275" s="156" t="s">
        <v>638</v>
      </c>
      <c r="F275" s="157" t="s">
        <v>639</v>
      </c>
      <c r="G275" s="158" t="s">
        <v>140</v>
      </c>
      <c r="H275" s="159">
        <v>2</v>
      </c>
      <c r="I275" s="160"/>
      <c r="J275" s="161">
        <f>ROUND(I275*H275,2)</f>
        <v>0</v>
      </c>
      <c r="K275" s="162"/>
      <c r="L275" s="33"/>
      <c r="M275" s="163" t="s">
        <v>21</v>
      </c>
      <c r="N275" s="164" t="s">
        <v>46</v>
      </c>
      <c r="P275" s="140">
        <f>O275*H275</f>
        <v>0</v>
      </c>
      <c r="Q275" s="140">
        <v>0</v>
      </c>
      <c r="R275" s="140">
        <f>Q275*H275</f>
        <v>0</v>
      </c>
      <c r="S275" s="140">
        <v>0</v>
      </c>
      <c r="T275" s="141">
        <f>S275*H275</f>
        <v>0</v>
      </c>
      <c r="AR275" s="142" t="s">
        <v>132</v>
      </c>
      <c r="AT275" s="142" t="s">
        <v>137</v>
      </c>
      <c r="AU275" s="142" t="s">
        <v>85</v>
      </c>
      <c r="AY275" s="18" t="s">
        <v>125</v>
      </c>
      <c r="BE275" s="143">
        <f>IF(N275="základní",J275,0)</f>
        <v>0</v>
      </c>
      <c r="BF275" s="143">
        <f>IF(N275="snížená",J275,0)</f>
        <v>0</v>
      </c>
      <c r="BG275" s="143">
        <f>IF(N275="zákl. přenesená",J275,0)</f>
        <v>0</v>
      </c>
      <c r="BH275" s="143">
        <f>IF(N275="sníž. přenesená",J275,0)</f>
        <v>0</v>
      </c>
      <c r="BI275" s="143">
        <f>IF(N275="nulová",J275,0)</f>
        <v>0</v>
      </c>
      <c r="BJ275" s="18" t="s">
        <v>83</v>
      </c>
      <c r="BK275" s="143">
        <f>ROUND(I275*H275,2)</f>
        <v>0</v>
      </c>
      <c r="BL275" s="18" t="s">
        <v>132</v>
      </c>
      <c r="BM275" s="142" t="s">
        <v>640</v>
      </c>
    </row>
    <row r="276" spans="2:65" s="1" customFormat="1" ht="11.25">
      <c r="B276" s="33"/>
      <c r="D276" s="144" t="s">
        <v>134</v>
      </c>
      <c r="F276" s="145" t="s">
        <v>639</v>
      </c>
      <c r="I276" s="146"/>
      <c r="L276" s="33"/>
      <c r="M276" s="147"/>
      <c r="T276" s="54"/>
      <c r="AT276" s="18" t="s">
        <v>134</v>
      </c>
      <c r="AU276" s="18" t="s">
        <v>85</v>
      </c>
    </row>
    <row r="277" spans="2:65" s="1" customFormat="1" ht="24.2" customHeight="1">
      <c r="B277" s="33"/>
      <c r="C277" s="155" t="s">
        <v>393</v>
      </c>
      <c r="D277" s="155" t="s">
        <v>137</v>
      </c>
      <c r="E277" s="156" t="s">
        <v>641</v>
      </c>
      <c r="F277" s="157" t="s">
        <v>642</v>
      </c>
      <c r="G277" s="158" t="s">
        <v>643</v>
      </c>
      <c r="H277" s="159">
        <v>1</v>
      </c>
      <c r="I277" s="160"/>
      <c r="J277" s="161">
        <f>ROUND(I277*H277,2)</f>
        <v>0</v>
      </c>
      <c r="K277" s="162"/>
      <c r="L277" s="33"/>
      <c r="M277" s="163" t="s">
        <v>21</v>
      </c>
      <c r="N277" s="164" t="s">
        <v>46</v>
      </c>
      <c r="P277" s="140">
        <f>O277*H277</f>
        <v>0</v>
      </c>
      <c r="Q277" s="140">
        <v>4.1599999999999996E-3</v>
      </c>
      <c r="R277" s="140">
        <f>Q277*H277</f>
        <v>4.1599999999999996E-3</v>
      </c>
      <c r="S277" s="140">
        <v>0</v>
      </c>
      <c r="T277" s="141">
        <f>S277*H277</f>
        <v>0</v>
      </c>
      <c r="AR277" s="142" t="s">
        <v>132</v>
      </c>
      <c r="AT277" s="142" t="s">
        <v>137</v>
      </c>
      <c r="AU277" s="142" t="s">
        <v>85</v>
      </c>
      <c r="AY277" s="18" t="s">
        <v>125</v>
      </c>
      <c r="BE277" s="143">
        <f>IF(N277="základní",J277,0)</f>
        <v>0</v>
      </c>
      <c r="BF277" s="143">
        <f>IF(N277="snížená",J277,0)</f>
        <v>0</v>
      </c>
      <c r="BG277" s="143">
        <f>IF(N277="zákl. přenesená",J277,0)</f>
        <v>0</v>
      </c>
      <c r="BH277" s="143">
        <f>IF(N277="sníž. přenesená",J277,0)</f>
        <v>0</v>
      </c>
      <c r="BI277" s="143">
        <f>IF(N277="nulová",J277,0)</f>
        <v>0</v>
      </c>
      <c r="BJ277" s="18" t="s">
        <v>83</v>
      </c>
      <c r="BK277" s="143">
        <f>ROUND(I277*H277,2)</f>
        <v>0</v>
      </c>
      <c r="BL277" s="18" t="s">
        <v>132</v>
      </c>
      <c r="BM277" s="142" t="s">
        <v>644</v>
      </c>
    </row>
    <row r="278" spans="2:65" s="1" customFormat="1" ht="11.25">
      <c r="B278" s="33"/>
      <c r="D278" s="144" t="s">
        <v>134</v>
      </c>
      <c r="F278" s="145" t="s">
        <v>645</v>
      </c>
      <c r="I278" s="146"/>
      <c r="L278" s="33"/>
      <c r="M278" s="147"/>
      <c r="T278" s="54"/>
      <c r="AT278" s="18" t="s">
        <v>134</v>
      </c>
      <c r="AU278" s="18" t="s">
        <v>85</v>
      </c>
    </row>
    <row r="279" spans="2:65" s="1" customFormat="1" ht="11.25">
      <c r="B279" s="33"/>
      <c r="D279" s="166" t="s">
        <v>150</v>
      </c>
      <c r="F279" s="167" t="s">
        <v>646</v>
      </c>
      <c r="I279" s="146"/>
      <c r="L279" s="33"/>
      <c r="M279" s="147"/>
      <c r="T279" s="54"/>
      <c r="AT279" s="18" t="s">
        <v>150</v>
      </c>
      <c r="AU279" s="18" t="s">
        <v>85</v>
      </c>
    </row>
    <row r="280" spans="2:65" s="1" customFormat="1" ht="37.9" customHeight="1">
      <c r="B280" s="33"/>
      <c r="C280" s="155" t="s">
        <v>398</v>
      </c>
      <c r="D280" s="155" t="s">
        <v>137</v>
      </c>
      <c r="E280" s="156" t="s">
        <v>647</v>
      </c>
      <c r="F280" s="157" t="s">
        <v>648</v>
      </c>
      <c r="G280" s="158" t="s">
        <v>273</v>
      </c>
      <c r="H280" s="159">
        <v>1</v>
      </c>
      <c r="I280" s="160"/>
      <c r="J280" s="161">
        <f>ROUND(I280*H280,2)</f>
        <v>0</v>
      </c>
      <c r="K280" s="162"/>
      <c r="L280" s="33"/>
      <c r="M280" s="163" t="s">
        <v>21</v>
      </c>
      <c r="N280" s="164" t="s">
        <v>46</v>
      </c>
      <c r="P280" s="140">
        <f>O280*H280</f>
        <v>0</v>
      </c>
      <c r="Q280" s="140">
        <v>0.09</v>
      </c>
      <c r="R280" s="140">
        <f>Q280*H280</f>
        <v>0.09</v>
      </c>
      <c r="S280" s="140">
        <v>0</v>
      </c>
      <c r="T280" s="141">
        <f>S280*H280</f>
        <v>0</v>
      </c>
      <c r="AR280" s="142" t="s">
        <v>132</v>
      </c>
      <c r="AT280" s="142" t="s">
        <v>137</v>
      </c>
      <c r="AU280" s="142" t="s">
        <v>85</v>
      </c>
      <c r="AY280" s="18" t="s">
        <v>125</v>
      </c>
      <c r="BE280" s="143">
        <f>IF(N280="základní",J280,0)</f>
        <v>0</v>
      </c>
      <c r="BF280" s="143">
        <f>IF(N280="snížená",J280,0)</f>
        <v>0</v>
      </c>
      <c r="BG280" s="143">
        <f>IF(N280="zákl. přenesená",J280,0)</f>
        <v>0</v>
      </c>
      <c r="BH280" s="143">
        <f>IF(N280="sníž. přenesená",J280,0)</f>
        <v>0</v>
      </c>
      <c r="BI280" s="143">
        <f>IF(N280="nulová",J280,0)</f>
        <v>0</v>
      </c>
      <c r="BJ280" s="18" t="s">
        <v>83</v>
      </c>
      <c r="BK280" s="143">
        <f>ROUND(I280*H280,2)</f>
        <v>0</v>
      </c>
      <c r="BL280" s="18" t="s">
        <v>132</v>
      </c>
      <c r="BM280" s="142" t="s">
        <v>649</v>
      </c>
    </row>
    <row r="281" spans="2:65" s="1" customFormat="1" ht="19.5">
      <c r="B281" s="33"/>
      <c r="D281" s="144" t="s">
        <v>134</v>
      </c>
      <c r="F281" s="145" t="s">
        <v>648</v>
      </c>
      <c r="I281" s="146"/>
      <c r="L281" s="33"/>
      <c r="M281" s="147"/>
      <c r="T281" s="54"/>
      <c r="AT281" s="18" t="s">
        <v>134</v>
      </c>
      <c r="AU281" s="18" t="s">
        <v>85</v>
      </c>
    </row>
    <row r="282" spans="2:65" s="1" customFormat="1" ht="11.25">
      <c r="B282" s="33"/>
      <c r="D282" s="166" t="s">
        <v>150</v>
      </c>
      <c r="F282" s="167" t="s">
        <v>650</v>
      </c>
      <c r="I282" s="146"/>
      <c r="L282" s="33"/>
      <c r="M282" s="147"/>
      <c r="T282" s="54"/>
      <c r="AT282" s="18" t="s">
        <v>150</v>
      </c>
      <c r="AU282" s="18" t="s">
        <v>85</v>
      </c>
    </row>
    <row r="283" spans="2:65" s="1" customFormat="1" ht="16.5" customHeight="1">
      <c r="B283" s="33"/>
      <c r="C283" s="155" t="s">
        <v>402</v>
      </c>
      <c r="D283" s="155" t="s">
        <v>137</v>
      </c>
      <c r="E283" s="156" t="s">
        <v>343</v>
      </c>
      <c r="F283" s="157" t="s">
        <v>344</v>
      </c>
      <c r="G283" s="158" t="s">
        <v>345</v>
      </c>
      <c r="H283" s="159">
        <v>1</v>
      </c>
      <c r="I283" s="160"/>
      <c r="J283" s="161">
        <f>ROUND(I283*H283,2)</f>
        <v>0</v>
      </c>
      <c r="K283" s="162"/>
      <c r="L283" s="33"/>
      <c r="M283" s="163" t="s">
        <v>21</v>
      </c>
      <c r="N283" s="164" t="s">
        <v>46</v>
      </c>
      <c r="P283" s="140">
        <f>O283*H283</f>
        <v>0</v>
      </c>
      <c r="Q283" s="140">
        <v>0</v>
      </c>
      <c r="R283" s="140">
        <f>Q283*H283</f>
        <v>0</v>
      </c>
      <c r="S283" s="140">
        <v>0</v>
      </c>
      <c r="T283" s="141">
        <f>S283*H283</f>
        <v>0</v>
      </c>
      <c r="AR283" s="142" t="s">
        <v>132</v>
      </c>
      <c r="AT283" s="142" t="s">
        <v>137</v>
      </c>
      <c r="AU283" s="142" t="s">
        <v>85</v>
      </c>
      <c r="AY283" s="18" t="s">
        <v>125</v>
      </c>
      <c r="BE283" s="143">
        <f>IF(N283="základní",J283,0)</f>
        <v>0</v>
      </c>
      <c r="BF283" s="143">
        <f>IF(N283="snížená",J283,0)</f>
        <v>0</v>
      </c>
      <c r="BG283" s="143">
        <f>IF(N283="zákl. přenesená",J283,0)</f>
        <v>0</v>
      </c>
      <c r="BH283" s="143">
        <f>IF(N283="sníž. přenesená",J283,0)</f>
        <v>0</v>
      </c>
      <c r="BI283" s="143">
        <f>IF(N283="nulová",J283,0)</f>
        <v>0</v>
      </c>
      <c r="BJ283" s="18" t="s">
        <v>83</v>
      </c>
      <c r="BK283" s="143">
        <f>ROUND(I283*H283,2)</f>
        <v>0</v>
      </c>
      <c r="BL283" s="18" t="s">
        <v>132</v>
      </c>
      <c r="BM283" s="142" t="s">
        <v>651</v>
      </c>
    </row>
    <row r="284" spans="2:65" s="1" customFormat="1" ht="11.25">
      <c r="B284" s="33"/>
      <c r="D284" s="144" t="s">
        <v>134</v>
      </c>
      <c r="F284" s="145" t="s">
        <v>344</v>
      </c>
      <c r="I284" s="146"/>
      <c r="L284" s="33"/>
      <c r="M284" s="147"/>
      <c r="T284" s="54"/>
      <c r="AT284" s="18" t="s">
        <v>134</v>
      </c>
      <c r="AU284" s="18" t="s">
        <v>85</v>
      </c>
    </row>
    <row r="285" spans="2:65" s="11" customFormat="1" ht="22.9" customHeight="1">
      <c r="B285" s="117"/>
      <c r="D285" s="118" t="s">
        <v>74</v>
      </c>
      <c r="E285" s="127" t="s">
        <v>188</v>
      </c>
      <c r="F285" s="127" t="s">
        <v>347</v>
      </c>
      <c r="I285" s="120"/>
      <c r="J285" s="128">
        <f>BK285</f>
        <v>0</v>
      </c>
      <c r="L285" s="117"/>
      <c r="M285" s="122"/>
      <c r="P285" s="123">
        <f>SUM(P286:P319)</f>
        <v>0</v>
      </c>
      <c r="R285" s="123">
        <f>SUM(R286:R319)</f>
        <v>5.9035700000000002</v>
      </c>
      <c r="T285" s="124">
        <f>SUM(T286:T319)</f>
        <v>0</v>
      </c>
      <c r="AR285" s="118" t="s">
        <v>83</v>
      </c>
      <c r="AT285" s="125" t="s">
        <v>74</v>
      </c>
      <c r="AU285" s="125" t="s">
        <v>83</v>
      </c>
      <c r="AY285" s="118" t="s">
        <v>125</v>
      </c>
      <c r="BK285" s="126">
        <f>SUM(BK286:BK319)</f>
        <v>0</v>
      </c>
    </row>
    <row r="286" spans="2:65" s="1" customFormat="1" ht="16.5" customHeight="1">
      <c r="B286" s="33"/>
      <c r="C286" s="129" t="s">
        <v>407</v>
      </c>
      <c r="D286" s="129" t="s">
        <v>127</v>
      </c>
      <c r="E286" s="130" t="s">
        <v>652</v>
      </c>
      <c r="F286" s="131" t="s">
        <v>653</v>
      </c>
      <c r="G286" s="132" t="s">
        <v>155</v>
      </c>
      <c r="H286" s="133">
        <v>13.167</v>
      </c>
      <c r="I286" s="134"/>
      <c r="J286" s="135">
        <f>ROUND(I286*H286,2)</f>
        <v>0</v>
      </c>
      <c r="K286" s="136"/>
      <c r="L286" s="137"/>
      <c r="M286" s="138" t="s">
        <v>21</v>
      </c>
      <c r="N286" s="139" t="s">
        <v>46</v>
      </c>
      <c r="P286" s="140">
        <f>O286*H286</f>
        <v>0</v>
      </c>
      <c r="Q286" s="140">
        <v>0</v>
      </c>
      <c r="R286" s="140">
        <f>Q286*H286</f>
        <v>0</v>
      </c>
      <c r="S286" s="140">
        <v>0</v>
      </c>
      <c r="T286" s="141">
        <f>S286*H286</f>
        <v>0</v>
      </c>
      <c r="AR286" s="142" t="s">
        <v>131</v>
      </c>
      <c r="AT286" s="142" t="s">
        <v>127</v>
      </c>
      <c r="AU286" s="142" t="s">
        <v>85</v>
      </c>
      <c r="AY286" s="18" t="s">
        <v>125</v>
      </c>
      <c r="BE286" s="143">
        <f>IF(N286="základní",J286,0)</f>
        <v>0</v>
      </c>
      <c r="BF286" s="143">
        <f>IF(N286="snížená",J286,0)</f>
        <v>0</v>
      </c>
      <c r="BG286" s="143">
        <f>IF(N286="zákl. přenesená",J286,0)</f>
        <v>0</v>
      </c>
      <c r="BH286" s="143">
        <f>IF(N286="sníž. přenesená",J286,0)</f>
        <v>0</v>
      </c>
      <c r="BI286" s="143">
        <f>IF(N286="nulová",J286,0)</f>
        <v>0</v>
      </c>
      <c r="BJ286" s="18" t="s">
        <v>83</v>
      </c>
      <c r="BK286" s="143">
        <f>ROUND(I286*H286,2)</f>
        <v>0</v>
      </c>
      <c r="BL286" s="18" t="s">
        <v>132</v>
      </c>
      <c r="BM286" s="142" t="s">
        <v>654</v>
      </c>
    </row>
    <row r="287" spans="2:65" s="1" customFormat="1" ht="11.25">
      <c r="B287" s="33"/>
      <c r="D287" s="144" t="s">
        <v>134</v>
      </c>
      <c r="F287" s="145" t="s">
        <v>653</v>
      </c>
      <c r="I287" s="146"/>
      <c r="L287" s="33"/>
      <c r="M287" s="147"/>
      <c r="T287" s="54"/>
      <c r="AT287" s="18" t="s">
        <v>134</v>
      </c>
      <c r="AU287" s="18" t="s">
        <v>85</v>
      </c>
    </row>
    <row r="288" spans="2:65" s="12" customFormat="1" ht="11.25">
      <c r="B288" s="148"/>
      <c r="D288" s="144" t="s">
        <v>135</v>
      </c>
      <c r="E288" s="149" t="s">
        <v>21</v>
      </c>
      <c r="F288" s="150" t="s">
        <v>655</v>
      </c>
      <c r="H288" s="151">
        <v>13.167</v>
      </c>
      <c r="I288" s="152"/>
      <c r="L288" s="148"/>
      <c r="M288" s="153"/>
      <c r="T288" s="154"/>
      <c r="AT288" s="149" t="s">
        <v>135</v>
      </c>
      <c r="AU288" s="149" t="s">
        <v>85</v>
      </c>
      <c r="AV288" s="12" t="s">
        <v>85</v>
      </c>
      <c r="AW288" s="12" t="s">
        <v>36</v>
      </c>
      <c r="AX288" s="12" t="s">
        <v>83</v>
      </c>
      <c r="AY288" s="149" t="s">
        <v>125</v>
      </c>
    </row>
    <row r="289" spans="2:65" s="1" customFormat="1" ht="37.9" customHeight="1">
      <c r="B289" s="33"/>
      <c r="C289" s="155" t="s">
        <v>411</v>
      </c>
      <c r="D289" s="155" t="s">
        <v>137</v>
      </c>
      <c r="E289" s="156" t="s">
        <v>349</v>
      </c>
      <c r="F289" s="157" t="s">
        <v>350</v>
      </c>
      <c r="G289" s="158" t="s">
        <v>140</v>
      </c>
      <c r="H289" s="159">
        <v>1</v>
      </c>
      <c r="I289" s="160"/>
      <c r="J289" s="161">
        <f>ROUND(I289*H289,2)</f>
        <v>0</v>
      </c>
      <c r="K289" s="162"/>
      <c r="L289" s="33"/>
      <c r="M289" s="163" t="s">
        <v>21</v>
      </c>
      <c r="N289" s="164" t="s">
        <v>46</v>
      </c>
      <c r="P289" s="140">
        <f>O289*H289</f>
        <v>0</v>
      </c>
      <c r="Q289" s="140">
        <v>0.11808</v>
      </c>
      <c r="R289" s="140">
        <f>Q289*H289</f>
        <v>0.11808</v>
      </c>
      <c r="S289" s="140">
        <v>0</v>
      </c>
      <c r="T289" s="141">
        <f>S289*H289</f>
        <v>0</v>
      </c>
      <c r="AR289" s="142" t="s">
        <v>132</v>
      </c>
      <c r="AT289" s="142" t="s">
        <v>137</v>
      </c>
      <c r="AU289" s="142" t="s">
        <v>85</v>
      </c>
      <c r="AY289" s="18" t="s">
        <v>125</v>
      </c>
      <c r="BE289" s="143">
        <f>IF(N289="základní",J289,0)</f>
        <v>0</v>
      </c>
      <c r="BF289" s="143">
        <f>IF(N289="snížená",J289,0)</f>
        <v>0</v>
      </c>
      <c r="BG289" s="143">
        <f>IF(N289="zákl. přenesená",J289,0)</f>
        <v>0</v>
      </c>
      <c r="BH289" s="143">
        <f>IF(N289="sníž. přenesená",J289,0)</f>
        <v>0</v>
      </c>
      <c r="BI289" s="143">
        <f>IF(N289="nulová",J289,0)</f>
        <v>0</v>
      </c>
      <c r="BJ289" s="18" t="s">
        <v>83</v>
      </c>
      <c r="BK289" s="143">
        <f>ROUND(I289*H289,2)</f>
        <v>0</v>
      </c>
      <c r="BL289" s="18" t="s">
        <v>132</v>
      </c>
      <c r="BM289" s="142" t="s">
        <v>656</v>
      </c>
    </row>
    <row r="290" spans="2:65" s="1" customFormat="1" ht="19.5">
      <c r="B290" s="33"/>
      <c r="D290" s="144" t="s">
        <v>134</v>
      </c>
      <c r="F290" s="145" t="s">
        <v>352</v>
      </c>
      <c r="I290" s="146"/>
      <c r="L290" s="33"/>
      <c r="M290" s="147"/>
      <c r="T290" s="54"/>
      <c r="AT290" s="18" t="s">
        <v>134</v>
      </c>
      <c r="AU290" s="18" t="s">
        <v>85</v>
      </c>
    </row>
    <row r="291" spans="2:65" s="12" customFormat="1" ht="11.25">
      <c r="B291" s="148"/>
      <c r="D291" s="144" t="s">
        <v>135</v>
      </c>
      <c r="E291" s="149" t="s">
        <v>21</v>
      </c>
      <c r="F291" s="150" t="s">
        <v>657</v>
      </c>
      <c r="H291" s="151">
        <v>1</v>
      </c>
      <c r="I291" s="152"/>
      <c r="L291" s="148"/>
      <c r="M291" s="153"/>
      <c r="T291" s="154"/>
      <c r="AT291" s="149" t="s">
        <v>135</v>
      </c>
      <c r="AU291" s="149" t="s">
        <v>85</v>
      </c>
      <c r="AV291" s="12" t="s">
        <v>85</v>
      </c>
      <c r="AW291" s="12" t="s">
        <v>36</v>
      </c>
      <c r="AX291" s="12" t="s">
        <v>75</v>
      </c>
      <c r="AY291" s="149" t="s">
        <v>125</v>
      </c>
    </row>
    <row r="292" spans="2:65" s="14" customFormat="1" ht="11.25">
      <c r="B292" s="174"/>
      <c r="D292" s="144" t="s">
        <v>135</v>
      </c>
      <c r="E292" s="175" t="s">
        <v>21</v>
      </c>
      <c r="F292" s="176" t="s">
        <v>169</v>
      </c>
      <c r="H292" s="177">
        <v>1</v>
      </c>
      <c r="I292" s="178"/>
      <c r="L292" s="174"/>
      <c r="M292" s="179"/>
      <c r="T292" s="180"/>
      <c r="AT292" s="175" t="s">
        <v>135</v>
      </c>
      <c r="AU292" s="175" t="s">
        <v>85</v>
      </c>
      <c r="AV292" s="14" t="s">
        <v>132</v>
      </c>
      <c r="AW292" s="14" t="s">
        <v>36</v>
      </c>
      <c r="AX292" s="14" t="s">
        <v>83</v>
      </c>
      <c r="AY292" s="175" t="s">
        <v>125</v>
      </c>
    </row>
    <row r="293" spans="2:65" s="1" customFormat="1" ht="24.2" customHeight="1">
      <c r="B293" s="33"/>
      <c r="C293" s="155" t="s">
        <v>416</v>
      </c>
      <c r="D293" s="155" t="s">
        <v>137</v>
      </c>
      <c r="E293" s="156" t="s">
        <v>658</v>
      </c>
      <c r="F293" s="157" t="s">
        <v>659</v>
      </c>
      <c r="G293" s="158" t="s">
        <v>405</v>
      </c>
      <c r="H293" s="159">
        <v>28</v>
      </c>
      <c r="I293" s="160"/>
      <c r="J293" s="161">
        <f>ROUND(I293*H293,2)</f>
        <v>0</v>
      </c>
      <c r="K293" s="162"/>
      <c r="L293" s="33"/>
      <c r="M293" s="163" t="s">
        <v>21</v>
      </c>
      <c r="N293" s="164" t="s">
        <v>46</v>
      </c>
      <c r="P293" s="140">
        <f>O293*H293</f>
        <v>0</v>
      </c>
      <c r="Q293" s="140">
        <v>0</v>
      </c>
      <c r="R293" s="140">
        <f>Q293*H293</f>
        <v>0</v>
      </c>
      <c r="S293" s="140">
        <v>0</v>
      </c>
      <c r="T293" s="141">
        <f>S293*H293</f>
        <v>0</v>
      </c>
      <c r="AR293" s="142" t="s">
        <v>132</v>
      </c>
      <c r="AT293" s="142" t="s">
        <v>137</v>
      </c>
      <c r="AU293" s="142" t="s">
        <v>85</v>
      </c>
      <c r="AY293" s="18" t="s">
        <v>125</v>
      </c>
      <c r="BE293" s="143">
        <f>IF(N293="základní",J293,0)</f>
        <v>0</v>
      </c>
      <c r="BF293" s="143">
        <f>IF(N293="snížená",J293,0)</f>
        <v>0</v>
      </c>
      <c r="BG293" s="143">
        <f>IF(N293="zákl. přenesená",J293,0)</f>
        <v>0</v>
      </c>
      <c r="BH293" s="143">
        <f>IF(N293="sníž. přenesená",J293,0)</f>
        <v>0</v>
      </c>
      <c r="BI293" s="143">
        <f>IF(N293="nulová",J293,0)</f>
        <v>0</v>
      </c>
      <c r="BJ293" s="18" t="s">
        <v>83</v>
      </c>
      <c r="BK293" s="143">
        <f>ROUND(I293*H293,2)</f>
        <v>0</v>
      </c>
      <c r="BL293" s="18" t="s">
        <v>132</v>
      </c>
      <c r="BM293" s="142" t="s">
        <v>660</v>
      </c>
    </row>
    <row r="294" spans="2:65" s="1" customFormat="1" ht="19.5">
      <c r="B294" s="33"/>
      <c r="D294" s="144" t="s">
        <v>134</v>
      </c>
      <c r="F294" s="145" t="s">
        <v>661</v>
      </c>
      <c r="I294" s="146"/>
      <c r="L294" s="33"/>
      <c r="M294" s="147"/>
      <c r="T294" s="54"/>
      <c r="AT294" s="18" t="s">
        <v>134</v>
      </c>
      <c r="AU294" s="18" t="s">
        <v>85</v>
      </c>
    </row>
    <row r="295" spans="2:65" s="1" customFormat="1" ht="11.25">
      <c r="B295" s="33"/>
      <c r="D295" s="166" t="s">
        <v>150</v>
      </c>
      <c r="F295" s="167" t="s">
        <v>662</v>
      </c>
      <c r="I295" s="146"/>
      <c r="L295" s="33"/>
      <c r="M295" s="147"/>
      <c r="T295" s="54"/>
      <c r="AT295" s="18" t="s">
        <v>150</v>
      </c>
      <c r="AU295" s="18" t="s">
        <v>85</v>
      </c>
    </row>
    <row r="296" spans="2:65" s="1" customFormat="1" ht="24.2" customHeight="1">
      <c r="B296" s="33"/>
      <c r="C296" s="155" t="s">
        <v>420</v>
      </c>
      <c r="D296" s="155" t="s">
        <v>137</v>
      </c>
      <c r="E296" s="156" t="s">
        <v>663</v>
      </c>
      <c r="F296" s="157" t="s">
        <v>664</v>
      </c>
      <c r="G296" s="158" t="s">
        <v>405</v>
      </c>
      <c r="H296" s="159">
        <v>28</v>
      </c>
      <c r="I296" s="160"/>
      <c r="J296" s="161">
        <f>ROUND(I296*H296,2)</f>
        <v>0</v>
      </c>
      <c r="K296" s="162"/>
      <c r="L296" s="33"/>
      <c r="M296" s="163" t="s">
        <v>21</v>
      </c>
      <c r="N296" s="164" t="s">
        <v>46</v>
      </c>
      <c r="P296" s="140">
        <f>O296*H296</f>
        <v>0</v>
      </c>
      <c r="Q296" s="140">
        <v>0</v>
      </c>
      <c r="R296" s="140">
        <f>Q296*H296</f>
        <v>0</v>
      </c>
      <c r="S296" s="140">
        <v>0</v>
      </c>
      <c r="T296" s="141">
        <f>S296*H296</f>
        <v>0</v>
      </c>
      <c r="AR296" s="142" t="s">
        <v>132</v>
      </c>
      <c r="AT296" s="142" t="s">
        <v>137</v>
      </c>
      <c r="AU296" s="142" t="s">
        <v>85</v>
      </c>
      <c r="AY296" s="18" t="s">
        <v>125</v>
      </c>
      <c r="BE296" s="143">
        <f>IF(N296="základní",J296,0)</f>
        <v>0</v>
      </c>
      <c r="BF296" s="143">
        <f>IF(N296="snížená",J296,0)</f>
        <v>0</v>
      </c>
      <c r="BG296" s="143">
        <f>IF(N296="zákl. přenesená",J296,0)</f>
        <v>0</v>
      </c>
      <c r="BH296" s="143">
        <f>IF(N296="sníž. přenesená",J296,0)</f>
        <v>0</v>
      </c>
      <c r="BI296" s="143">
        <f>IF(N296="nulová",J296,0)</f>
        <v>0</v>
      </c>
      <c r="BJ296" s="18" t="s">
        <v>83</v>
      </c>
      <c r="BK296" s="143">
        <f>ROUND(I296*H296,2)</f>
        <v>0</v>
      </c>
      <c r="BL296" s="18" t="s">
        <v>132</v>
      </c>
      <c r="BM296" s="142" t="s">
        <v>665</v>
      </c>
    </row>
    <row r="297" spans="2:65" s="1" customFormat="1" ht="29.25">
      <c r="B297" s="33"/>
      <c r="D297" s="144" t="s">
        <v>134</v>
      </c>
      <c r="F297" s="145" t="s">
        <v>666</v>
      </c>
      <c r="I297" s="146"/>
      <c r="L297" s="33"/>
      <c r="M297" s="147"/>
      <c r="T297" s="54"/>
      <c r="AT297" s="18" t="s">
        <v>134</v>
      </c>
      <c r="AU297" s="18" t="s">
        <v>85</v>
      </c>
    </row>
    <row r="298" spans="2:65" s="1" customFormat="1" ht="11.25">
      <c r="B298" s="33"/>
      <c r="D298" s="166" t="s">
        <v>150</v>
      </c>
      <c r="F298" s="167" t="s">
        <v>667</v>
      </c>
      <c r="I298" s="146"/>
      <c r="L298" s="33"/>
      <c r="M298" s="147"/>
      <c r="T298" s="54"/>
      <c r="AT298" s="18" t="s">
        <v>150</v>
      </c>
      <c r="AU298" s="18" t="s">
        <v>85</v>
      </c>
    </row>
    <row r="299" spans="2:65" s="1" customFormat="1" ht="33" customHeight="1">
      <c r="B299" s="33"/>
      <c r="C299" s="155" t="s">
        <v>425</v>
      </c>
      <c r="D299" s="155" t="s">
        <v>137</v>
      </c>
      <c r="E299" s="156" t="s">
        <v>668</v>
      </c>
      <c r="F299" s="157" t="s">
        <v>669</v>
      </c>
      <c r="G299" s="158" t="s">
        <v>405</v>
      </c>
      <c r="H299" s="159">
        <v>28</v>
      </c>
      <c r="I299" s="160"/>
      <c r="J299" s="161">
        <f>ROUND(I299*H299,2)</f>
        <v>0</v>
      </c>
      <c r="K299" s="162"/>
      <c r="L299" s="33"/>
      <c r="M299" s="163" t="s">
        <v>21</v>
      </c>
      <c r="N299" s="164" t="s">
        <v>46</v>
      </c>
      <c r="P299" s="140">
        <f>O299*H299</f>
        <v>0</v>
      </c>
      <c r="Q299" s="140">
        <v>6.0999999999999997E-4</v>
      </c>
      <c r="R299" s="140">
        <f>Q299*H299</f>
        <v>1.7079999999999998E-2</v>
      </c>
      <c r="S299" s="140">
        <v>0</v>
      </c>
      <c r="T299" s="141">
        <f>S299*H299</f>
        <v>0</v>
      </c>
      <c r="AR299" s="142" t="s">
        <v>132</v>
      </c>
      <c r="AT299" s="142" t="s">
        <v>137</v>
      </c>
      <c r="AU299" s="142" t="s">
        <v>85</v>
      </c>
      <c r="AY299" s="18" t="s">
        <v>125</v>
      </c>
      <c r="BE299" s="143">
        <f>IF(N299="základní",J299,0)</f>
        <v>0</v>
      </c>
      <c r="BF299" s="143">
        <f>IF(N299="snížená",J299,0)</f>
        <v>0</v>
      </c>
      <c r="BG299" s="143">
        <f>IF(N299="zákl. přenesená",J299,0)</f>
        <v>0</v>
      </c>
      <c r="BH299" s="143">
        <f>IF(N299="sníž. přenesená",J299,0)</f>
        <v>0</v>
      </c>
      <c r="BI299" s="143">
        <f>IF(N299="nulová",J299,0)</f>
        <v>0</v>
      </c>
      <c r="BJ299" s="18" t="s">
        <v>83</v>
      </c>
      <c r="BK299" s="143">
        <f>ROUND(I299*H299,2)</f>
        <v>0</v>
      </c>
      <c r="BL299" s="18" t="s">
        <v>132</v>
      </c>
      <c r="BM299" s="142" t="s">
        <v>670</v>
      </c>
    </row>
    <row r="300" spans="2:65" s="1" customFormat="1" ht="39">
      <c r="B300" s="33"/>
      <c r="D300" s="144" t="s">
        <v>134</v>
      </c>
      <c r="F300" s="145" t="s">
        <v>671</v>
      </c>
      <c r="I300" s="146"/>
      <c r="L300" s="33"/>
      <c r="M300" s="147"/>
      <c r="T300" s="54"/>
      <c r="AT300" s="18" t="s">
        <v>134</v>
      </c>
      <c r="AU300" s="18" t="s">
        <v>85</v>
      </c>
    </row>
    <row r="301" spans="2:65" s="1" customFormat="1" ht="11.25">
      <c r="B301" s="33"/>
      <c r="D301" s="166" t="s">
        <v>150</v>
      </c>
      <c r="F301" s="167" t="s">
        <v>672</v>
      </c>
      <c r="I301" s="146"/>
      <c r="L301" s="33"/>
      <c r="M301" s="147"/>
      <c r="T301" s="54"/>
      <c r="AT301" s="18" t="s">
        <v>150</v>
      </c>
      <c r="AU301" s="18" t="s">
        <v>85</v>
      </c>
    </row>
    <row r="302" spans="2:65" s="1" customFormat="1" ht="24.2" customHeight="1">
      <c r="B302" s="33"/>
      <c r="C302" s="155" t="s">
        <v>430</v>
      </c>
      <c r="D302" s="155" t="s">
        <v>137</v>
      </c>
      <c r="E302" s="156" t="s">
        <v>673</v>
      </c>
      <c r="F302" s="157" t="s">
        <v>674</v>
      </c>
      <c r="G302" s="158" t="s">
        <v>405</v>
      </c>
      <c r="H302" s="159">
        <v>28</v>
      </c>
      <c r="I302" s="160"/>
      <c r="J302" s="161">
        <f>ROUND(I302*H302,2)</f>
        <v>0</v>
      </c>
      <c r="K302" s="162"/>
      <c r="L302" s="33"/>
      <c r="M302" s="163" t="s">
        <v>21</v>
      </c>
      <c r="N302" s="164" t="s">
        <v>46</v>
      </c>
      <c r="P302" s="140">
        <f>O302*H302</f>
        <v>0</v>
      </c>
      <c r="Q302" s="140">
        <v>0</v>
      </c>
      <c r="R302" s="140">
        <f>Q302*H302</f>
        <v>0</v>
      </c>
      <c r="S302" s="140">
        <v>0</v>
      </c>
      <c r="T302" s="141">
        <f>S302*H302</f>
        <v>0</v>
      </c>
      <c r="AR302" s="142" t="s">
        <v>132</v>
      </c>
      <c r="AT302" s="142" t="s">
        <v>137</v>
      </c>
      <c r="AU302" s="142" t="s">
        <v>85</v>
      </c>
      <c r="AY302" s="18" t="s">
        <v>125</v>
      </c>
      <c r="BE302" s="143">
        <f>IF(N302="základní",J302,0)</f>
        <v>0</v>
      </c>
      <c r="BF302" s="143">
        <f>IF(N302="snížená",J302,0)</f>
        <v>0</v>
      </c>
      <c r="BG302" s="143">
        <f>IF(N302="zákl. přenesená",J302,0)</f>
        <v>0</v>
      </c>
      <c r="BH302" s="143">
        <f>IF(N302="sníž. přenesená",J302,0)</f>
        <v>0</v>
      </c>
      <c r="BI302" s="143">
        <f>IF(N302="nulová",J302,0)</f>
        <v>0</v>
      </c>
      <c r="BJ302" s="18" t="s">
        <v>83</v>
      </c>
      <c r="BK302" s="143">
        <f>ROUND(I302*H302,2)</f>
        <v>0</v>
      </c>
      <c r="BL302" s="18" t="s">
        <v>132</v>
      </c>
      <c r="BM302" s="142" t="s">
        <v>675</v>
      </c>
    </row>
    <row r="303" spans="2:65" s="1" customFormat="1" ht="19.5">
      <c r="B303" s="33"/>
      <c r="D303" s="144" t="s">
        <v>134</v>
      </c>
      <c r="F303" s="145" t="s">
        <v>676</v>
      </c>
      <c r="I303" s="146"/>
      <c r="L303" s="33"/>
      <c r="M303" s="147"/>
      <c r="T303" s="54"/>
      <c r="AT303" s="18" t="s">
        <v>134</v>
      </c>
      <c r="AU303" s="18" t="s">
        <v>85</v>
      </c>
    </row>
    <row r="304" spans="2:65" s="1" customFormat="1" ht="11.25">
      <c r="B304" s="33"/>
      <c r="D304" s="166" t="s">
        <v>150</v>
      </c>
      <c r="F304" s="167" t="s">
        <v>677</v>
      </c>
      <c r="I304" s="146"/>
      <c r="L304" s="33"/>
      <c r="M304" s="147"/>
      <c r="T304" s="54"/>
      <c r="AT304" s="18" t="s">
        <v>150</v>
      </c>
      <c r="AU304" s="18" t="s">
        <v>85</v>
      </c>
    </row>
    <row r="305" spans="2:65" s="1" customFormat="1" ht="21.75" customHeight="1">
      <c r="B305" s="33"/>
      <c r="C305" s="155" t="s">
        <v>434</v>
      </c>
      <c r="D305" s="155" t="s">
        <v>137</v>
      </c>
      <c r="E305" s="156" t="s">
        <v>678</v>
      </c>
      <c r="F305" s="157" t="s">
        <v>679</v>
      </c>
      <c r="G305" s="158" t="s">
        <v>155</v>
      </c>
      <c r="H305" s="159">
        <v>13.167</v>
      </c>
      <c r="I305" s="160"/>
      <c r="J305" s="161">
        <f>ROUND(I305*H305,2)</f>
        <v>0</v>
      </c>
      <c r="K305" s="162"/>
      <c r="L305" s="33"/>
      <c r="M305" s="163" t="s">
        <v>21</v>
      </c>
      <c r="N305" s="164" t="s">
        <v>46</v>
      </c>
      <c r="P305" s="140">
        <f>O305*H305</f>
        <v>0</v>
      </c>
      <c r="Q305" s="140">
        <v>0</v>
      </c>
      <c r="R305" s="140">
        <f>Q305*H305</f>
        <v>0</v>
      </c>
      <c r="S305" s="140">
        <v>0</v>
      </c>
      <c r="T305" s="141">
        <f>S305*H305</f>
        <v>0</v>
      </c>
      <c r="AR305" s="142" t="s">
        <v>132</v>
      </c>
      <c r="AT305" s="142" t="s">
        <v>137</v>
      </c>
      <c r="AU305" s="142" t="s">
        <v>85</v>
      </c>
      <c r="AY305" s="18" t="s">
        <v>125</v>
      </c>
      <c r="BE305" s="143">
        <f>IF(N305="základní",J305,0)</f>
        <v>0</v>
      </c>
      <c r="BF305" s="143">
        <f>IF(N305="snížená",J305,0)</f>
        <v>0</v>
      </c>
      <c r="BG305" s="143">
        <f>IF(N305="zákl. přenesená",J305,0)</f>
        <v>0</v>
      </c>
      <c r="BH305" s="143">
        <f>IF(N305="sníž. přenesená",J305,0)</f>
        <v>0</v>
      </c>
      <c r="BI305" s="143">
        <f>IF(N305="nulová",J305,0)</f>
        <v>0</v>
      </c>
      <c r="BJ305" s="18" t="s">
        <v>83</v>
      </c>
      <c r="BK305" s="143">
        <f>ROUND(I305*H305,2)</f>
        <v>0</v>
      </c>
      <c r="BL305" s="18" t="s">
        <v>132</v>
      </c>
      <c r="BM305" s="142" t="s">
        <v>680</v>
      </c>
    </row>
    <row r="306" spans="2:65" s="1" customFormat="1" ht="19.5">
      <c r="B306" s="33"/>
      <c r="D306" s="144" t="s">
        <v>134</v>
      </c>
      <c r="F306" s="145" t="s">
        <v>681</v>
      </c>
      <c r="I306" s="146"/>
      <c r="L306" s="33"/>
      <c r="M306" s="147"/>
      <c r="T306" s="54"/>
      <c r="AT306" s="18" t="s">
        <v>134</v>
      </c>
      <c r="AU306" s="18" t="s">
        <v>85</v>
      </c>
    </row>
    <row r="307" spans="2:65" s="1" customFormat="1" ht="11.25">
      <c r="B307" s="33"/>
      <c r="D307" s="166" t="s">
        <v>150</v>
      </c>
      <c r="F307" s="167" t="s">
        <v>682</v>
      </c>
      <c r="I307" s="146"/>
      <c r="L307" s="33"/>
      <c r="M307" s="147"/>
      <c r="T307" s="54"/>
      <c r="AT307" s="18" t="s">
        <v>150</v>
      </c>
      <c r="AU307" s="18" t="s">
        <v>85</v>
      </c>
    </row>
    <row r="308" spans="2:65" s="12" customFormat="1" ht="11.25">
      <c r="B308" s="148"/>
      <c r="D308" s="144" t="s">
        <v>135</v>
      </c>
      <c r="E308" s="149" t="s">
        <v>21</v>
      </c>
      <c r="F308" s="150" t="s">
        <v>655</v>
      </c>
      <c r="H308" s="151">
        <v>13.167</v>
      </c>
      <c r="I308" s="152"/>
      <c r="L308" s="148"/>
      <c r="M308" s="153"/>
      <c r="T308" s="154"/>
      <c r="AT308" s="149" t="s">
        <v>135</v>
      </c>
      <c r="AU308" s="149" t="s">
        <v>85</v>
      </c>
      <c r="AV308" s="12" t="s">
        <v>85</v>
      </c>
      <c r="AW308" s="12" t="s">
        <v>36</v>
      </c>
      <c r="AX308" s="12" t="s">
        <v>83</v>
      </c>
      <c r="AY308" s="149" t="s">
        <v>125</v>
      </c>
    </row>
    <row r="309" spans="2:65" s="1" customFormat="1" ht="24.2" customHeight="1">
      <c r="B309" s="33"/>
      <c r="C309" s="155" t="s">
        <v>683</v>
      </c>
      <c r="D309" s="155" t="s">
        <v>137</v>
      </c>
      <c r="E309" s="156" t="s">
        <v>684</v>
      </c>
      <c r="F309" s="157" t="s">
        <v>685</v>
      </c>
      <c r="G309" s="158" t="s">
        <v>155</v>
      </c>
      <c r="H309" s="159">
        <v>13.167</v>
      </c>
      <c r="I309" s="160"/>
      <c r="J309" s="161">
        <f>ROUND(I309*H309,2)</f>
        <v>0</v>
      </c>
      <c r="K309" s="162"/>
      <c r="L309" s="33"/>
      <c r="M309" s="163" t="s">
        <v>21</v>
      </c>
      <c r="N309" s="164" t="s">
        <v>46</v>
      </c>
      <c r="P309" s="140">
        <f>O309*H309</f>
        <v>0</v>
      </c>
      <c r="Q309" s="140">
        <v>0</v>
      </c>
      <c r="R309" s="140">
        <f>Q309*H309</f>
        <v>0</v>
      </c>
      <c r="S309" s="140">
        <v>0</v>
      </c>
      <c r="T309" s="141">
        <f>S309*H309</f>
        <v>0</v>
      </c>
      <c r="AR309" s="142" t="s">
        <v>132</v>
      </c>
      <c r="AT309" s="142" t="s">
        <v>137</v>
      </c>
      <c r="AU309" s="142" t="s">
        <v>85</v>
      </c>
      <c r="AY309" s="18" t="s">
        <v>125</v>
      </c>
      <c r="BE309" s="143">
        <f>IF(N309="základní",J309,0)</f>
        <v>0</v>
      </c>
      <c r="BF309" s="143">
        <f>IF(N309="snížená",J309,0)</f>
        <v>0</v>
      </c>
      <c r="BG309" s="143">
        <f>IF(N309="zákl. přenesená",J309,0)</f>
        <v>0</v>
      </c>
      <c r="BH309" s="143">
        <f>IF(N309="sníž. přenesená",J309,0)</f>
        <v>0</v>
      </c>
      <c r="BI309" s="143">
        <f>IF(N309="nulová",J309,0)</f>
        <v>0</v>
      </c>
      <c r="BJ309" s="18" t="s">
        <v>83</v>
      </c>
      <c r="BK309" s="143">
        <f>ROUND(I309*H309,2)</f>
        <v>0</v>
      </c>
      <c r="BL309" s="18" t="s">
        <v>132</v>
      </c>
      <c r="BM309" s="142" t="s">
        <v>686</v>
      </c>
    </row>
    <row r="310" spans="2:65" s="1" customFormat="1" ht="19.5">
      <c r="B310" s="33"/>
      <c r="D310" s="144" t="s">
        <v>134</v>
      </c>
      <c r="F310" s="145" t="s">
        <v>687</v>
      </c>
      <c r="I310" s="146"/>
      <c r="L310" s="33"/>
      <c r="M310" s="147"/>
      <c r="T310" s="54"/>
      <c r="AT310" s="18" t="s">
        <v>134</v>
      </c>
      <c r="AU310" s="18" t="s">
        <v>85</v>
      </c>
    </row>
    <row r="311" spans="2:65" s="1" customFormat="1" ht="11.25">
      <c r="B311" s="33"/>
      <c r="D311" s="166" t="s">
        <v>150</v>
      </c>
      <c r="F311" s="167" t="s">
        <v>688</v>
      </c>
      <c r="I311" s="146"/>
      <c r="L311" s="33"/>
      <c r="M311" s="147"/>
      <c r="T311" s="54"/>
      <c r="AT311" s="18" t="s">
        <v>150</v>
      </c>
      <c r="AU311" s="18" t="s">
        <v>85</v>
      </c>
    </row>
    <row r="312" spans="2:65" s="12" customFormat="1" ht="11.25">
      <c r="B312" s="148"/>
      <c r="D312" s="144" t="s">
        <v>135</v>
      </c>
      <c r="E312" s="149" t="s">
        <v>21</v>
      </c>
      <c r="F312" s="150" t="s">
        <v>655</v>
      </c>
      <c r="H312" s="151">
        <v>13.167</v>
      </c>
      <c r="I312" s="152"/>
      <c r="L312" s="148"/>
      <c r="M312" s="153"/>
      <c r="T312" s="154"/>
      <c r="AT312" s="149" t="s">
        <v>135</v>
      </c>
      <c r="AU312" s="149" t="s">
        <v>85</v>
      </c>
      <c r="AV312" s="12" t="s">
        <v>85</v>
      </c>
      <c r="AW312" s="12" t="s">
        <v>36</v>
      </c>
      <c r="AX312" s="12" t="s">
        <v>83</v>
      </c>
      <c r="AY312" s="149" t="s">
        <v>125</v>
      </c>
    </row>
    <row r="313" spans="2:65" s="1" customFormat="1" ht="24.2" customHeight="1">
      <c r="B313" s="33"/>
      <c r="C313" s="155" t="s">
        <v>689</v>
      </c>
      <c r="D313" s="155" t="s">
        <v>137</v>
      </c>
      <c r="E313" s="156" t="s">
        <v>354</v>
      </c>
      <c r="F313" s="157" t="s">
        <v>690</v>
      </c>
      <c r="G313" s="158" t="s">
        <v>691</v>
      </c>
      <c r="H313" s="159">
        <v>1</v>
      </c>
      <c r="I313" s="160"/>
      <c r="J313" s="161">
        <f>ROUND(I313*H313,2)</f>
        <v>0</v>
      </c>
      <c r="K313" s="162"/>
      <c r="L313" s="33"/>
      <c r="M313" s="163" t="s">
        <v>21</v>
      </c>
      <c r="N313" s="164" t="s">
        <v>46</v>
      </c>
      <c r="P313" s="140">
        <f>O313*H313</f>
        <v>0</v>
      </c>
      <c r="Q313" s="140">
        <v>5.5780000000000003E-2</v>
      </c>
      <c r="R313" s="140">
        <f>Q313*H313</f>
        <v>5.5780000000000003E-2</v>
      </c>
      <c r="S313" s="140">
        <v>0</v>
      </c>
      <c r="T313" s="141">
        <f>S313*H313</f>
        <v>0</v>
      </c>
      <c r="AR313" s="142" t="s">
        <v>132</v>
      </c>
      <c r="AT313" s="142" t="s">
        <v>137</v>
      </c>
      <c r="AU313" s="142" t="s">
        <v>85</v>
      </c>
      <c r="AY313" s="18" t="s">
        <v>125</v>
      </c>
      <c r="BE313" s="143">
        <f>IF(N313="základní",J313,0)</f>
        <v>0</v>
      </c>
      <c r="BF313" s="143">
        <f>IF(N313="snížená",J313,0)</f>
        <v>0</v>
      </c>
      <c r="BG313" s="143">
        <f>IF(N313="zákl. přenesená",J313,0)</f>
        <v>0</v>
      </c>
      <c r="BH313" s="143">
        <f>IF(N313="sníž. přenesená",J313,0)</f>
        <v>0</v>
      </c>
      <c r="BI313" s="143">
        <f>IF(N313="nulová",J313,0)</f>
        <v>0</v>
      </c>
      <c r="BJ313" s="18" t="s">
        <v>83</v>
      </c>
      <c r="BK313" s="143">
        <f>ROUND(I313*H313,2)</f>
        <v>0</v>
      </c>
      <c r="BL313" s="18" t="s">
        <v>132</v>
      </c>
      <c r="BM313" s="142" t="s">
        <v>692</v>
      </c>
    </row>
    <row r="314" spans="2:65" s="1" customFormat="1" ht="19.5">
      <c r="B314" s="33"/>
      <c r="D314" s="144" t="s">
        <v>134</v>
      </c>
      <c r="F314" s="145" t="s">
        <v>690</v>
      </c>
      <c r="I314" s="146"/>
      <c r="L314" s="33"/>
      <c r="M314" s="147"/>
      <c r="T314" s="54"/>
      <c r="AT314" s="18" t="s">
        <v>134</v>
      </c>
      <c r="AU314" s="18" t="s">
        <v>85</v>
      </c>
    </row>
    <row r="315" spans="2:65" s="1" customFormat="1" ht="58.5">
      <c r="B315" s="33"/>
      <c r="D315" s="144" t="s">
        <v>142</v>
      </c>
      <c r="F315" s="165" t="s">
        <v>693</v>
      </c>
      <c r="I315" s="146"/>
      <c r="L315" s="33"/>
      <c r="M315" s="147"/>
      <c r="T315" s="54"/>
      <c r="AT315" s="18" t="s">
        <v>142</v>
      </c>
      <c r="AU315" s="18" t="s">
        <v>85</v>
      </c>
    </row>
    <row r="316" spans="2:65" s="1" customFormat="1" ht="37.9" customHeight="1">
      <c r="B316" s="33"/>
      <c r="C316" s="155" t="s">
        <v>694</v>
      </c>
      <c r="D316" s="155" t="s">
        <v>137</v>
      </c>
      <c r="E316" s="156" t="s">
        <v>695</v>
      </c>
      <c r="F316" s="157" t="s">
        <v>696</v>
      </c>
      <c r="G316" s="158" t="s">
        <v>155</v>
      </c>
      <c r="H316" s="159">
        <v>2.2000000000000002</v>
      </c>
      <c r="I316" s="160"/>
      <c r="J316" s="161">
        <f>ROUND(I316*H316,2)</f>
        <v>0</v>
      </c>
      <c r="K316" s="162"/>
      <c r="L316" s="33"/>
      <c r="M316" s="163" t="s">
        <v>21</v>
      </c>
      <c r="N316" s="164" t="s">
        <v>46</v>
      </c>
      <c r="P316" s="140">
        <f>O316*H316</f>
        <v>0</v>
      </c>
      <c r="Q316" s="140">
        <v>2.5966499999999999</v>
      </c>
      <c r="R316" s="140">
        <f>Q316*H316</f>
        <v>5.7126299999999999</v>
      </c>
      <c r="S316" s="140">
        <v>0</v>
      </c>
      <c r="T316" s="141">
        <f>S316*H316</f>
        <v>0</v>
      </c>
      <c r="AR316" s="142" t="s">
        <v>132</v>
      </c>
      <c r="AT316" s="142" t="s">
        <v>137</v>
      </c>
      <c r="AU316" s="142" t="s">
        <v>85</v>
      </c>
      <c r="AY316" s="18" t="s">
        <v>125</v>
      </c>
      <c r="BE316" s="143">
        <f>IF(N316="základní",J316,0)</f>
        <v>0</v>
      </c>
      <c r="BF316" s="143">
        <f>IF(N316="snížená",J316,0)</f>
        <v>0</v>
      </c>
      <c r="BG316" s="143">
        <f>IF(N316="zákl. přenesená",J316,0)</f>
        <v>0</v>
      </c>
      <c r="BH316" s="143">
        <f>IF(N316="sníž. přenesená",J316,0)</f>
        <v>0</v>
      </c>
      <c r="BI316" s="143">
        <f>IF(N316="nulová",J316,0)</f>
        <v>0</v>
      </c>
      <c r="BJ316" s="18" t="s">
        <v>83</v>
      </c>
      <c r="BK316" s="143">
        <f>ROUND(I316*H316,2)</f>
        <v>0</v>
      </c>
      <c r="BL316" s="18" t="s">
        <v>132</v>
      </c>
      <c r="BM316" s="142" t="s">
        <v>697</v>
      </c>
    </row>
    <row r="317" spans="2:65" s="1" customFormat="1" ht="29.25">
      <c r="B317" s="33"/>
      <c r="D317" s="144" t="s">
        <v>134</v>
      </c>
      <c r="F317" s="145" t="s">
        <v>698</v>
      </c>
      <c r="I317" s="146"/>
      <c r="L317" s="33"/>
      <c r="M317" s="147"/>
      <c r="T317" s="54"/>
      <c r="AT317" s="18" t="s">
        <v>134</v>
      </c>
      <c r="AU317" s="18" t="s">
        <v>85</v>
      </c>
    </row>
    <row r="318" spans="2:65" s="1" customFormat="1" ht="11.25">
      <c r="B318" s="33"/>
      <c r="D318" s="166" t="s">
        <v>150</v>
      </c>
      <c r="F318" s="167" t="s">
        <v>699</v>
      </c>
      <c r="I318" s="146"/>
      <c r="L318" s="33"/>
      <c r="M318" s="147"/>
      <c r="T318" s="54"/>
      <c r="AT318" s="18" t="s">
        <v>150</v>
      </c>
      <c r="AU318" s="18" t="s">
        <v>85</v>
      </c>
    </row>
    <row r="319" spans="2:65" s="12" customFormat="1" ht="11.25">
      <c r="B319" s="148"/>
      <c r="D319" s="144" t="s">
        <v>135</v>
      </c>
      <c r="E319" s="149" t="s">
        <v>21</v>
      </c>
      <c r="F319" s="150" t="s">
        <v>700</v>
      </c>
      <c r="H319" s="151">
        <v>2.2000000000000002</v>
      </c>
      <c r="I319" s="152"/>
      <c r="L319" s="148"/>
      <c r="M319" s="153"/>
      <c r="T319" s="154"/>
      <c r="AT319" s="149" t="s">
        <v>135</v>
      </c>
      <c r="AU319" s="149" t="s">
        <v>85</v>
      </c>
      <c r="AV319" s="12" t="s">
        <v>85</v>
      </c>
      <c r="AW319" s="12" t="s">
        <v>36</v>
      </c>
      <c r="AX319" s="12" t="s">
        <v>83</v>
      </c>
      <c r="AY319" s="149" t="s">
        <v>125</v>
      </c>
    </row>
    <row r="320" spans="2:65" s="11" customFormat="1" ht="22.9" customHeight="1">
      <c r="B320" s="117"/>
      <c r="D320" s="118" t="s">
        <v>74</v>
      </c>
      <c r="E320" s="127" t="s">
        <v>358</v>
      </c>
      <c r="F320" s="127" t="s">
        <v>359</v>
      </c>
      <c r="I320" s="120"/>
      <c r="J320" s="128">
        <f>BK320</f>
        <v>0</v>
      </c>
      <c r="L320" s="117"/>
      <c r="M320" s="122"/>
      <c r="P320" s="123">
        <f>SUM(P321:P339)</f>
        <v>0</v>
      </c>
      <c r="R320" s="123">
        <f>SUM(R321:R339)</f>
        <v>0</v>
      </c>
      <c r="T320" s="124">
        <f>SUM(T321:T339)</f>
        <v>0</v>
      </c>
      <c r="AR320" s="118" t="s">
        <v>83</v>
      </c>
      <c r="AT320" s="125" t="s">
        <v>74</v>
      </c>
      <c r="AU320" s="125" t="s">
        <v>83</v>
      </c>
      <c r="AY320" s="118" t="s">
        <v>125</v>
      </c>
      <c r="BK320" s="126">
        <f>SUM(BK321:BK339)</f>
        <v>0</v>
      </c>
    </row>
    <row r="321" spans="2:65" s="1" customFormat="1" ht="21.75" customHeight="1">
      <c r="B321" s="33"/>
      <c r="C321" s="155" t="s">
        <v>701</v>
      </c>
      <c r="D321" s="155" t="s">
        <v>137</v>
      </c>
      <c r="E321" s="156" t="s">
        <v>361</v>
      </c>
      <c r="F321" s="157" t="s">
        <v>362</v>
      </c>
      <c r="G321" s="158" t="s">
        <v>199</v>
      </c>
      <c r="H321" s="159">
        <v>49.77</v>
      </c>
      <c r="I321" s="160"/>
      <c r="J321" s="161">
        <f>ROUND(I321*H321,2)</f>
        <v>0</v>
      </c>
      <c r="K321" s="162"/>
      <c r="L321" s="33"/>
      <c r="M321" s="163" t="s">
        <v>21</v>
      </c>
      <c r="N321" s="164" t="s">
        <v>46</v>
      </c>
      <c r="P321" s="140">
        <f>O321*H321</f>
        <v>0</v>
      </c>
      <c r="Q321" s="140">
        <v>0</v>
      </c>
      <c r="R321" s="140">
        <f>Q321*H321</f>
        <v>0</v>
      </c>
      <c r="S321" s="140">
        <v>0</v>
      </c>
      <c r="T321" s="141">
        <f>S321*H321</f>
        <v>0</v>
      </c>
      <c r="AR321" s="142" t="s">
        <v>132</v>
      </c>
      <c r="AT321" s="142" t="s">
        <v>137</v>
      </c>
      <c r="AU321" s="142" t="s">
        <v>85</v>
      </c>
      <c r="AY321" s="18" t="s">
        <v>125</v>
      </c>
      <c r="BE321" s="143">
        <f>IF(N321="základní",J321,0)</f>
        <v>0</v>
      </c>
      <c r="BF321" s="143">
        <f>IF(N321="snížená",J321,0)</f>
        <v>0</v>
      </c>
      <c r="BG321" s="143">
        <f>IF(N321="zákl. přenesená",J321,0)</f>
        <v>0</v>
      </c>
      <c r="BH321" s="143">
        <f>IF(N321="sníž. přenesená",J321,0)</f>
        <v>0</v>
      </c>
      <c r="BI321" s="143">
        <f>IF(N321="nulová",J321,0)</f>
        <v>0</v>
      </c>
      <c r="BJ321" s="18" t="s">
        <v>83</v>
      </c>
      <c r="BK321" s="143">
        <f>ROUND(I321*H321,2)</f>
        <v>0</v>
      </c>
      <c r="BL321" s="18" t="s">
        <v>132</v>
      </c>
      <c r="BM321" s="142" t="s">
        <v>702</v>
      </c>
    </row>
    <row r="322" spans="2:65" s="1" customFormat="1" ht="19.5">
      <c r="B322" s="33"/>
      <c r="D322" s="144" t="s">
        <v>134</v>
      </c>
      <c r="F322" s="145" t="s">
        <v>364</v>
      </c>
      <c r="I322" s="146"/>
      <c r="L322" s="33"/>
      <c r="M322" s="147"/>
      <c r="T322" s="54"/>
      <c r="AT322" s="18" t="s">
        <v>134</v>
      </c>
      <c r="AU322" s="18" t="s">
        <v>85</v>
      </c>
    </row>
    <row r="323" spans="2:65" s="1" customFormat="1" ht="11.25">
      <c r="B323" s="33"/>
      <c r="D323" s="166" t="s">
        <v>150</v>
      </c>
      <c r="F323" s="167" t="s">
        <v>703</v>
      </c>
      <c r="I323" s="146"/>
      <c r="L323" s="33"/>
      <c r="M323" s="147"/>
      <c r="T323" s="54"/>
      <c r="AT323" s="18" t="s">
        <v>150</v>
      </c>
      <c r="AU323" s="18" t="s">
        <v>85</v>
      </c>
    </row>
    <row r="324" spans="2:65" s="1" customFormat="1" ht="24.2" customHeight="1">
      <c r="B324" s="33"/>
      <c r="C324" s="155" t="s">
        <v>704</v>
      </c>
      <c r="D324" s="155" t="s">
        <v>137</v>
      </c>
      <c r="E324" s="156" t="s">
        <v>366</v>
      </c>
      <c r="F324" s="157" t="s">
        <v>367</v>
      </c>
      <c r="G324" s="158" t="s">
        <v>199</v>
      </c>
      <c r="H324" s="159">
        <v>447.93</v>
      </c>
      <c r="I324" s="160"/>
      <c r="J324" s="161">
        <f>ROUND(I324*H324,2)</f>
        <v>0</v>
      </c>
      <c r="K324" s="162"/>
      <c r="L324" s="33"/>
      <c r="M324" s="163" t="s">
        <v>21</v>
      </c>
      <c r="N324" s="164" t="s">
        <v>46</v>
      </c>
      <c r="P324" s="140">
        <f>O324*H324</f>
        <v>0</v>
      </c>
      <c r="Q324" s="140">
        <v>0</v>
      </c>
      <c r="R324" s="140">
        <f>Q324*H324</f>
        <v>0</v>
      </c>
      <c r="S324" s="140">
        <v>0</v>
      </c>
      <c r="T324" s="141">
        <f>S324*H324</f>
        <v>0</v>
      </c>
      <c r="AR324" s="142" t="s">
        <v>132</v>
      </c>
      <c r="AT324" s="142" t="s">
        <v>137</v>
      </c>
      <c r="AU324" s="142" t="s">
        <v>85</v>
      </c>
      <c r="AY324" s="18" t="s">
        <v>125</v>
      </c>
      <c r="BE324" s="143">
        <f>IF(N324="základní",J324,0)</f>
        <v>0</v>
      </c>
      <c r="BF324" s="143">
        <f>IF(N324="snížená",J324,0)</f>
        <v>0</v>
      </c>
      <c r="BG324" s="143">
        <f>IF(N324="zákl. přenesená",J324,0)</f>
        <v>0</v>
      </c>
      <c r="BH324" s="143">
        <f>IF(N324="sníž. přenesená",J324,0)</f>
        <v>0</v>
      </c>
      <c r="BI324" s="143">
        <f>IF(N324="nulová",J324,0)</f>
        <v>0</v>
      </c>
      <c r="BJ324" s="18" t="s">
        <v>83</v>
      </c>
      <c r="BK324" s="143">
        <f>ROUND(I324*H324,2)</f>
        <v>0</v>
      </c>
      <c r="BL324" s="18" t="s">
        <v>132</v>
      </c>
      <c r="BM324" s="142" t="s">
        <v>705</v>
      </c>
    </row>
    <row r="325" spans="2:65" s="1" customFormat="1" ht="29.25">
      <c r="B325" s="33"/>
      <c r="D325" s="144" t="s">
        <v>134</v>
      </c>
      <c r="F325" s="145" t="s">
        <v>369</v>
      </c>
      <c r="I325" s="146"/>
      <c r="L325" s="33"/>
      <c r="M325" s="147"/>
      <c r="T325" s="54"/>
      <c r="AT325" s="18" t="s">
        <v>134</v>
      </c>
      <c r="AU325" s="18" t="s">
        <v>85</v>
      </c>
    </row>
    <row r="326" spans="2:65" s="1" customFormat="1" ht="11.25">
      <c r="B326" s="33"/>
      <c r="D326" s="166" t="s">
        <v>150</v>
      </c>
      <c r="F326" s="167" t="s">
        <v>706</v>
      </c>
      <c r="I326" s="146"/>
      <c r="L326" s="33"/>
      <c r="M326" s="147"/>
      <c r="T326" s="54"/>
      <c r="AT326" s="18" t="s">
        <v>150</v>
      </c>
      <c r="AU326" s="18" t="s">
        <v>85</v>
      </c>
    </row>
    <row r="327" spans="2:65" s="12" customFormat="1" ht="11.25">
      <c r="B327" s="148"/>
      <c r="D327" s="144" t="s">
        <v>135</v>
      </c>
      <c r="F327" s="150" t="s">
        <v>707</v>
      </c>
      <c r="H327" s="151">
        <v>447.93</v>
      </c>
      <c r="I327" s="152"/>
      <c r="L327" s="148"/>
      <c r="M327" s="153"/>
      <c r="T327" s="154"/>
      <c r="AT327" s="149" t="s">
        <v>135</v>
      </c>
      <c r="AU327" s="149" t="s">
        <v>85</v>
      </c>
      <c r="AV327" s="12" t="s">
        <v>85</v>
      </c>
      <c r="AW327" s="12" t="s">
        <v>4</v>
      </c>
      <c r="AX327" s="12" t="s">
        <v>83</v>
      </c>
      <c r="AY327" s="149" t="s">
        <v>125</v>
      </c>
    </row>
    <row r="328" spans="2:65" s="1" customFormat="1" ht="24.2" customHeight="1">
      <c r="B328" s="33"/>
      <c r="C328" s="155" t="s">
        <v>708</v>
      </c>
      <c r="D328" s="155" t="s">
        <v>137</v>
      </c>
      <c r="E328" s="156" t="s">
        <v>372</v>
      </c>
      <c r="F328" s="157" t="s">
        <v>373</v>
      </c>
      <c r="G328" s="158" t="s">
        <v>199</v>
      </c>
      <c r="H328" s="159">
        <v>49.77</v>
      </c>
      <c r="I328" s="160"/>
      <c r="J328" s="161">
        <f>ROUND(I328*H328,2)</f>
        <v>0</v>
      </c>
      <c r="K328" s="162"/>
      <c r="L328" s="33"/>
      <c r="M328" s="163" t="s">
        <v>21</v>
      </c>
      <c r="N328" s="164" t="s">
        <v>46</v>
      </c>
      <c r="P328" s="140">
        <f>O328*H328</f>
        <v>0</v>
      </c>
      <c r="Q328" s="140">
        <v>0</v>
      </c>
      <c r="R328" s="140">
        <f>Q328*H328</f>
        <v>0</v>
      </c>
      <c r="S328" s="140">
        <v>0</v>
      </c>
      <c r="T328" s="141">
        <f>S328*H328</f>
        <v>0</v>
      </c>
      <c r="AR328" s="142" t="s">
        <v>132</v>
      </c>
      <c r="AT328" s="142" t="s">
        <v>137</v>
      </c>
      <c r="AU328" s="142" t="s">
        <v>85</v>
      </c>
      <c r="AY328" s="18" t="s">
        <v>125</v>
      </c>
      <c r="BE328" s="143">
        <f>IF(N328="základní",J328,0)</f>
        <v>0</v>
      </c>
      <c r="BF328" s="143">
        <f>IF(N328="snížená",J328,0)</f>
        <v>0</v>
      </c>
      <c r="BG328" s="143">
        <f>IF(N328="zákl. přenesená",J328,0)</f>
        <v>0</v>
      </c>
      <c r="BH328" s="143">
        <f>IF(N328="sníž. přenesená",J328,0)</f>
        <v>0</v>
      </c>
      <c r="BI328" s="143">
        <f>IF(N328="nulová",J328,0)</f>
        <v>0</v>
      </c>
      <c r="BJ328" s="18" t="s">
        <v>83</v>
      </c>
      <c r="BK328" s="143">
        <f>ROUND(I328*H328,2)</f>
        <v>0</v>
      </c>
      <c r="BL328" s="18" t="s">
        <v>132</v>
      </c>
      <c r="BM328" s="142" t="s">
        <v>709</v>
      </c>
    </row>
    <row r="329" spans="2:65" s="1" customFormat="1" ht="11.25">
      <c r="B329" s="33"/>
      <c r="D329" s="144" t="s">
        <v>134</v>
      </c>
      <c r="F329" s="145" t="s">
        <v>375</v>
      </c>
      <c r="I329" s="146"/>
      <c r="L329" s="33"/>
      <c r="M329" s="147"/>
      <c r="T329" s="54"/>
      <c r="AT329" s="18" t="s">
        <v>134</v>
      </c>
      <c r="AU329" s="18" t="s">
        <v>85</v>
      </c>
    </row>
    <row r="330" spans="2:65" s="1" customFormat="1" ht="11.25">
      <c r="B330" s="33"/>
      <c r="D330" s="166" t="s">
        <v>150</v>
      </c>
      <c r="F330" s="167" t="s">
        <v>710</v>
      </c>
      <c r="I330" s="146"/>
      <c r="L330" s="33"/>
      <c r="M330" s="147"/>
      <c r="T330" s="54"/>
      <c r="AT330" s="18" t="s">
        <v>150</v>
      </c>
      <c r="AU330" s="18" t="s">
        <v>85</v>
      </c>
    </row>
    <row r="331" spans="2:65" s="1" customFormat="1" ht="37.9" customHeight="1">
      <c r="B331" s="33"/>
      <c r="C331" s="155" t="s">
        <v>711</v>
      </c>
      <c r="D331" s="155" t="s">
        <v>137</v>
      </c>
      <c r="E331" s="156" t="s">
        <v>377</v>
      </c>
      <c r="F331" s="157" t="s">
        <v>378</v>
      </c>
      <c r="G331" s="158" t="s">
        <v>199</v>
      </c>
      <c r="H331" s="159">
        <v>23.27</v>
      </c>
      <c r="I331" s="160"/>
      <c r="J331" s="161">
        <f>ROUND(I331*H331,2)</f>
        <v>0</v>
      </c>
      <c r="K331" s="162"/>
      <c r="L331" s="33"/>
      <c r="M331" s="163" t="s">
        <v>21</v>
      </c>
      <c r="N331" s="164" t="s">
        <v>46</v>
      </c>
      <c r="P331" s="140">
        <f>O331*H331</f>
        <v>0</v>
      </c>
      <c r="Q331" s="140">
        <v>0</v>
      </c>
      <c r="R331" s="140">
        <f>Q331*H331</f>
        <v>0</v>
      </c>
      <c r="S331" s="140">
        <v>0</v>
      </c>
      <c r="T331" s="141">
        <f>S331*H331</f>
        <v>0</v>
      </c>
      <c r="AR331" s="142" t="s">
        <v>132</v>
      </c>
      <c r="AT331" s="142" t="s">
        <v>137</v>
      </c>
      <c r="AU331" s="142" t="s">
        <v>85</v>
      </c>
      <c r="AY331" s="18" t="s">
        <v>125</v>
      </c>
      <c r="BE331" s="143">
        <f>IF(N331="základní",J331,0)</f>
        <v>0</v>
      </c>
      <c r="BF331" s="143">
        <f>IF(N331="snížená",J331,0)</f>
        <v>0</v>
      </c>
      <c r="BG331" s="143">
        <f>IF(N331="zákl. přenesená",J331,0)</f>
        <v>0</v>
      </c>
      <c r="BH331" s="143">
        <f>IF(N331="sníž. přenesená",J331,0)</f>
        <v>0</v>
      </c>
      <c r="BI331" s="143">
        <f>IF(N331="nulová",J331,0)</f>
        <v>0</v>
      </c>
      <c r="BJ331" s="18" t="s">
        <v>83</v>
      </c>
      <c r="BK331" s="143">
        <f>ROUND(I331*H331,2)</f>
        <v>0</v>
      </c>
      <c r="BL331" s="18" t="s">
        <v>132</v>
      </c>
      <c r="BM331" s="142" t="s">
        <v>712</v>
      </c>
    </row>
    <row r="332" spans="2:65" s="1" customFormat="1" ht="29.25">
      <c r="B332" s="33"/>
      <c r="D332" s="144" t="s">
        <v>134</v>
      </c>
      <c r="F332" s="145" t="s">
        <v>380</v>
      </c>
      <c r="I332" s="146"/>
      <c r="L332" s="33"/>
      <c r="M332" s="147"/>
      <c r="T332" s="54"/>
      <c r="AT332" s="18" t="s">
        <v>134</v>
      </c>
      <c r="AU332" s="18" t="s">
        <v>85</v>
      </c>
    </row>
    <row r="333" spans="2:65" s="1" customFormat="1" ht="11.25">
      <c r="B333" s="33"/>
      <c r="D333" s="166" t="s">
        <v>150</v>
      </c>
      <c r="F333" s="167" t="s">
        <v>713</v>
      </c>
      <c r="I333" s="146"/>
      <c r="L333" s="33"/>
      <c r="M333" s="147"/>
      <c r="T333" s="54"/>
      <c r="AT333" s="18" t="s">
        <v>150</v>
      </c>
      <c r="AU333" s="18" t="s">
        <v>85</v>
      </c>
    </row>
    <row r="334" spans="2:65" s="1" customFormat="1" ht="44.25" customHeight="1">
      <c r="B334" s="33"/>
      <c r="C334" s="155" t="s">
        <v>714</v>
      </c>
      <c r="D334" s="155" t="s">
        <v>137</v>
      </c>
      <c r="E334" s="156" t="s">
        <v>715</v>
      </c>
      <c r="F334" s="157" t="s">
        <v>201</v>
      </c>
      <c r="G334" s="158" t="s">
        <v>199</v>
      </c>
      <c r="H334" s="159">
        <v>15</v>
      </c>
      <c r="I334" s="160"/>
      <c r="J334" s="161">
        <f>ROUND(I334*H334,2)</f>
        <v>0</v>
      </c>
      <c r="K334" s="162"/>
      <c r="L334" s="33"/>
      <c r="M334" s="163" t="s">
        <v>21</v>
      </c>
      <c r="N334" s="164" t="s">
        <v>46</v>
      </c>
      <c r="P334" s="140">
        <f>O334*H334</f>
        <v>0</v>
      </c>
      <c r="Q334" s="140">
        <v>0</v>
      </c>
      <c r="R334" s="140">
        <f>Q334*H334</f>
        <v>0</v>
      </c>
      <c r="S334" s="140">
        <v>0</v>
      </c>
      <c r="T334" s="141">
        <f>S334*H334</f>
        <v>0</v>
      </c>
      <c r="AR334" s="142" t="s">
        <v>132</v>
      </c>
      <c r="AT334" s="142" t="s">
        <v>137</v>
      </c>
      <c r="AU334" s="142" t="s">
        <v>85</v>
      </c>
      <c r="AY334" s="18" t="s">
        <v>125</v>
      </c>
      <c r="BE334" s="143">
        <f>IF(N334="základní",J334,0)</f>
        <v>0</v>
      </c>
      <c r="BF334" s="143">
        <f>IF(N334="snížená",J334,0)</f>
        <v>0</v>
      </c>
      <c r="BG334" s="143">
        <f>IF(N334="zákl. přenesená",J334,0)</f>
        <v>0</v>
      </c>
      <c r="BH334" s="143">
        <f>IF(N334="sníž. přenesená",J334,0)</f>
        <v>0</v>
      </c>
      <c r="BI334" s="143">
        <f>IF(N334="nulová",J334,0)</f>
        <v>0</v>
      </c>
      <c r="BJ334" s="18" t="s">
        <v>83</v>
      </c>
      <c r="BK334" s="143">
        <f>ROUND(I334*H334,2)</f>
        <v>0</v>
      </c>
      <c r="BL334" s="18" t="s">
        <v>132</v>
      </c>
      <c r="BM334" s="142" t="s">
        <v>716</v>
      </c>
    </row>
    <row r="335" spans="2:65" s="1" customFormat="1" ht="29.25">
      <c r="B335" s="33"/>
      <c r="D335" s="144" t="s">
        <v>134</v>
      </c>
      <c r="F335" s="145" t="s">
        <v>201</v>
      </c>
      <c r="I335" s="146"/>
      <c r="L335" s="33"/>
      <c r="M335" s="147"/>
      <c r="T335" s="54"/>
      <c r="AT335" s="18" t="s">
        <v>134</v>
      </c>
      <c r="AU335" s="18" t="s">
        <v>85</v>
      </c>
    </row>
    <row r="336" spans="2:65" s="1" customFormat="1" ht="11.25">
      <c r="B336" s="33"/>
      <c r="D336" s="166" t="s">
        <v>150</v>
      </c>
      <c r="F336" s="167" t="s">
        <v>717</v>
      </c>
      <c r="I336" s="146"/>
      <c r="L336" s="33"/>
      <c r="M336" s="147"/>
      <c r="T336" s="54"/>
      <c r="AT336" s="18" t="s">
        <v>150</v>
      </c>
      <c r="AU336" s="18" t="s">
        <v>85</v>
      </c>
    </row>
    <row r="337" spans="2:65" s="1" customFormat="1" ht="44.25" customHeight="1">
      <c r="B337" s="33"/>
      <c r="C337" s="155" t="s">
        <v>718</v>
      </c>
      <c r="D337" s="155" t="s">
        <v>137</v>
      </c>
      <c r="E337" s="156" t="s">
        <v>719</v>
      </c>
      <c r="F337" s="157" t="s">
        <v>720</v>
      </c>
      <c r="G337" s="158" t="s">
        <v>199</v>
      </c>
      <c r="H337" s="159">
        <v>11.5</v>
      </c>
      <c r="I337" s="160"/>
      <c r="J337" s="161">
        <f>ROUND(I337*H337,2)</f>
        <v>0</v>
      </c>
      <c r="K337" s="162"/>
      <c r="L337" s="33"/>
      <c r="M337" s="163" t="s">
        <v>21</v>
      </c>
      <c r="N337" s="164" t="s">
        <v>46</v>
      </c>
      <c r="P337" s="140">
        <f>O337*H337</f>
        <v>0</v>
      </c>
      <c r="Q337" s="140">
        <v>0</v>
      </c>
      <c r="R337" s="140">
        <f>Q337*H337</f>
        <v>0</v>
      </c>
      <c r="S337" s="140">
        <v>0</v>
      </c>
      <c r="T337" s="141">
        <f>S337*H337</f>
        <v>0</v>
      </c>
      <c r="AR337" s="142" t="s">
        <v>132</v>
      </c>
      <c r="AT337" s="142" t="s">
        <v>137</v>
      </c>
      <c r="AU337" s="142" t="s">
        <v>85</v>
      </c>
      <c r="AY337" s="18" t="s">
        <v>125</v>
      </c>
      <c r="BE337" s="143">
        <f>IF(N337="základní",J337,0)</f>
        <v>0</v>
      </c>
      <c r="BF337" s="143">
        <f>IF(N337="snížená",J337,0)</f>
        <v>0</v>
      </c>
      <c r="BG337" s="143">
        <f>IF(N337="zákl. přenesená",J337,0)</f>
        <v>0</v>
      </c>
      <c r="BH337" s="143">
        <f>IF(N337="sníž. přenesená",J337,0)</f>
        <v>0</v>
      </c>
      <c r="BI337" s="143">
        <f>IF(N337="nulová",J337,0)</f>
        <v>0</v>
      </c>
      <c r="BJ337" s="18" t="s">
        <v>83</v>
      </c>
      <c r="BK337" s="143">
        <f>ROUND(I337*H337,2)</f>
        <v>0</v>
      </c>
      <c r="BL337" s="18" t="s">
        <v>132</v>
      </c>
      <c r="BM337" s="142" t="s">
        <v>721</v>
      </c>
    </row>
    <row r="338" spans="2:65" s="1" customFormat="1" ht="29.25">
      <c r="B338" s="33"/>
      <c r="D338" s="144" t="s">
        <v>134</v>
      </c>
      <c r="F338" s="145" t="s">
        <v>720</v>
      </c>
      <c r="I338" s="146"/>
      <c r="L338" s="33"/>
      <c r="M338" s="147"/>
      <c r="T338" s="54"/>
      <c r="AT338" s="18" t="s">
        <v>134</v>
      </c>
      <c r="AU338" s="18" t="s">
        <v>85</v>
      </c>
    </row>
    <row r="339" spans="2:65" s="1" customFormat="1" ht="11.25">
      <c r="B339" s="33"/>
      <c r="D339" s="166" t="s">
        <v>150</v>
      </c>
      <c r="F339" s="167" t="s">
        <v>722</v>
      </c>
      <c r="I339" s="146"/>
      <c r="L339" s="33"/>
      <c r="M339" s="147"/>
      <c r="T339" s="54"/>
      <c r="AT339" s="18" t="s">
        <v>150</v>
      </c>
      <c r="AU339" s="18" t="s">
        <v>85</v>
      </c>
    </row>
    <row r="340" spans="2:65" s="11" customFormat="1" ht="22.9" customHeight="1">
      <c r="B340" s="117"/>
      <c r="D340" s="118" t="s">
        <v>74</v>
      </c>
      <c r="E340" s="127" t="s">
        <v>382</v>
      </c>
      <c r="F340" s="127" t="s">
        <v>383</v>
      </c>
      <c r="I340" s="120"/>
      <c r="J340" s="128">
        <f>BK340</f>
        <v>0</v>
      </c>
      <c r="L340" s="117"/>
      <c r="M340" s="122"/>
      <c r="P340" s="123">
        <f>SUM(P341:P343)</f>
        <v>0</v>
      </c>
      <c r="R340" s="123">
        <f>SUM(R341:R343)</f>
        <v>0</v>
      </c>
      <c r="T340" s="124">
        <f>SUM(T341:T343)</f>
        <v>0</v>
      </c>
      <c r="AR340" s="118" t="s">
        <v>83</v>
      </c>
      <c r="AT340" s="125" t="s">
        <v>74</v>
      </c>
      <c r="AU340" s="125" t="s">
        <v>83</v>
      </c>
      <c r="AY340" s="118" t="s">
        <v>125</v>
      </c>
      <c r="BK340" s="126">
        <f>SUM(BK341:BK343)</f>
        <v>0</v>
      </c>
    </row>
    <row r="341" spans="2:65" s="1" customFormat="1" ht="24.2" customHeight="1">
      <c r="B341" s="33"/>
      <c r="C341" s="155" t="s">
        <v>723</v>
      </c>
      <c r="D341" s="155" t="s">
        <v>137</v>
      </c>
      <c r="E341" s="156" t="s">
        <v>724</v>
      </c>
      <c r="F341" s="157" t="s">
        <v>725</v>
      </c>
      <c r="G341" s="158" t="s">
        <v>199</v>
      </c>
      <c r="H341" s="159">
        <v>49.548000000000002</v>
      </c>
      <c r="I341" s="160"/>
      <c r="J341" s="161">
        <f>ROUND(I341*H341,2)</f>
        <v>0</v>
      </c>
      <c r="K341" s="162"/>
      <c r="L341" s="33"/>
      <c r="M341" s="163" t="s">
        <v>21</v>
      </c>
      <c r="N341" s="164" t="s">
        <v>46</v>
      </c>
      <c r="P341" s="140">
        <f>O341*H341</f>
        <v>0</v>
      </c>
      <c r="Q341" s="140">
        <v>0</v>
      </c>
      <c r="R341" s="140">
        <f>Q341*H341</f>
        <v>0</v>
      </c>
      <c r="S341" s="140">
        <v>0</v>
      </c>
      <c r="T341" s="141">
        <f>S341*H341</f>
        <v>0</v>
      </c>
      <c r="AR341" s="142" t="s">
        <v>132</v>
      </c>
      <c r="AT341" s="142" t="s">
        <v>137</v>
      </c>
      <c r="AU341" s="142" t="s">
        <v>85</v>
      </c>
      <c r="AY341" s="18" t="s">
        <v>125</v>
      </c>
      <c r="BE341" s="143">
        <f>IF(N341="základní",J341,0)</f>
        <v>0</v>
      </c>
      <c r="BF341" s="143">
        <f>IF(N341="snížená",J341,0)</f>
        <v>0</v>
      </c>
      <c r="BG341" s="143">
        <f>IF(N341="zákl. přenesená",J341,0)</f>
        <v>0</v>
      </c>
      <c r="BH341" s="143">
        <f>IF(N341="sníž. přenesená",J341,0)</f>
        <v>0</v>
      </c>
      <c r="BI341" s="143">
        <f>IF(N341="nulová",J341,0)</f>
        <v>0</v>
      </c>
      <c r="BJ341" s="18" t="s">
        <v>83</v>
      </c>
      <c r="BK341" s="143">
        <f>ROUND(I341*H341,2)</f>
        <v>0</v>
      </c>
      <c r="BL341" s="18" t="s">
        <v>132</v>
      </c>
      <c r="BM341" s="142" t="s">
        <v>726</v>
      </c>
    </row>
    <row r="342" spans="2:65" s="1" customFormat="1" ht="29.25">
      <c r="B342" s="33"/>
      <c r="D342" s="144" t="s">
        <v>134</v>
      </c>
      <c r="F342" s="145" t="s">
        <v>727</v>
      </c>
      <c r="I342" s="146"/>
      <c r="L342" s="33"/>
      <c r="M342" s="147"/>
      <c r="T342" s="54"/>
      <c r="AT342" s="18" t="s">
        <v>134</v>
      </c>
      <c r="AU342" s="18" t="s">
        <v>85</v>
      </c>
    </row>
    <row r="343" spans="2:65" s="1" customFormat="1" ht="11.25">
      <c r="B343" s="33"/>
      <c r="D343" s="166" t="s">
        <v>150</v>
      </c>
      <c r="F343" s="167" t="s">
        <v>728</v>
      </c>
      <c r="I343" s="146"/>
      <c r="L343" s="33"/>
      <c r="M343" s="188"/>
      <c r="N343" s="189"/>
      <c r="O343" s="189"/>
      <c r="P343" s="189"/>
      <c r="Q343" s="189"/>
      <c r="R343" s="189"/>
      <c r="S343" s="189"/>
      <c r="T343" s="190"/>
      <c r="AT343" s="18" t="s">
        <v>150</v>
      </c>
      <c r="AU343" s="18" t="s">
        <v>85</v>
      </c>
    </row>
    <row r="344" spans="2:65" s="1" customFormat="1" ht="6.95" customHeight="1">
      <c r="B344" s="42"/>
      <c r="C344" s="43"/>
      <c r="D344" s="43"/>
      <c r="E344" s="43"/>
      <c r="F344" s="43"/>
      <c r="G344" s="43"/>
      <c r="H344" s="43"/>
      <c r="I344" s="43"/>
      <c r="J344" s="43"/>
      <c r="K344" s="43"/>
      <c r="L344" s="33"/>
    </row>
  </sheetData>
  <sheetProtection algorithmName="SHA-512" hashValue="ZDMn7KCyVOIhV/S6kVDmT9Vec+kXEBu4T15a97in4GCv0iVCRrVXm6J3T1iuTpDZ6bN/dGQuKQRb0sonU9NfgQ==" saltValue="BhfF4y1NY68HUWcJCsdgijokh5afDrghVlyqbj9FQCHISWkP8JgRQ1XS6ZgTFZdNHtlCj/7wH4JWDvr1LBjBgg==" spinCount="100000" sheet="1" objects="1" scenarios="1" formatColumns="0" formatRows="0" autoFilter="0"/>
  <autoFilter ref="C88:K343" xr:uid="{00000000-0009-0000-0000-000002000000}"/>
  <mergeCells count="9">
    <mergeCell ref="E50:H50"/>
    <mergeCell ref="E79:H79"/>
    <mergeCell ref="E81:H81"/>
    <mergeCell ref="L2:V2"/>
    <mergeCell ref="E7:H7"/>
    <mergeCell ref="E9:H9"/>
    <mergeCell ref="E18:H18"/>
    <mergeCell ref="E27:H27"/>
    <mergeCell ref="E48:H48"/>
  </mergeCells>
  <hyperlinks>
    <hyperlink ref="F94" r:id="rId1" xr:uid="{00000000-0004-0000-0200-000000000000}"/>
    <hyperlink ref="F98" r:id="rId2" xr:uid="{00000000-0004-0000-0200-000001000000}"/>
    <hyperlink ref="F102" r:id="rId3" xr:uid="{00000000-0004-0000-0200-000002000000}"/>
    <hyperlink ref="F109" r:id="rId4" xr:uid="{00000000-0004-0000-0200-000003000000}"/>
    <hyperlink ref="F112" r:id="rId5" xr:uid="{00000000-0004-0000-0200-000004000000}"/>
    <hyperlink ref="F115" r:id="rId6" xr:uid="{00000000-0004-0000-0200-000005000000}"/>
    <hyperlink ref="F118" r:id="rId7" xr:uid="{00000000-0004-0000-0200-000006000000}"/>
    <hyperlink ref="F129" r:id="rId8" xr:uid="{00000000-0004-0000-0200-000007000000}"/>
    <hyperlink ref="F136" r:id="rId9" xr:uid="{00000000-0004-0000-0200-000008000000}"/>
    <hyperlink ref="F144" r:id="rId10" xr:uid="{00000000-0004-0000-0200-000009000000}"/>
    <hyperlink ref="F151" r:id="rId11" xr:uid="{00000000-0004-0000-0200-00000A000000}"/>
    <hyperlink ref="F163" r:id="rId12" xr:uid="{00000000-0004-0000-0200-00000B000000}"/>
    <hyperlink ref="F167" r:id="rId13" xr:uid="{00000000-0004-0000-0200-00000C000000}"/>
    <hyperlink ref="F171" r:id="rId14" xr:uid="{00000000-0004-0000-0200-00000D000000}"/>
    <hyperlink ref="F175" r:id="rId15" xr:uid="{00000000-0004-0000-0200-00000E000000}"/>
    <hyperlink ref="F179" r:id="rId16" xr:uid="{00000000-0004-0000-0200-00000F000000}"/>
    <hyperlink ref="F183" r:id="rId17" xr:uid="{00000000-0004-0000-0200-000010000000}"/>
    <hyperlink ref="F187" r:id="rId18" xr:uid="{00000000-0004-0000-0200-000011000000}"/>
    <hyperlink ref="F191" r:id="rId19" xr:uid="{00000000-0004-0000-0200-000012000000}"/>
    <hyperlink ref="F197" r:id="rId20" xr:uid="{00000000-0004-0000-0200-000013000000}"/>
    <hyperlink ref="F205" r:id="rId21" xr:uid="{00000000-0004-0000-0200-000014000000}"/>
    <hyperlink ref="F219" r:id="rId22" xr:uid="{00000000-0004-0000-0200-000015000000}"/>
    <hyperlink ref="F233" r:id="rId23" xr:uid="{00000000-0004-0000-0200-000016000000}"/>
    <hyperlink ref="F237" r:id="rId24" xr:uid="{00000000-0004-0000-0200-000017000000}"/>
    <hyperlink ref="F244" r:id="rId25" xr:uid="{00000000-0004-0000-0200-000018000000}"/>
    <hyperlink ref="F249" r:id="rId26" xr:uid="{00000000-0004-0000-0200-000019000000}"/>
    <hyperlink ref="F253" r:id="rId27" xr:uid="{00000000-0004-0000-0200-00001A000000}"/>
    <hyperlink ref="F257" r:id="rId28" xr:uid="{00000000-0004-0000-0200-00001B000000}"/>
    <hyperlink ref="F260" r:id="rId29" xr:uid="{00000000-0004-0000-0200-00001C000000}"/>
    <hyperlink ref="F263" r:id="rId30" xr:uid="{00000000-0004-0000-0200-00001D000000}"/>
    <hyperlink ref="F271" r:id="rId31" xr:uid="{00000000-0004-0000-0200-00001E000000}"/>
    <hyperlink ref="F279" r:id="rId32" xr:uid="{00000000-0004-0000-0200-00001F000000}"/>
    <hyperlink ref="F282" r:id="rId33" xr:uid="{00000000-0004-0000-0200-000020000000}"/>
    <hyperlink ref="F295" r:id="rId34" xr:uid="{00000000-0004-0000-0200-000021000000}"/>
    <hyperlink ref="F298" r:id="rId35" xr:uid="{00000000-0004-0000-0200-000022000000}"/>
    <hyperlink ref="F301" r:id="rId36" xr:uid="{00000000-0004-0000-0200-000023000000}"/>
    <hyperlink ref="F304" r:id="rId37" xr:uid="{00000000-0004-0000-0200-000024000000}"/>
    <hyperlink ref="F307" r:id="rId38" xr:uid="{00000000-0004-0000-0200-000025000000}"/>
    <hyperlink ref="F311" r:id="rId39" xr:uid="{00000000-0004-0000-0200-000026000000}"/>
    <hyperlink ref="F318" r:id="rId40" xr:uid="{00000000-0004-0000-0200-000027000000}"/>
    <hyperlink ref="F323" r:id="rId41" xr:uid="{00000000-0004-0000-0200-000028000000}"/>
    <hyperlink ref="F326" r:id="rId42" xr:uid="{00000000-0004-0000-0200-000029000000}"/>
    <hyperlink ref="F330" r:id="rId43" xr:uid="{00000000-0004-0000-0200-00002A000000}"/>
    <hyperlink ref="F333" r:id="rId44" xr:uid="{00000000-0004-0000-0200-00002B000000}"/>
    <hyperlink ref="F336" r:id="rId45" xr:uid="{00000000-0004-0000-0200-00002C000000}"/>
    <hyperlink ref="F339" r:id="rId46" xr:uid="{00000000-0004-0000-0200-00002D000000}"/>
    <hyperlink ref="F343" r:id="rId47" xr:uid="{00000000-0004-0000-0200-00002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9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8" t="s">
        <v>91</v>
      </c>
    </row>
    <row r="3" spans="2:46" ht="6.95" customHeight="1">
      <c r="B3" s="19"/>
      <c r="C3" s="20"/>
      <c r="D3" s="20"/>
      <c r="E3" s="20"/>
      <c r="F3" s="20"/>
      <c r="G3" s="20"/>
      <c r="H3" s="20"/>
      <c r="I3" s="20"/>
      <c r="J3" s="20"/>
      <c r="K3" s="20"/>
      <c r="L3" s="21"/>
      <c r="AT3" s="18" t="s">
        <v>85</v>
      </c>
    </row>
    <row r="4" spans="2:46" ht="24.95" customHeight="1">
      <c r="B4" s="21"/>
      <c r="D4" s="22" t="s">
        <v>95</v>
      </c>
      <c r="L4" s="21"/>
      <c r="M4" s="86" t="s">
        <v>10</v>
      </c>
      <c r="AT4" s="18" t="s">
        <v>4</v>
      </c>
    </row>
    <row r="5" spans="2:46" ht="6.95" customHeight="1">
      <c r="B5" s="21"/>
      <c r="L5" s="21"/>
    </row>
    <row r="6" spans="2:46" ht="12" customHeight="1">
      <c r="B6" s="21"/>
      <c r="D6" s="28" t="s">
        <v>16</v>
      </c>
      <c r="L6" s="21"/>
    </row>
    <row r="7" spans="2:46" ht="16.5" customHeight="1">
      <c r="B7" s="21"/>
      <c r="E7" s="314" t="str">
        <f>'Rekapitulace stavby'!K6</f>
        <v>ZŠ Prodloužená - kanalizace</v>
      </c>
      <c r="F7" s="315"/>
      <c r="G7" s="315"/>
      <c r="H7" s="315"/>
      <c r="L7" s="21"/>
    </row>
    <row r="8" spans="2:46" s="1" customFormat="1" ht="12" customHeight="1">
      <c r="B8" s="33"/>
      <c r="D8" s="28" t="s">
        <v>96</v>
      </c>
      <c r="L8" s="33"/>
    </row>
    <row r="9" spans="2:46" s="1" customFormat="1" ht="16.5" customHeight="1">
      <c r="B9" s="33"/>
      <c r="E9" s="277" t="s">
        <v>729</v>
      </c>
      <c r="F9" s="316"/>
      <c r="G9" s="316"/>
      <c r="H9" s="316"/>
      <c r="L9" s="33"/>
    </row>
    <row r="10" spans="2:46" s="1" customFormat="1" ht="11.25">
      <c r="B10" s="33"/>
      <c r="L10" s="33"/>
    </row>
    <row r="11" spans="2:46" s="1" customFormat="1" ht="12" customHeight="1">
      <c r="B11" s="33"/>
      <c r="D11" s="28" t="s">
        <v>18</v>
      </c>
      <c r="F11" s="26" t="s">
        <v>21</v>
      </c>
      <c r="I11" s="28" t="s">
        <v>20</v>
      </c>
      <c r="J11" s="26" t="s">
        <v>21</v>
      </c>
      <c r="L11" s="33"/>
    </row>
    <row r="12" spans="2:46" s="1" customFormat="1" ht="12" customHeight="1">
      <c r="B12" s="33"/>
      <c r="D12" s="28" t="s">
        <v>22</v>
      </c>
      <c r="F12" s="26" t="s">
        <v>23</v>
      </c>
      <c r="I12" s="28" t="s">
        <v>24</v>
      </c>
      <c r="J12" s="50" t="str">
        <f>'Rekapitulace stavby'!AN8</f>
        <v>24. 1. 2024</v>
      </c>
      <c r="L12" s="33"/>
    </row>
    <row r="13" spans="2:46" s="1" customFormat="1" ht="10.9" customHeight="1">
      <c r="B13" s="33"/>
      <c r="L13" s="33"/>
    </row>
    <row r="14" spans="2:46" s="1" customFormat="1" ht="12" customHeight="1">
      <c r="B14" s="33"/>
      <c r="D14" s="28" t="s">
        <v>26</v>
      </c>
      <c r="I14" s="28" t="s">
        <v>27</v>
      </c>
      <c r="J14" s="26" t="s">
        <v>28</v>
      </c>
      <c r="L14" s="33"/>
    </row>
    <row r="15" spans="2:46" s="1" customFormat="1" ht="18" customHeight="1">
      <c r="B15" s="33"/>
      <c r="E15" s="26" t="s">
        <v>29</v>
      </c>
      <c r="I15" s="28" t="s">
        <v>30</v>
      </c>
      <c r="J15" s="26" t="s">
        <v>21</v>
      </c>
      <c r="L15" s="33"/>
    </row>
    <row r="16" spans="2:46" s="1" customFormat="1" ht="6.95" customHeight="1">
      <c r="B16" s="33"/>
      <c r="L16" s="33"/>
    </row>
    <row r="17" spans="2:12" s="1" customFormat="1" ht="12" customHeight="1">
      <c r="B17" s="33"/>
      <c r="D17" s="28" t="s">
        <v>31</v>
      </c>
      <c r="I17" s="28" t="s">
        <v>27</v>
      </c>
      <c r="J17" s="29" t="str">
        <f>'Rekapitulace stavby'!AN13</f>
        <v>Vyplň údaj</v>
      </c>
      <c r="L17" s="33"/>
    </row>
    <row r="18" spans="2:12" s="1" customFormat="1" ht="18" customHeight="1">
      <c r="B18" s="33"/>
      <c r="E18" s="317" t="str">
        <f>'Rekapitulace stavby'!E14</f>
        <v>Vyplň údaj</v>
      </c>
      <c r="F18" s="298"/>
      <c r="G18" s="298"/>
      <c r="H18" s="298"/>
      <c r="I18" s="28" t="s">
        <v>30</v>
      </c>
      <c r="J18" s="29" t="str">
        <f>'Rekapitulace stavby'!AN14</f>
        <v>Vyplň údaj</v>
      </c>
      <c r="L18" s="33"/>
    </row>
    <row r="19" spans="2:12" s="1" customFormat="1" ht="6.95" customHeight="1">
      <c r="B19" s="33"/>
      <c r="L19" s="33"/>
    </row>
    <row r="20" spans="2:12" s="1" customFormat="1" ht="12" customHeight="1">
      <c r="B20" s="33"/>
      <c r="D20" s="28" t="s">
        <v>33</v>
      </c>
      <c r="I20" s="28" t="s">
        <v>27</v>
      </c>
      <c r="J20" s="26" t="s">
        <v>34</v>
      </c>
      <c r="L20" s="33"/>
    </row>
    <row r="21" spans="2:12" s="1" customFormat="1" ht="18" customHeight="1">
      <c r="B21" s="33"/>
      <c r="E21" s="26" t="s">
        <v>35</v>
      </c>
      <c r="I21" s="28" t="s">
        <v>30</v>
      </c>
      <c r="J21" s="26" t="s">
        <v>21</v>
      </c>
      <c r="L21" s="33"/>
    </row>
    <row r="22" spans="2:12" s="1" customFormat="1" ht="6.95" customHeight="1">
      <c r="B22" s="33"/>
      <c r="L22" s="33"/>
    </row>
    <row r="23" spans="2:12" s="1" customFormat="1" ht="12" customHeight="1">
      <c r="B23" s="33"/>
      <c r="D23" s="28" t="s">
        <v>37</v>
      </c>
      <c r="I23" s="28" t="s">
        <v>27</v>
      </c>
      <c r="J23" s="26" t="str">
        <f>IF('Rekapitulace stavby'!AN19="","",'Rekapitulace stavby'!AN19)</f>
        <v/>
      </c>
      <c r="L23" s="33"/>
    </row>
    <row r="24" spans="2:12" s="1" customFormat="1" ht="18" customHeight="1">
      <c r="B24" s="33"/>
      <c r="E24" s="26" t="str">
        <f>IF('Rekapitulace stavby'!E20="","",'Rekapitulace stavby'!E20)</f>
        <v xml:space="preserve"> </v>
      </c>
      <c r="I24" s="28" t="s">
        <v>30</v>
      </c>
      <c r="J24" s="26" t="str">
        <f>IF('Rekapitulace stavby'!AN20="","",'Rekapitulace stavby'!AN20)</f>
        <v/>
      </c>
      <c r="L24" s="33"/>
    </row>
    <row r="25" spans="2:12" s="1" customFormat="1" ht="6.95" customHeight="1">
      <c r="B25" s="33"/>
      <c r="L25" s="33"/>
    </row>
    <row r="26" spans="2:12" s="1" customFormat="1" ht="12" customHeight="1">
      <c r="B26" s="33"/>
      <c r="D26" s="28" t="s">
        <v>39</v>
      </c>
      <c r="L26" s="33"/>
    </row>
    <row r="27" spans="2:12" s="7" customFormat="1" ht="16.5" customHeight="1">
      <c r="B27" s="87"/>
      <c r="E27" s="303" t="s">
        <v>21</v>
      </c>
      <c r="F27" s="303"/>
      <c r="G27" s="303"/>
      <c r="H27" s="303"/>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41</v>
      </c>
      <c r="J30" s="64">
        <f>ROUND(J88, 2)</f>
        <v>0</v>
      </c>
      <c r="L30" s="33"/>
    </row>
    <row r="31" spans="2:12" s="1" customFormat="1" ht="6.95" customHeight="1">
      <c r="B31" s="33"/>
      <c r="D31" s="51"/>
      <c r="E31" s="51"/>
      <c r="F31" s="51"/>
      <c r="G31" s="51"/>
      <c r="H31" s="51"/>
      <c r="I31" s="51"/>
      <c r="J31" s="51"/>
      <c r="K31" s="51"/>
      <c r="L31" s="33"/>
    </row>
    <row r="32" spans="2:12" s="1" customFormat="1" ht="14.45" customHeight="1">
      <c r="B32" s="33"/>
      <c r="F32" s="36" t="s">
        <v>43</v>
      </c>
      <c r="I32" s="36" t="s">
        <v>42</v>
      </c>
      <c r="J32" s="36" t="s">
        <v>44</v>
      </c>
      <c r="L32" s="33"/>
    </row>
    <row r="33" spans="2:12" s="1" customFormat="1" ht="14.45" customHeight="1">
      <c r="B33" s="33"/>
      <c r="D33" s="53" t="s">
        <v>45</v>
      </c>
      <c r="E33" s="28" t="s">
        <v>46</v>
      </c>
      <c r="F33" s="89">
        <f>ROUND((SUM(BE88:BE197)),  2)</f>
        <v>0</v>
      </c>
      <c r="I33" s="90">
        <v>0.21</v>
      </c>
      <c r="J33" s="89">
        <f>ROUND(((SUM(BE88:BE197))*I33),  2)</f>
        <v>0</v>
      </c>
      <c r="L33" s="33"/>
    </row>
    <row r="34" spans="2:12" s="1" customFormat="1" ht="14.45" customHeight="1">
      <c r="B34" s="33"/>
      <c r="E34" s="28" t="s">
        <v>47</v>
      </c>
      <c r="F34" s="89">
        <f>ROUND((SUM(BF88:BF197)),  2)</f>
        <v>0</v>
      </c>
      <c r="I34" s="90">
        <v>0.12</v>
      </c>
      <c r="J34" s="89">
        <f>ROUND(((SUM(BF88:BF197))*I34),  2)</f>
        <v>0</v>
      </c>
      <c r="L34" s="33"/>
    </row>
    <row r="35" spans="2:12" s="1" customFormat="1" ht="14.45" hidden="1" customHeight="1">
      <c r="B35" s="33"/>
      <c r="E35" s="28" t="s">
        <v>48</v>
      </c>
      <c r="F35" s="89">
        <f>ROUND((SUM(BG88:BG197)),  2)</f>
        <v>0</v>
      </c>
      <c r="I35" s="90">
        <v>0.21</v>
      </c>
      <c r="J35" s="89">
        <f>0</f>
        <v>0</v>
      </c>
      <c r="L35" s="33"/>
    </row>
    <row r="36" spans="2:12" s="1" customFormat="1" ht="14.45" hidden="1" customHeight="1">
      <c r="B36" s="33"/>
      <c r="E36" s="28" t="s">
        <v>49</v>
      </c>
      <c r="F36" s="89">
        <f>ROUND((SUM(BH88:BH197)),  2)</f>
        <v>0</v>
      </c>
      <c r="I36" s="90">
        <v>0.12</v>
      </c>
      <c r="J36" s="89">
        <f>0</f>
        <v>0</v>
      </c>
      <c r="L36" s="33"/>
    </row>
    <row r="37" spans="2:12" s="1" customFormat="1" ht="14.45" hidden="1" customHeight="1">
      <c r="B37" s="33"/>
      <c r="E37" s="28" t="s">
        <v>50</v>
      </c>
      <c r="F37" s="89">
        <f>ROUND((SUM(BI88:BI197)),  2)</f>
        <v>0</v>
      </c>
      <c r="I37" s="90">
        <v>0</v>
      </c>
      <c r="J37" s="89">
        <f>0</f>
        <v>0</v>
      </c>
      <c r="L37" s="33"/>
    </row>
    <row r="38" spans="2:12" s="1" customFormat="1" ht="6.95" customHeight="1">
      <c r="B38" s="33"/>
      <c r="L38" s="33"/>
    </row>
    <row r="39" spans="2:12" s="1" customFormat="1" ht="25.35" customHeight="1">
      <c r="B39" s="33"/>
      <c r="C39" s="91"/>
      <c r="D39" s="92" t="s">
        <v>51</v>
      </c>
      <c r="E39" s="55"/>
      <c r="F39" s="55"/>
      <c r="G39" s="93" t="s">
        <v>52</v>
      </c>
      <c r="H39" s="94" t="s">
        <v>53</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98</v>
      </c>
      <c r="L45" s="33"/>
    </row>
    <row r="46" spans="2:12" s="1" customFormat="1" ht="6.95" customHeight="1">
      <c r="B46" s="33"/>
      <c r="L46" s="33"/>
    </row>
    <row r="47" spans="2:12" s="1" customFormat="1" ht="12" customHeight="1">
      <c r="B47" s="33"/>
      <c r="C47" s="28" t="s">
        <v>16</v>
      </c>
      <c r="L47" s="33"/>
    </row>
    <row r="48" spans="2:12" s="1" customFormat="1" ht="16.5" customHeight="1">
      <c r="B48" s="33"/>
      <c r="E48" s="314" t="str">
        <f>E7</f>
        <v>ZŠ Prodloužená - kanalizace</v>
      </c>
      <c r="F48" s="315"/>
      <c r="G48" s="315"/>
      <c r="H48" s="315"/>
      <c r="L48" s="33"/>
    </row>
    <row r="49" spans="2:47" s="1" customFormat="1" ht="12" customHeight="1">
      <c r="B49" s="33"/>
      <c r="C49" s="28" t="s">
        <v>96</v>
      </c>
      <c r="L49" s="33"/>
    </row>
    <row r="50" spans="2:47" s="1" customFormat="1" ht="16.5" customHeight="1">
      <c r="B50" s="33"/>
      <c r="E50" s="277" t="str">
        <f>E9</f>
        <v>SO 1.3 - Zajištění kabelu veřejného osvětlení</v>
      </c>
      <c r="F50" s="316"/>
      <c r="G50" s="316"/>
      <c r="H50" s="316"/>
      <c r="L50" s="33"/>
    </row>
    <row r="51" spans="2:47" s="1" customFormat="1" ht="6.95" customHeight="1">
      <c r="B51" s="33"/>
      <c r="L51" s="33"/>
    </row>
    <row r="52" spans="2:47" s="1" customFormat="1" ht="12" customHeight="1">
      <c r="B52" s="33"/>
      <c r="C52" s="28" t="s">
        <v>22</v>
      </c>
      <c r="F52" s="26" t="str">
        <f>F12</f>
        <v>Pardubice</v>
      </c>
      <c r="I52" s="28" t="s">
        <v>24</v>
      </c>
      <c r="J52" s="50" t="str">
        <f>IF(J12="","",J12)</f>
        <v>24. 1. 2024</v>
      </c>
      <c r="L52" s="33"/>
    </row>
    <row r="53" spans="2:47" s="1" customFormat="1" ht="6.95" customHeight="1">
      <c r="B53" s="33"/>
      <c r="L53" s="33"/>
    </row>
    <row r="54" spans="2:47" s="1" customFormat="1" ht="15.2" customHeight="1">
      <c r="B54" s="33"/>
      <c r="C54" s="28" t="s">
        <v>26</v>
      </c>
      <c r="F54" s="26" t="str">
        <f>E15</f>
        <v>Vodovody a kanalizace Pardubice, a.s.</v>
      </c>
      <c r="I54" s="28" t="s">
        <v>33</v>
      </c>
      <c r="J54" s="31" t="str">
        <f>E21</f>
        <v>PLP projektstav s.r.o.</v>
      </c>
      <c r="L54" s="33"/>
    </row>
    <row r="55" spans="2:47" s="1" customFormat="1" ht="15.2" customHeight="1">
      <c r="B55" s="33"/>
      <c r="C55" s="28" t="s">
        <v>31</v>
      </c>
      <c r="F55" s="26" t="str">
        <f>IF(E18="","",E18)</f>
        <v>Vyplň údaj</v>
      </c>
      <c r="I55" s="28" t="s">
        <v>37</v>
      </c>
      <c r="J55" s="31" t="str">
        <f>E24</f>
        <v xml:space="preserve"> </v>
      </c>
      <c r="L55" s="33"/>
    </row>
    <row r="56" spans="2:47" s="1" customFormat="1" ht="10.35" customHeight="1">
      <c r="B56" s="33"/>
      <c r="L56" s="33"/>
    </row>
    <row r="57" spans="2:47" s="1" customFormat="1" ht="29.25" customHeight="1">
      <c r="B57" s="33"/>
      <c r="C57" s="97" t="s">
        <v>99</v>
      </c>
      <c r="D57" s="91"/>
      <c r="E57" s="91"/>
      <c r="F57" s="91"/>
      <c r="G57" s="91"/>
      <c r="H57" s="91"/>
      <c r="I57" s="91"/>
      <c r="J57" s="98" t="s">
        <v>100</v>
      </c>
      <c r="K57" s="91"/>
      <c r="L57" s="33"/>
    </row>
    <row r="58" spans="2:47" s="1" customFormat="1" ht="10.35" customHeight="1">
      <c r="B58" s="33"/>
      <c r="L58" s="33"/>
    </row>
    <row r="59" spans="2:47" s="1" customFormat="1" ht="22.9" customHeight="1">
      <c r="B59" s="33"/>
      <c r="C59" s="99" t="s">
        <v>73</v>
      </c>
      <c r="J59" s="64">
        <f>J88</f>
        <v>0</v>
      </c>
      <c r="L59" s="33"/>
      <c r="AU59" s="18" t="s">
        <v>101</v>
      </c>
    </row>
    <row r="60" spans="2:47" s="8" customFormat="1" ht="24.95" customHeight="1">
      <c r="B60" s="100"/>
      <c r="D60" s="101" t="s">
        <v>730</v>
      </c>
      <c r="E60" s="102"/>
      <c r="F60" s="102"/>
      <c r="G60" s="102"/>
      <c r="H60" s="102"/>
      <c r="I60" s="102"/>
      <c r="J60" s="103">
        <f>J89</f>
        <v>0</v>
      </c>
      <c r="L60" s="100"/>
    </row>
    <row r="61" spans="2:47" s="9" customFormat="1" ht="19.899999999999999" customHeight="1">
      <c r="B61" s="104"/>
      <c r="D61" s="105" t="s">
        <v>731</v>
      </c>
      <c r="E61" s="106"/>
      <c r="F61" s="106"/>
      <c r="G61" s="106"/>
      <c r="H61" s="106"/>
      <c r="I61" s="106"/>
      <c r="J61" s="107">
        <f>J90</f>
        <v>0</v>
      </c>
      <c r="L61" s="104"/>
    </row>
    <row r="62" spans="2:47" s="8" customFormat="1" ht="24.95" customHeight="1">
      <c r="B62" s="100"/>
      <c r="D62" s="101" t="s">
        <v>732</v>
      </c>
      <c r="E62" s="102"/>
      <c r="F62" s="102"/>
      <c r="G62" s="102"/>
      <c r="H62" s="102"/>
      <c r="I62" s="102"/>
      <c r="J62" s="103">
        <f>J120</f>
        <v>0</v>
      </c>
      <c r="L62" s="100"/>
    </row>
    <row r="63" spans="2:47" s="9" customFormat="1" ht="19.899999999999999" customHeight="1">
      <c r="B63" s="104"/>
      <c r="D63" s="105" t="s">
        <v>733</v>
      </c>
      <c r="E63" s="106"/>
      <c r="F63" s="106"/>
      <c r="G63" s="106"/>
      <c r="H63" s="106"/>
      <c r="I63" s="106"/>
      <c r="J63" s="107">
        <f>J121</f>
        <v>0</v>
      </c>
      <c r="L63" s="104"/>
    </row>
    <row r="64" spans="2:47" s="8" customFormat="1" ht="24.95" customHeight="1">
      <c r="B64" s="100"/>
      <c r="D64" s="101" t="s">
        <v>734</v>
      </c>
      <c r="E64" s="102"/>
      <c r="F64" s="102"/>
      <c r="G64" s="102"/>
      <c r="H64" s="102"/>
      <c r="I64" s="102"/>
      <c r="J64" s="103">
        <f>J181</f>
        <v>0</v>
      </c>
      <c r="L64" s="100"/>
    </row>
    <row r="65" spans="2:12" s="8" customFormat="1" ht="24.95" customHeight="1">
      <c r="B65" s="100"/>
      <c r="D65" s="101" t="s">
        <v>735</v>
      </c>
      <c r="E65" s="102"/>
      <c r="F65" s="102"/>
      <c r="G65" s="102"/>
      <c r="H65" s="102"/>
      <c r="I65" s="102"/>
      <c r="J65" s="103">
        <f>J185</f>
        <v>0</v>
      </c>
      <c r="L65" s="100"/>
    </row>
    <row r="66" spans="2:12" s="9" customFormat="1" ht="19.899999999999999" customHeight="1">
      <c r="B66" s="104"/>
      <c r="D66" s="105" t="s">
        <v>736</v>
      </c>
      <c r="E66" s="106"/>
      <c r="F66" s="106"/>
      <c r="G66" s="106"/>
      <c r="H66" s="106"/>
      <c r="I66" s="106"/>
      <c r="J66" s="107">
        <f>J186</f>
        <v>0</v>
      </c>
      <c r="L66" s="104"/>
    </row>
    <row r="67" spans="2:12" s="9" customFormat="1" ht="19.899999999999999" customHeight="1">
      <c r="B67" s="104"/>
      <c r="D67" s="105" t="s">
        <v>737</v>
      </c>
      <c r="E67" s="106"/>
      <c r="F67" s="106"/>
      <c r="G67" s="106"/>
      <c r="H67" s="106"/>
      <c r="I67" s="106"/>
      <c r="J67" s="107">
        <f>J190</f>
        <v>0</v>
      </c>
      <c r="L67" s="104"/>
    </row>
    <row r="68" spans="2:12" s="9" customFormat="1" ht="19.899999999999999" customHeight="1">
      <c r="B68" s="104"/>
      <c r="D68" s="105" t="s">
        <v>738</v>
      </c>
      <c r="E68" s="106"/>
      <c r="F68" s="106"/>
      <c r="G68" s="106"/>
      <c r="H68" s="106"/>
      <c r="I68" s="106"/>
      <c r="J68" s="107">
        <f>J194</f>
        <v>0</v>
      </c>
      <c r="L68" s="104"/>
    </row>
    <row r="69" spans="2:12" s="1" customFormat="1" ht="21.75" customHeight="1">
      <c r="B69" s="33"/>
      <c r="L69" s="33"/>
    </row>
    <row r="70" spans="2:12" s="1" customFormat="1" ht="6.95" customHeight="1">
      <c r="B70" s="42"/>
      <c r="C70" s="43"/>
      <c r="D70" s="43"/>
      <c r="E70" s="43"/>
      <c r="F70" s="43"/>
      <c r="G70" s="43"/>
      <c r="H70" s="43"/>
      <c r="I70" s="43"/>
      <c r="J70" s="43"/>
      <c r="K70" s="43"/>
      <c r="L70" s="33"/>
    </row>
    <row r="74" spans="2:12" s="1" customFormat="1" ht="6.95" customHeight="1">
      <c r="B74" s="44"/>
      <c r="C74" s="45"/>
      <c r="D74" s="45"/>
      <c r="E74" s="45"/>
      <c r="F74" s="45"/>
      <c r="G74" s="45"/>
      <c r="H74" s="45"/>
      <c r="I74" s="45"/>
      <c r="J74" s="45"/>
      <c r="K74" s="45"/>
      <c r="L74" s="33"/>
    </row>
    <row r="75" spans="2:12" s="1" customFormat="1" ht="24.95" customHeight="1">
      <c r="B75" s="33"/>
      <c r="C75" s="22" t="s">
        <v>110</v>
      </c>
      <c r="L75" s="33"/>
    </row>
    <row r="76" spans="2:12" s="1" customFormat="1" ht="6.95" customHeight="1">
      <c r="B76" s="33"/>
      <c r="L76" s="33"/>
    </row>
    <row r="77" spans="2:12" s="1" customFormat="1" ht="12" customHeight="1">
      <c r="B77" s="33"/>
      <c r="C77" s="28" t="s">
        <v>16</v>
      </c>
      <c r="L77" s="33"/>
    </row>
    <row r="78" spans="2:12" s="1" customFormat="1" ht="16.5" customHeight="1">
      <c r="B78" s="33"/>
      <c r="E78" s="314" t="str">
        <f>E7</f>
        <v>ZŠ Prodloužená - kanalizace</v>
      </c>
      <c r="F78" s="315"/>
      <c r="G78" s="315"/>
      <c r="H78" s="315"/>
      <c r="L78" s="33"/>
    </row>
    <row r="79" spans="2:12" s="1" customFormat="1" ht="12" customHeight="1">
      <c r="B79" s="33"/>
      <c r="C79" s="28" t="s">
        <v>96</v>
      </c>
      <c r="L79" s="33"/>
    </row>
    <row r="80" spans="2:12" s="1" customFormat="1" ht="16.5" customHeight="1">
      <c r="B80" s="33"/>
      <c r="E80" s="277" t="str">
        <f>E9</f>
        <v>SO 1.3 - Zajištění kabelu veřejného osvětlení</v>
      </c>
      <c r="F80" s="316"/>
      <c r="G80" s="316"/>
      <c r="H80" s="316"/>
      <c r="L80" s="33"/>
    </row>
    <row r="81" spans="2:65" s="1" customFormat="1" ht="6.95" customHeight="1">
      <c r="B81" s="33"/>
      <c r="L81" s="33"/>
    </row>
    <row r="82" spans="2:65" s="1" customFormat="1" ht="12" customHeight="1">
      <c r="B82" s="33"/>
      <c r="C82" s="28" t="s">
        <v>22</v>
      </c>
      <c r="F82" s="26" t="str">
        <f>F12</f>
        <v>Pardubice</v>
      </c>
      <c r="I82" s="28" t="s">
        <v>24</v>
      </c>
      <c r="J82" s="50" t="str">
        <f>IF(J12="","",J12)</f>
        <v>24. 1. 2024</v>
      </c>
      <c r="L82" s="33"/>
    </row>
    <row r="83" spans="2:65" s="1" customFormat="1" ht="6.95" customHeight="1">
      <c r="B83" s="33"/>
      <c r="L83" s="33"/>
    </row>
    <row r="84" spans="2:65" s="1" customFormat="1" ht="15.2" customHeight="1">
      <c r="B84" s="33"/>
      <c r="C84" s="28" t="s">
        <v>26</v>
      </c>
      <c r="F84" s="26" t="str">
        <f>E15</f>
        <v>Vodovody a kanalizace Pardubice, a.s.</v>
      </c>
      <c r="I84" s="28" t="s">
        <v>33</v>
      </c>
      <c r="J84" s="31" t="str">
        <f>E21</f>
        <v>PLP projektstav s.r.o.</v>
      </c>
      <c r="L84" s="33"/>
    </row>
    <row r="85" spans="2:65" s="1" customFormat="1" ht="15.2" customHeight="1">
      <c r="B85" s="33"/>
      <c r="C85" s="28" t="s">
        <v>31</v>
      </c>
      <c r="F85" s="26" t="str">
        <f>IF(E18="","",E18)</f>
        <v>Vyplň údaj</v>
      </c>
      <c r="I85" s="28" t="s">
        <v>37</v>
      </c>
      <c r="J85" s="31" t="str">
        <f>E24</f>
        <v xml:space="preserve"> </v>
      </c>
      <c r="L85" s="33"/>
    </row>
    <row r="86" spans="2:65" s="1" customFormat="1" ht="10.35" customHeight="1">
      <c r="B86" s="33"/>
      <c r="L86" s="33"/>
    </row>
    <row r="87" spans="2:65" s="10" customFormat="1" ht="29.25" customHeight="1">
      <c r="B87" s="108"/>
      <c r="C87" s="109" t="s">
        <v>111</v>
      </c>
      <c r="D87" s="110" t="s">
        <v>60</v>
      </c>
      <c r="E87" s="110" t="s">
        <v>56</v>
      </c>
      <c r="F87" s="110" t="s">
        <v>57</v>
      </c>
      <c r="G87" s="110" t="s">
        <v>112</v>
      </c>
      <c r="H87" s="110" t="s">
        <v>113</v>
      </c>
      <c r="I87" s="110" t="s">
        <v>114</v>
      </c>
      <c r="J87" s="111" t="s">
        <v>100</v>
      </c>
      <c r="K87" s="112" t="s">
        <v>115</v>
      </c>
      <c r="L87" s="108"/>
      <c r="M87" s="57" t="s">
        <v>21</v>
      </c>
      <c r="N87" s="58" t="s">
        <v>45</v>
      </c>
      <c r="O87" s="58" t="s">
        <v>116</v>
      </c>
      <c r="P87" s="58" t="s">
        <v>117</v>
      </c>
      <c r="Q87" s="58" t="s">
        <v>118</v>
      </c>
      <c r="R87" s="58" t="s">
        <v>119</v>
      </c>
      <c r="S87" s="58" t="s">
        <v>120</v>
      </c>
      <c r="T87" s="59" t="s">
        <v>121</v>
      </c>
    </row>
    <row r="88" spans="2:65" s="1" customFormat="1" ht="22.9" customHeight="1">
      <c r="B88" s="33"/>
      <c r="C88" s="62" t="s">
        <v>122</v>
      </c>
      <c r="J88" s="113">
        <f>BK88</f>
        <v>0</v>
      </c>
      <c r="L88" s="33"/>
      <c r="M88" s="60"/>
      <c r="N88" s="51"/>
      <c r="O88" s="51"/>
      <c r="P88" s="114">
        <f>P89+P120+P181+P185</f>
        <v>0</v>
      </c>
      <c r="Q88" s="51"/>
      <c r="R88" s="114">
        <f>R89+R120+R181+R185</f>
        <v>8.2321249999999999E-2</v>
      </c>
      <c r="S88" s="51"/>
      <c r="T88" s="115">
        <f>T89+T120+T181+T185</f>
        <v>0</v>
      </c>
      <c r="AT88" s="18" t="s">
        <v>74</v>
      </c>
      <c r="AU88" s="18" t="s">
        <v>101</v>
      </c>
      <c r="BK88" s="116">
        <f>BK89+BK120+BK181+BK185</f>
        <v>0</v>
      </c>
    </row>
    <row r="89" spans="2:65" s="11" customFormat="1" ht="25.9" customHeight="1">
      <c r="B89" s="117"/>
      <c r="D89" s="118" t="s">
        <v>74</v>
      </c>
      <c r="E89" s="119" t="s">
        <v>739</v>
      </c>
      <c r="F89" s="119" t="s">
        <v>740</v>
      </c>
      <c r="I89" s="120"/>
      <c r="J89" s="121">
        <f>BK89</f>
        <v>0</v>
      </c>
      <c r="L89" s="117"/>
      <c r="M89" s="122"/>
      <c r="P89" s="123">
        <f>P90</f>
        <v>0</v>
      </c>
      <c r="R89" s="123">
        <f>R90</f>
        <v>6.3219999999999998E-2</v>
      </c>
      <c r="T89" s="124">
        <f>T90</f>
        <v>0</v>
      </c>
      <c r="AR89" s="118" t="s">
        <v>85</v>
      </c>
      <c r="AT89" s="125" t="s">
        <v>74</v>
      </c>
      <c r="AU89" s="125" t="s">
        <v>75</v>
      </c>
      <c r="AY89" s="118" t="s">
        <v>125</v>
      </c>
      <c r="BK89" s="126">
        <f>BK90</f>
        <v>0</v>
      </c>
    </row>
    <row r="90" spans="2:65" s="11" customFormat="1" ht="22.9" customHeight="1">
      <c r="B90" s="117"/>
      <c r="D90" s="118" t="s">
        <v>74</v>
      </c>
      <c r="E90" s="127" t="s">
        <v>741</v>
      </c>
      <c r="F90" s="127" t="s">
        <v>742</v>
      </c>
      <c r="I90" s="120"/>
      <c r="J90" s="128">
        <f>BK90</f>
        <v>0</v>
      </c>
      <c r="L90" s="117"/>
      <c r="M90" s="122"/>
      <c r="P90" s="123">
        <f>SUM(P91:P119)</f>
        <v>0</v>
      </c>
      <c r="R90" s="123">
        <f>SUM(R91:R119)</f>
        <v>6.3219999999999998E-2</v>
      </c>
      <c r="T90" s="124">
        <f>SUM(T91:T119)</f>
        <v>0</v>
      </c>
      <c r="AR90" s="118" t="s">
        <v>85</v>
      </c>
      <c r="AT90" s="125" t="s">
        <v>74</v>
      </c>
      <c r="AU90" s="125" t="s">
        <v>83</v>
      </c>
      <c r="AY90" s="118" t="s">
        <v>125</v>
      </c>
      <c r="BK90" s="126">
        <f>SUM(BK91:BK119)</f>
        <v>0</v>
      </c>
    </row>
    <row r="91" spans="2:65" s="1" customFormat="1" ht="33" customHeight="1">
      <c r="B91" s="33"/>
      <c r="C91" s="155" t="s">
        <v>83</v>
      </c>
      <c r="D91" s="155" t="s">
        <v>137</v>
      </c>
      <c r="E91" s="156" t="s">
        <v>743</v>
      </c>
      <c r="F91" s="157" t="s">
        <v>744</v>
      </c>
      <c r="G91" s="158" t="s">
        <v>405</v>
      </c>
      <c r="H91" s="159">
        <v>25</v>
      </c>
      <c r="I91" s="160"/>
      <c r="J91" s="161">
        <f>ROUND(I91*H91,2)</f>
        <v>0</v>
      </c>
      <c r="K91" s="162"/>
      <c r="L91" s="33"/>
      <c r="M91" s="163" t="s">
        <v>21</v>
      </c>
      <c r="N91" s="164" t="s">
        <v>46</v>
      </c>
      <c r="P91" s="140">
        <f>O91*H91</f>
        <v>0</v>
      </c>
      <c r="Q91" s="140">
        <v>0</v>
      </c>
      <c r="R91" s="140">
        <f>Q91*H91</f>
        <v>0</v>
      </c>
      <c r="S91" s="140">
        <v>0</v>
      </c>
      <c r="T91" s="141">
        <f>S91*H91</f>
        <v>0</v>
      </c>
      <c r="AR91" s="142" t="s">
        <v>240</v>
      </c>
      <c r="AT91" s="142" t="s">
        <v>137</v>
      </c>
      <c r="AU91" s="142" t="s">
        <v>85</v>
      </c>
      <c r="AY91" s="18" t="s">
        <v>125</v>
      </c>
      <c r="BE91" s="143">
        <f>IF(N91="základní",J91,0)</f>
        <v>0</v>
      </c>
      <c r="BF91" s="143">
        <f>IF(N91="snížená",J91,0)</f>
        <v>0</v>
      </c>
      <c r="BG91" s="143">
        <f>IF(N91="zákl. přenesená",J91,0)</f>
        <v>0</v>
      </c>
      <c r="BH91" s="143">
        <f>IF(N91="sníž. přenesená",J91,0)</f>
        <v>0</v>
      </c>
      <c r="BI91" s="143">
        <f>IF(N91="nulová",J91,0)</f>
        <v>0</v>
      </c>
      <c r="BJ91" s="18" t="s">
        <v>83</v>
      </c>
      <c r="BK91" s="143">
        <f>ROUND(I91*H91,2)</f>
        <v>0</v>
      </c>
      <c r="BL91" s="18" t="s">
        <v>240</v>
      </c>
      <c r="BM91" s="142" t="s">
        <v>745</v>
      </c>
    </row>
    <row r="92" spans="2:65" s="1" customFormat="1" ht="39">
      <c r="B92" s="33"/>
      <c r="D92" s="144" t="s">
        <v>134</v>
      </c>
      <c r="F92" s="145" t="s">
        <v>746</v>
      </c>
      <c r="I92" s="146"/>
      <c r="L92" s="33"/>
      <c r="M92" s="147"/>
      <c r="T92" s="54"/>
      <c r="AT92" s="18" t="s">
        <v>134</v>
      </c>
      <c r="AU92" s="18" t="s">
        <v>85</v>
      </c>
    </row>
    <row r="93" spans="2:65" s="1" customFormat="1" ht="11.25">
      <c r="B93" s="33"/>
      <c r="D93" s="166" t="s">
        <v>150</v>
      </c>
      <c r="F93" s="167" t="s">
        <v>747</v>
      </c>
      <c r="I93" s="146"/>
      <c r="L93" s="33"/>
      <c r="M93" s="147"/>
      <c r="T93" s="54"/>
      <c r="AT93" s="18" t="s">
        <v>150</v>
      </c>
      <c r="AU93" s="18" t="s">
        <v>85</v>
      </c>
    </row>
    <row r="94" spans="2:65" s="1" customFormat="1" ht="24.2" customHeight="1">
      <c r="B94" s="33"/>
      <c r="C94" s="129" t="s">
        <v>85</v>
      </c>
      <c r="D94" s="129" t="s">
        <v>127</v>
      </c>
      <c r="E94" s="130" t="s">
        <v>748</v>
      </c>
      <c r="F94" s="131" t="s">
        <v>749</v>
      </c>
      <c r="G94" s="132" t="s">
        <v>405</v>
      </c>
      <c r="H94" s="133">
        <v>25</v>
      </c>
      <c r="I94" s="134"/>
      <c r="J94" s="135">
        <f>ROUND(I94*H94,2)</f>
        <v>0</v>
      </c>
      <c r="K94" s="136"/>
      <c r="L94" s="137"/>
      <c r="M94" s="138" t="s">
        <v>21</v>
      </c>
      <c r="N94" s="139" t="s">
        <v>46</v>
      </c>
      <c r="P94" s="140">
        <f>O94*H94</f>
        <v>0</v>
      </c>
      <c r="Q94" s="140">
        <v>8.9999999999999998E-4</v>
      </c>
      <c r="R94" s="140">
        <f>Q94*H94</f>
        <v>2.2499999999999999E-2</v>
      </c>
      <c r="S94" s="140">
        <v>0</v>
      </c>
      <c r="T94" s="141">
        <f>S94*H94</f>
        <v>0</v>
      </c>
      <c r="AR94" s="142" t="s">
        <v>336</v>
      </c>
      <c r="AT94" s="142" t="s">
        <v>127</v>
      </c>
      <c r="AU94" s="142" t="s">
        <v>85</v>
      </c>
      <c r="AY94" s="18" t="s">
        <v>125</v>
      </c>
      <c r="BE94" s="143">
        <f>IF(N94="základní",J94,0)</f>
        <v>0</v>
      </c>
      <c r="BF94" s="143">
        <f>IF(N94="snížená",J94,0)</f>
        <v>0</v>
      </c>
      <c r="BG94" s="143">
        <f>IF(N94="zákl. přenesená",J94,0)</f>
        <v>0</v>
      </c>
      <c r="BH94" s="143">
        <f>IF(N94="sníž. přenesená",J94,0)</f>
        <v>0</v>
      </c>
      <c r="BI94" s="143">
        <f>IF(N94="nulová",J94,0)</f>
        <v>0</v>
      </c>
      <c r="BJ94" s="18" t="s">
        <v>83</v>
      </c>
      <c r="BK94" s="143">
        <f>ROUND(I94*H94,2)</f>
        <v>0</v>
      </c>
      <c r="BL94" s="18" t="s">
        <v>240</v>
      </c>
      <c r="BM94" s="142" t="s">
        <v>750</v>
      </c>
    </row>
    <row r="95" spans="2:65" s="1" customFormat="1" ht="19.5">
      <c r="B95" s="33"/>
      <c r="D95" s="144" t="s">
        <v>134</v>
      </c>
      <c r="F95" s="145" t="s">
        <v>749</v>
      </c>
      <c r="I95" s="146"/>
      <c r="L95" s="33"/>
      <c r="M95" s="147"/>
      <c r="T95" s="54"/>
      <c r="AT95" s="18" t="s">
        <v>134</v>
      </c>
      <c r="AU95" s="18" t="s">
        <v>85</v>
      </c>
    </row>
    <row r="96" spans="2:65" s="1" customFormat="1" ht="24.2" customHeight="1">
      <c r="B96" s="33"/>
      <c r="C96" s="155" t="s">
        <v>144</v>
      </c>
      <c r="D96" s="155" t="s">
        <v>137</v>
      </c>
      <c r="E96" s="156" t="s">
        <v>751</v>
      </c>
      <c r="F96" s="157" t="s">
        <v>752</v>
      </c>
      <c r="G96" s="158" t="s">
        <v>273</v>
      </c>
      <c r="H96" s="159">
        <v>2</v>
      </c>
      <c r="I96" s="160"/>
      <c r="J96" s="161">
        <f>ROUND(I96*H96,2)</f>
        <v>0</v>
      </c>
      <c r="K96" s="162"/>
      <c r="L96" s="33"/>
      <c r="M96" s="163" t="s">
        <v>21</v>
      </c>
      <c r="N96" s="164" t="s">
        <v>46</v>
      </c>
      <c r="P96" s="140">
        <f>O96*H96</f>
        <v>0</v>
      </c>
      <c r="Q96" s="140">
        <v>0</v>
      </c>
      <c r="R96" s="140">
        <f>Q96*H96</f>
        <v>0</v>
      </c>
      <c r="S96" s="140">
        <v>0</v>
      </c>
      <c r="T96" s="141">
        <f>S96*H96</f>
        <v>0</v>
      </c>
      <c r="AR96" s="142" t="s">
        <v>240</v>
      </c>
      <c r="AT96" s="142" t="s">
        <v>137</v>
      </c>
      <c r="AU96" s="142" t="s">
        <v>85</v>
      </c>
      <c r="AY96" s="18" t="s">
        <v>125</v>
      </c>
      <c r="BE96" s="143">
        <f>IF(N96="základní",J96,0)</f>
        <v>0</v>
      </c>
      <c r="BF96" s="143">
        <f>IF(N96="snížená",J96,0)</f>
        <v>0</v>
      </c>
      <c r="BG96" s="143">
        <f>IF(N96="zákl. přenesená",J96,0)</f>
        <v>0</v>
      </c>
      <c r="BH96" s="143">
        <f>IF(N96="sníž. přenesená",J96,0)</f>
        <v>0</v>
      </c>
      <c r="BI96" s="143">
        <f>IF(N96="nulová",J96,0)</f>
        <v>0</v>
      </c>
      <c r="BJ96" s="18" t="s">
        <v>83</v>
      </c>
      <c r="BK96" s="143">
        <f>ROUND(I96*H96,2)</f>
        <v>0</v>
      </c>
      <c r="BL96" s="18" t="s">
        <v>240</v>
      </c>
      <c r="BM96" s="142" t="s">
        <v>753</v>
      </c>
    </row>
    <row r="97" spans="2:65" s="1" customFormat="1" ht="19.5">
      <c r="B97" s="33"/>
      <c r="D97" s="144" t="s">
        <v>134</v>
      </c>
      <c r="F97" s="145" t="s">
        <v>754</v>
      </c>
      <c r="I97" s="146"/>
      <c r="L97" s="33"/>
      <c r="M97" s="147"/>
      <c r="T97" s="54"/>
      <c r="AT97" s="18" t="s">
        <v>134</v>
      </c>
      <c r="AU97" s="18" t="s">
        <v>85</v>
      </c>
    </row>
    <row r="98" spans="2:65" s="1" customFormat="1" ht="11.25">
      <c r="B98" s="33"/>
      <c r="D98" s="166" t="s">
        <v>150</v>
      </c>
      <c r="F98" s="167" t="s">
        <v>755</v>
      </c>
      <c r="I98" s="146"/>
      <c r="L98" s="33"/>
      <c r="M98" s="147"/>
      <c r="T98" s="54"/>
      <c r="AT98" s="18" t="s">
        <v>150</v>
      </c>
      <c r="AU98" s="18" t="s">
        <v>85</v>
      </c>
    </row>
    <row r="99" spans="2:65" s="1" customFormat="1" ht="24.2" customHeight="1">
      <c r="B99" s="33"/>
      <c r="C99" s="129" t="s">
        <v>132</v>
      </c>
      <c r="D99" s="129" t="s">
        <v>127</v>
      </c>
      <c r="E99" s="130" t="s">
        <v>756</v>
      </c>
      <c r="F99" s="131" t="s">
        <v>757</v>
      </c>
      <c r="G99" s="132" t="s">
        <v>273</v>
      </c>
      <c r="H99" s="133">
        <v>2</v>
      </c>
      <c r="I99" s="134"/>
      <c r="J99" s="135">
        <f>ROUND(I99*H99,2)</f>
        <v>0</v>
      </c>
      <c r="K99" s="136"/>
      <c r="L99" s="137"/>
      <c r="M99" s="138" t="s">
        <v>21</v>
      </c>
      <c r="N99" s="139" t="s">
        <v>46</v>
      </c>
      <c r="P99" s="140">
        <f>O99*H99</f>
        <v>0</v>
      </c>
      <c r="Q99" s="140">
        <v>8.0999999999999996E-3</v>
      </c>
      <c r="R99" s="140">
        <f>Q99*H99</f>
        <v>1.6199999999999999E-2</v>
      </c>
      <c r="S99" s="140">
        <v>0</v>
      </c>
      <c r="T99" s="141">
        <f>S99*H99</f>
        <v>0</v>
      </c>
      <c r="AR99" s="142" t="s">
        <v>336</v>
      </c>
      <c r="AT99" s="142" t="s">
        <v>127</v>
      </c>
      <c r="AU99" s="142" t="s">
        <v>85</v>
      </c>
      <c r="AY99" s="18" t="s">
        <v>125</v>
      </c>
      <c r="BE99" s="143">
        <f>IF(N99="základní",J99,0)</f>
        <v>0</v>
      </c>
      <c r="BF99" s="143">
        <f>IF(N99="snížená",J99,0)</f>
        <v>0</v>
      </c>
      <c r="BG99" s="143">
        <f>IF(N99="zákl. přenesená",J99,0)</f>
        <v>0</v>
      </c>
      <c r="BH99" s="143">
        <f>IF(N99="sníž. přenesená",J99,0)</f>
        <v>0</v>
      </c>
      <c r="BI99" s="143">
        <f>IF(N99="nulová",J99,0)</f>
        <v>0</v>
      </c>
      <c r="BJ99" s="18" t="s">
        <v>83</v>
      </c>
      <c r="BK99" s="143">
        <f>ROUND(I99*H99,2)</f>
        <v>0</v>
      </c>
      <c r="BL99" s="18" t="s">
        <v>240</v>
      </c>
      <c r="BM99" s="142" t="s">
        <v>758</v>
      </c>
    </row>
    <row r="100" spans="2:65" s="1" customFormat="1" ht="11.25">
      <c r="B100" s="33"/>
      <c r="D100" s="144" t="s">
        <v>134</v>
      </c>
      <c r="F100" s="145" t="s">
        <v>757</v>
      </c>
      <c r="I100" s="146"/>
      <c r="L100" s="33"/>
      <c r="M100" s="147"/>
      <c r="T100" s="54"/>
      <c r="AT100" s="18" t="s">
        <v>134</v>
      </c>
      <c r="AU100" s="18" t="s">
        <v>85</v>
      </c>
    </row>
    <row r="101" spans="2:65" s="1" customFormat="1" ht="24.2" customHeight="1">
      <c r="B101" s="33"/>
      <c r="C101" s="155" t="s">
        <v>160</v>
      </c>
      <c r="D101" s="155" t="s">
        <v>137</v>
      </c>
      <c r="E101" s="156" t="s">
        <v>759</v>
      </c>
      <c r="F101" s="157" t="s">
        <v>760</v>
      </c>
      <c r="G101" s="158" t="s">
        <v>405</v>
      </c>
      <c r="H101" s="159">
        <v>25</v>
      </c>
      <c r="I101" s="160"/>
      <c r="J101" s="161">
        <f>ROUND(I101*H101,2)</f>
        <v>0</v>
      </c>
      <c r="K101" s="162"/>
      <c r="L101" s="33"/>
      <c r="M101" s="163" t="s">
        <v>21</v>
      </c>
      <c r="N101" s="164" t="s">
        <v>46</v>
      </c>
      <c r="P101" s="140">
        <f>O101*H101</f>
        <v>0</v>
      </c>
      <c r="Q101" s="140">
        <v>0</v>
      </c>
      <c r="R101" s="140">
        <f>Q101*H101</f>
        <v>0</v>
      </c>
      <c r="S101" s="140">
        <v>0</v>
      </c>
      <c r="T101" s="141">
        <f>S101*H101</f>
        <v>0</v>
      </c>
      <c r="AR101" s="142" t="s">
        <v>240</v>
      </c>
      <c r="AT101" s="142" t="s">
        <v>137</v>
      </c>
      <c r="AU101" s="142" t="s">
        <v>85</v>
      </c>
      <c r="AY101" s="18" t="s">
        <v>125</v>
      </c>
      <c r="BE101" s="143">
        <f>IF(N101="základní",J101,0)</f>
        <v>0</v>
      </c>
      <c r="BF101" s="143">
        <f>IF(N101="snížená",J101,0)</f>
        <v>0</v>
      </c>
      <c r="BG101" s="143">
        <f>IF(N101="zákl. přenesená",J101,0)</f>
        <v>0</v>
      </c>
      <c r="BH101" s="143">
        <f>IF(N101="sníž. přenesená",J101,0)</f>
        <v>0</v>
      </c>
      <c r="BI101" s="143">
        <f>IF(N101="nulová",J101,0)</f>
        <v>0</v>
      </c>
      <c r="BJ101" s="18" t="s">
        <v>83</v>
      </c>
      <c r="BK101" s="143">
        <f>ROUND(I101*H101,2)</f>
        <v>0</v>
      </c>
      <c r="BL101" s="18" t="s">
        <v>240</v>
      </c>
      <c r="BM101" s="142" t="s">
        <v>761</v>
      </c>
    </row>
    <row r="102" spans="2:65" s="1" customFormat="1" ht="29.25">
      <c r="B102" s="33"/>
      <c r="D102" s="144" t="s">
        <v>134</v>
      </c>
      <c r="F102" s="145" t="s">
        <v>762</v>
      </c>
      <c r="I102" s="146"/>
      <c r="L102" s="33"/>
      <c r="M102" s="147"/>
      <c r="T102" s="54"/>
      <c r="AT102" s="18" t="s">
        <v>134</v>
      </c>
      <c r="AU102" s="18" t="s">
        <v>85</v>
      </c>
    </row>
    <row r="103" spans="2:65" s="1" customFormat="1" ht="11.25">
      <c r="B103" s="33"/>
      <c r="D103" s="166" t="s">
        <v>150</v>
      </c>
      <c r="F103" s="167" t="s">
        <v>763</v>
      </c>
      <c r="I103" s="146"/>
      <c r="L103" s="33"/>
      <c r="M103" s="147"/>
      <c r="T103" s="54"/>
      <c r="AT103" s="18" t="s">
        <v>150</v>
      </c>
      <c r="AU103" s="18" t="s">
        <v>85</v>
      </c>
    </row>
    <row r="104" spans="2:65" s="1" customFormat="1" ht="16.5" customHeight="1">
      <c r="B104" s="33"/>
      <c r="C104" s="129" t="s">
        <v>170</v>
      </c>
      <c r="D104" s="129" t="s">
        <v>127</v>
      </c>
      <c r="E104" s="130" t="s">
        <v>764</v>
      </c>
      <c r="F104" s="131" t="s">
        <v>765</v>
      </c>
      <c r="G104" s="132" t="s">
        <v>130</v>
      </c>
      <c r="H104" s="133">
        <v>23.75</v>
      </c>
      <c r="I104" s="134"/>
      <c r="J104" s="135">
        <f>ROUND(I104*H104,2)</f>
        <v>0</v>
      </c>
      <c r="K104" s="136"/>
      <c r="L104" s="137"/>
      <c r="M104" s="138" t="s">
        <v>21</v>
      </c>
      <c r="N104" s="139" t="s">
        <v>46</v>
      </c>
      <c r="P104" s="140">
        <f>O104*H104</f>
        <v>0</v>
      </c>
      <c r="Q104" s="140">
        <v>1E-3</v>
      </c>
      <c r="R104" s="140">
        <f>Q104*H104</f>
        <v>2.375E-2</v>
      </c>
      <c r="S104" s="140">
        <v>0</v>
      </c>
      <c r="T104" s="141">
        <f>S104*H104</f>
        <v>0</v>
      </c>
      <c r="AR104" s="142" t="s">
        <v>336</v>
      </c>
      <c r="AT104" s="142" t="s">
        <v>127</v>
      </c>
      <c r="AU104" s="142" t="s">
        <v>85</v>
      </c>
      <c r="AY104" s="18" t="s">
        <v>125</v>
      </c>
      <c r="BE104" s="143">
        <f>IF(N104="základní",J104,0)</f>
        <v>0</v>
      </c>
      <c r="BF104" s="143">
        <f>IF(N104="snížená",J104,0)</f>
        <v>0</v>
      </c>
      <c r="BG104" s="143">
        <f>IF(N104="zákl. přenesená",J104,0)</f>
        <v>0</v>
      </c>
      <c r="BH104" s="143">
        <f>IF(N104="sníž. přenesená",J104,0)</f>
        <v>0</v>
      </c>
      <c r="BI104" s="143">
        <f>IF(N104="nulová",J104,0)</f>
        <v>0</v>
      </c>
      <c r="BJ104" s="18" t="s">
        <v>83</v>
      </c>
      <c r="BK104" s="143">
        <f>ROUND(I104*H104,2)</f>
        <v>0</v>
      </c>
      <c r="BL104" s="18" t="s">
        <v>240</v>
      </c>
      <c r="BM104" s="142" t="s">
        <v>766</v>
      </c>
    </row>
    <row r="105" spans="2:65" s="1" customFormat="1" ht="11.25">
      <c r="B105" s="33"/>
      <c r="D105" s="144" t="s">
        <v>134</v>
      </c>
      <c r="F105" s="145" t="s">
        <v>765</v>
      </c>
      <c r="I105" s="146"/>
      <c r="L105" s="33"/>
      <c r="M105" s="147"/>
      <c r="T105" s="54"/>
      <c r="AT105" s="18" t="s">
        <v>134</v>
      </c>
      <c r="AU105" s="18" t="s">
        <v>85</v>
      </c>
    </row>
    <row r="106" spans="2:65" s="1" customFormat="1" ht="16.5" customHeight="1">
      <c r="B106" s="33"/>
      <c r="C106" s="155" t="s">
        <v>176</v>
      </c>
      <c r="D106" s="155" t="s">
        <v>137</v>
      </c>
      <c r="E106" s="156" t="s">
        <v>767</v>
      </c>
      <c r="F106" s="157" t="s">
        <v>768</v>
      </c>
      <c r="G106" s="158" t="s">
        <v>273</v>
      </c>
      <c r="H106" s="159">
        <v>2</v>
      </c>
      <c r="I106" s="160"/>
      <c r="J106" s="161">
        <f>ROUND(I106*H106,2)</f>
        <v>0</v>
      </c>
      <c r="K106" s="162"/>
      <c r="L106" s="33"/>
      <c r="M106" s="163" t="s">
        <v>21</v>
      </c>
      <c r="N106" s="164" t="s">
        <v>46</v>
      </c>
      <c r="P106" s="140">
        <f>O106*H106</f>
        <v>0</v>
      </c>
      <c r="Q106" s="140">
        <v>0</v>
      </c>
      <c r="R106" s="140">
        <f>Q106*H106</f>
        <v>0</v>
      </c>
      <c r="S106" s="140">
        <v>0</v>
      </c>
      <c r="T106" s="141">
        <f>S106*H106</f>
        <v>0</v>
      </c>
      <c r="AR106" s="142" t="s">
        <v>240</v>
      </c>
      <c r="AT106" s="142" t="s">
        <v>137</v>
      </c>
      <c r="AU106" s="142" t="s">
        <v>85</v>
      </c>
      <c r="AY106" s="18" t="s">
        <v>125</v>
      </c>
      <c r="BE106" s="143">
        <f>IF(N106="základní",J106,0)</f>
        <v>0</v>
      </c>
      <c r="BF106" s="143">
        <f>IF(N106="snížená",J106,0)</f>
        <v>0</v>
      </c>
      <c r="BG106" s="143">
        <f>IF(N106="zákl. přenesená",J106,0)</f>
        <v>0</v>
      </c>
      <c r="BH106" s="143">
        <f>IF(N106="sníž. přenesená",J106,0)</f>
        <v>0</v>
      </c>
      <c r="BI106" s="143">
        <f>IF(N106="nulová",J106,0)</f>
        <v>0</v>
      </c>
      <c r="BJ106" s="18" t="s">
        <v>83</v>
      </c>
      <c r="BK106" s="143">
        <f>ROUND(I106*H106,2)</f>
        <v>0</v>
      </c>
      <c r="BL106" s="18" t="s">
        <v>240</v>
      </c>
      <c r="BM106" s="142" t="s">
        <v>769</v>
      </c>
    </row>
    <row r="107" spans="2:65" s="1" customFormat="1" ht="11.25">
      <c r="B107" s="33"/>
      <c r="D107" s="144" t="s">
        <v>134</v>
      </c>
      <c r="F107" s="145" t="s">
        <v>770</v>
      </c>
      <c r="I107" s="146"/>
      <c r="L107" s="33"/>
      <c r="M107" s="147"/>
      <c r="T107" s="54"/>
      <c r="AT107" s="18" t="s">
        <v>134</v>
      </c>
      <c r="AU107" s="18" t="s">
        <v>85</v>
      </c>
    </row>
    <row r="108" spans="2:65" s="1" customFormat="1" ht="11.25">
      <c r="B108" s="33"/>
      <c r="D108" s="166" t="s">
        <v>150</v>
      </c>
      <c r="F108" s="167" t="s">
        <v>771</v>
      </c>
      <c r="I108" s="146"/>
      <c r="L108" s="33"/>
      <c r="M108" s="147"/>
      <c r="T108" s="54"/>
      <c r="AT108" s="18" t="s">
        <v>150</v>
      </c>
      <c r="AU108" s="18" t="s">
        <v>85</v>
      </c>
    </row>
    <row r="109" spans="2:65" s="1" customFormat="1" ht="24.2" customHeight="1">
      <c r="B109" s="33"/>
      <c r="C109" s="129" t="s">
        <v>131</v>
      </c>
      <c r="D109" s="129" t="s">
        <v>127</v>
      </c>
      <c r="E109" s="130" t="s">
        <v>772</v>
      </c>
      <c r="F109" s="131" t="s">
        <v>773</v>
      </c>
      <c r="G109" s="132" t="s">
        <v>273</v>
      </c>
      <c r="H109" s="133">
        <v>2</v>
      </c>
      <c r="I109" s="134"/>
      <c r="J109" s="135">
        <f>ROUND(I109*H109,2)</f>
        <v>0</v>
      </c>
      <c r="K109" s="136"/>
      <c r="L109" s="137"/>
      <c r="M109" s="138" t="s">
        <v>21</v>
      </c>
      <c r="N109" s="139" t="s">
        <v>46</v>
      </c>
      <c r="P109" s="140">
        <f>O109*H109</f>
        <v>0</v>
      </c>
      <c r="Q109" s="140">
        <v>2.5999999999999998E-4</v>
      </c>
      <c r="R109" s="140">
        <f>Q109*H109</f>
        <v>5.1999999999999995E-4</v>
      </c>
      <c r="S109" s="140">
        <v>0</v>
      </c>
      <c r="T109" s="141">
        <f>S109*H109</f>
        <v>0</v>
      </c>
      <c r="AR109" s="142" t="s">
        <v>336</v>
      </c>
      <c r="AT109" s="142" t="s">
        <v>127</v>
      </c>
      <c r="AU109" s="142" t="s">
        <v>85</v>
      </c>
      <c r="AY109" s="18" t="s">
        <v>125</v>
      </c>
      <c r="BE109" s="143">
        <f>IF(N109="základní",J109,0)</f>
        <v>0</v>
      </c>
      <c r="BF109" s="143">
        <f>IF(N109="snížená",J109,0)</f>
        <v>0</v>
      </c>
      <c r="BG109" s="143">
        <f>IF(N109="zákl. přenesená",J109,0)</f>
        <v>0</v>
      </c>
      <c r="BH109" s="143">
        <f>IF(N109="sníž. přenesená",J109,0)</f>
        <v>0</v>
      </c>
      <c r="BI109" s="143">
        <f>IF(N109="nulová",J109,0)</f>
        <v>0</v>
      </c>
      <c r="BJ109" s="18" t="s">
        <v>83</v>
      </c>
      <c r="BK109" s="143">
        <f>ROUND(I109*H109,2)</f>
        <v>0</v>
      </c>
      <c r="BL109" s="18" t="s">
        <v>240</v>
      </c>
      <c r="BM109" s="142" t="s">
        <v>774</v>
      </c>
    </row>
    <row r="110" spans="2:65" s="1" customFormat="1" ht="11.25">
      <c r="B110" s="33"/>
      <c r="D110" s="144" t="s">
        <v>134</v>
      </c>
      <c r="F110" s="145" t="s">
        <v>773</v>
      </c>
      <c r="I110" s="146"/>
      <c r="L110" s="33"/>
      <c r="M110" s="147"/>
      <c r="T110" s="54"/>
      <c r="AT110" s="18" t="s">
        <v>134</v>
      </c>
      <c r="AU110" s="18" t="s">
        <v>85</v>
      </c>
    </row>
    <row r="111" spans="2:65" s="1" customFormat="1" ht="24.2" customHeight="1">
      <c r="B111" s="33"/>
      <c r="C111" s="155" t="s">
        <v>188</v>
      </c>
      <c r="D111" s="155" t="s">
        <v>137</v>
      </c>
      <c r="E111" s="156" t="s">
        <v>775</v>
      </c>
      <c r="F111" s="157" t="s">
        <v>776</v>
      </c>
      <c r="G111" s="158" t="s">
        <v>273</v>
      </c>
      <c r="H111" s="159">
        <v>1</v>
      </c>
      <c r="I111" s="160"/>
      <c r="J111" s="161">
        <f>ROUND(I111*H111,2)</f>
        <v>0</v>
      </c>
      <c r="K111" s="162"/>
      <c r="L111" s="33"/>
      <c r="M111" s="163" t="s">
        <v>21</v>
      </c>
      <c r="N111" s="164" t="s">
        <v>46</v>
      </c>
      <c r="P111" s="140">
        <f>O111*H111</f>
        <v>0</v>
      </c>
      <c r="Q111" s="140">
        <v>0</v>
      </c>
      <c r="R111" s="140">
        <f>Q111*H111</f>
        <v>0</v>
      </c>
      <c r="S111" s="140">
        <v>0</v>
      </c>
      <c r="T111" s="141">
        <f>S111*H111</f>
        <v>0</v>
      </c>
      <c r="AR111" s="142" t="s">
        <v>240</v>
      </c>
      <c r="AT111" s="142" t="s">
        <v>137</v>
      </c>
      <c r="AU111" s="142" t="s">
        <v>85</v>
      </c>
      <c r="AY111" s="18" t="s">
        <v>125</v>
      </c>
      <c r="BE111" s="143">
        <f>IF(N111="základní",J111,0)</f>
        <v>0</v>
      </c>
      <c r="BF111" s="143">
        <f>IF(N111="snížená",J111,0)</f>
        <v>0</v>
      </c>
      <c r="BG111" s="143">
        <f>IF(N111="zákl. přenesená",J111,0)</f>
        <v>0</v>
      </c>
      <c r="BH111" s="143">
        <f>IF(N111="sníž. přenesená",J111,0)</f>
        <v>0</v>
      </c>
      <c r="BI111" s="143">
        <f>IF(N111="nulová",J111,0)</f>
        <v>0</v>
      </c>
      <c r="BJ111" s="18" t="s">
        <v>83</v>
      </c>
      <c r="BK111" s="143">
        <f>ROUND(I111*H111,2)</f>
        <v>0</v>
      </c>
      <c r="BL111" s="18" t="s">
        <v>240</v>
      </c>
      <c r="BM111" s="142" t="s">
        <v>777</v>
      </c>
    </row>
    <row r="112" spans="2:65" s="1" customFormat="1" ht="29.25">
      <c r="B112" s="33"/>
      <c r="D112" s="144" t="s">
        <v>134</v>
      </c>
      <c r="F112" s="145" t="s">
        <v>778</v>
      </c>
      <c r="I112" s="146"/>
      <c r="L112" s="33"/>
      <c r="M112" s="147"/>
      <c r="T112" s="54"/>
      <c r="AT112" s="18" t="s">
        <v>134</v>
      </c>
      <c r="AU112" s="18" t="s">
        <v>85</v>
      </c>
    </row>
    <row r="113" spans="2:65" s="1" customFormat="1" ht="11.25">
      <c r="B113" s="33"/>
      <c r="D113" s="166" t="s">
        <v>150</v>
      </c>
      <c r="F113" s="167" t="s">
        <v>779</v>
      </c>
      <c r="I113" s="146"/>
      <c r="L113" s="33"/>
      <c r="M113" s="147"/>
      <c r="T113" s="54"/>
      <c r="AT113" s="18" t="s">
        <v>150</v>
      </c>
      <c r="AU113" s="18" t="s">
        <v>85</v>
      </c>
    </row>
    <row r="114" spans="2:65" s="1" customFormat="1" ht="16.5" customHeight="1">
      <c r="B114" s="33"/>
      <c r="C114" s="155" t="s">
        <v>196</v>
      </c>
      <c r="D114" s="155" t="s">
        <v>137</v>
      </c>
      <c r="E114" s="156" t="s">
        <v>780</v>
      </c>
      <c r="F114" s="157" t="s">
        <v>781</v>
      </c>
      <c r="G114" s="158" t="s">
        <v>273</v>
      </c>
      <c r="H114" s="159">
        <v>1</v>
      </c>
      <c r="I114" s="160"/>
      <c r="J114" s="161">
        <f>ROUND(I114*H114,2)</f>
        <v>0</v>
      </c>
      <c r="K114" s="162"/>
      <c r="L114" s="33"/>
      <c r="M114" s="163" t="s">
        <v>21</v>
      </c>
      <c r="N114" s="164" t="s">
        <v>46</v>
      </c>
      <c r="P114" s="140">
        <f>O114*H114</f>
        <v>0</v>
      </c>
      <c r="Q114" s="140">
        <v>0</v>
      </c>
      <c r="R114" s="140">
        <f>Q114*H114</f>
        <v>0</v>
      </c>
      <c r="S114" s="140">
        <v>0</v>
      </c>
      <c r="T114" s="141">
        <f>S114*H114</f>
        <v>0</v>
      </c>
      <c r="AR114" s="142" t="s">
        <v>240</v>
      </c>
      <c r="AT114" s="142" t="s">
        <v>137</v>
      </c>
      <c r="AU114" s="142" t="s">
        <v>85</v>
      </c>
      <c r="AY114" s="18" t="s">
        <v>125</v>
      </c>
      <c r="BE114" s="143">
        <f>IF(N114="základní",J114,0)</f>
        <v>0</v>
      </c>
      <c r="BF114" s="143">
        <f>IF(N114="snížená",J114,0)</f>
        <v>0</v>
      </c>
      <c r="BG114" s="143">
        <f>IF(N114="zákl. přenesená",J114,0)</f>
        <v>0</v>
      </c>
      <c r="BH114" s="143">
        <f>IF(N114="sníž. přenesená",J114,0)</f>
        <v>0</v>
      </c>
      <c r="BI114" s="143">
        <f>IF(N114="nulová",J114,0)</f>
        <v>0</v>
      </c>
      <c r="BJ114" s="18" t="s">
        <v>83</v>
      </c>
      <c r="BK114" s="143">
        <f>ROUND(I114*H114,2)</f>
        <v>0</v>
      </c>
      <c r="BL114" s="18" t="s">
        <v>240</v>
      </c>
      <c r="BM114" s="142" t="s">
        <v>782</v>
      </c>
    </row>
    <row r="115" spans="2:65" s="1" customFormat="1" ht="11.25">
      <c r="B115" s="33"/>
      <c r="D115" s="144" t="s">
        <v>134</v>
      </c>
      <c r="F115" s="145" t="s">
        <v>783</v>
      </c>
      <c r="I115" s="146"/>
      <c r="L115" s="33"/>
      <c r="M115" s="147"/>
      <c r="T115" s="54"/>
      <c r="AT115" s="18" t="s">
        <v>134</v>
      </c>
      <c r="AU115" s="18" t="s">
        <v>85</v>
      </c>
    </row>
    <row r="116" spans="2:65" s="1" customFormat="1" ht="11.25">
      <c r="B116" s="33"/>
      <c r="D116" s="166" t="s">
        <v>150</v>
      </c>
      <c r="F116" s="167" t="s">
        <v>784</v>
      </c>
      <c r="I116" s="146"/>
      <c r="L116" s="33"/>
      <c r="M116" s="147"/>
      <c r="T116" s="54"/>
      <c r="AT116" s="18" t="s">
        <v>150</v>
      </c>
      <c r="AU116" s="18" t="s">
        <v>85</v>
      </c>
    </row>
    <row r="117" spans="2:65" s="1" customFormat="1" ht="16.5" customHeight="1">
      <c r="B117" s="33"/>
      <c r="C117" s="129" t="s">
        <v>204</v>
      </c>
      <c r="D117" s="129" t="s">
        <v>127</v>
      </c>
      <c r="E117" s="130" t="s">
        <v>785</v>
      </c>
      <c r="F117" s="131" t="s">
        <v>786</v>
      </c>
      <c r="G117" s="132" t="s">
        <v>691</v>
      </c>
      <c r="H117" s="133">
        <v>1</v>
      </c>
      <c r="I117" s="134"/>
      <c r="J117" s="135">
        <f>ROUND(I117*H117,2)</f>
        <v>0</v>
      </c>
      <c r="K117" s="136"/>
      <c r="L117" s="137"/>
      <c r="M117" s="138" t="s">
        <v>21</v>
      </c>
      <c r="N117" s="139" t="s">
        <v>46</v>
      </c>
      <c r="P117" s="140">
        <f>O117*H117</f>
        <v>0</v>
      </c>
      <c r="Q117" s="140">
        <v>2.5000000000000001E-4</v>
      </c>
      <c r="R117" s="140">
        <f>Q117*H117</f>
        <v>2.5000000000000001E-4</v>
      </c>
      <c r="S117" s="140">
        <v>0</v>
      </c>
      <c r="T117" s="141">
        <f>S117*H117</f>
        <v>0</v>
      </c>
      <c r="AR117" s="142" t="s">
        <v>336</v>
      </c>
      <c r="AT117" s="142" t="s">
        <v>127</v>
      </c>
      <c r="AU117" s="142" t="s">
        <v>85</v>
      </c>
      <c r="AY117" s="18" t="s">
        <v>125</v>
      </c>
      <c r="BE117" s="143">
        <f>IF(N117="základní",J117,0)</f>
        <v>0</v>
      </c>
      <c r="BF117" s="143">
        <f>IF(N117="snížená",J117,0)</f>
        <v>0</v>
      </c>
      <c r="BG117" s="143">
        <f>IF(N117="zákl. přenesená",J117,0)</f>
        <v>0</v>
      </c>
      <c r="BH117" s="143">
        <f>IF(N117="sníž. přenesená",J117,0)</f>
        <v>0</v>
      </c>
      <c r="BI117" s="143">
        <f>IF(N117="nulová",J117,0)</f>
        <v>0</v>
      </c>
      <c r="BJ117" s="18" t="s">
        <v>83</v>
      </c>
      <c r="BK117" s="143">
        <f>ROUND(I117*H117,2)</f>
        <v>0</v>
      </c>
      <c r="BL117" s="18" t="s">
        <v>240</v>
      </c>
      <c r="BM117" s="142" t="s">
        <v>787</v>
      </c>
    </row>
    <row r="118" spans="2:65" s="1" customFormat="1" ht="11.25">
      <c r="B118" s="33"/>
      <c r="D118" s="144" t="s">
        <v>134</v>
      </c>
      <c r="F118" s="145" t="s">
        <v>786</v>
      </c>
      <c r="I118" s="146"/>
      <c r="L118" s="33"/>
      <c r="M118" s="147"/>
      <c r="T118" s="54"/>
      <c r="AT118" s="18" t="s">
        <v>134</v>
      </c>
      <c r="AU118" s="18" t="s">
        <v>85</v>
      </c>
    </row>
    <row r="119" spans="2:65" s="1" customFormat="1" ht="19.5">
      <c r="B119" s="33"/>
      <c r="D119" s="144" t="s">
        <v>142</v>
      </c>
      <c r="F119" s="165" t="s">
        <v>788</v>
      </c>
      <c r="I119" s="146"/>
      <c r="L119" s="33"/>
      <c r="M119" s="147"/>
      <c r="T119" s="54"/>
      <c r="AT119" s="18" t="s">
        <v>142</v>
      </c>
      <c r="AU119" s="18" t="s">
        <v>85</v>
      </c>
    </row>
    <row r="120" spans="2:65" s="11" customFormat="1" ht="25.9" customHeight="1">
      <c r="B120" s="117"/>
      <c r="D120" s="118" t="s">
        <v>74</v>
      </c>
      <c r="E120" s="119" t="s">
        <v>127</v>
      </c>
      <c r="F120" s="119" t="s">
        <v>789</v>
      </c>
      <c r="I120" s="120"/>
      <c r="J120" s="121">
        <f>BK120</f>
        <v>0</v>
      </c>
      <c r="L120" s="117"/>
      <c r="M120" s="122"/>
      <c r="P120" s="123">
        <f>P121</f>
        <v>0</v>
      </c>
      <c r="R120" s="123">
        <f>R121</f>
        <v>1.910125E-2</v>
      </c>
      <c r="T120" s="124">
        <f>T121</f>
        <v>0</v>
      </c>
      <c r="AR120" s="118" t="s">
        <v>144</v>
      </c>
      <c r="AT120" s="125" t="s">
        <v>74</v>
      </c>
      <c r="AU120" s="125" t="s">
        <v>75</v>
      </c>
      <c r="AY120" s="118" t="s">
        <v>125</v>
      </c>
      <c r="BK120" s="126">
        <f>BK121</f>
        <v>0</v>
      </c>
    </row>
    <row r="121" spans="2:65" s="11" customFormat="1" ht="22.9" customHeight="1">
      <c r="B121" s="117"/>
      <c r="D121" s="118" t="s">
        <v>74</v>
      </c>
      <c r="E121" s="127" t="s">
        <v>790</v>
      </c>
      <c r="F121" s="127" t="s">
        <v>791</v>
      </c>
      <c r="I121" s="120"/>
      <c r="J121" s="128">
        <f>BK121</f>
        <v>0</v>
      </c>
      <c r="L121" s="117"/>
      <c r="M121" s="122"/>
      <c r="P121" s="123">
        <f>SUM(P122:P180)</f>
        <v>0</v>
      </c>
      <c r="R121" s="123">
        <f>SUM(R122:R180)</f>
        <v>1.910125E-2</v>
      </c>
      <c r="T121" s="124">
        <f>SUM(T122:T180)</f>
        <v>0</v>
      </c>
      <c r="AR121" s="118" t="s">
        <v>144</v>
      </c>
      <c r="AT121" s="125" t="s">
        <v>74</v>
      </c>
      <c r="AU121" s="125" t="s">
        <v>83</v>
      </c>
      <c r="AY121" s="118" t="s">
        <v>125</v>
      </c>
      <c r="BK121" s="126">
        <f>SUM(BK122:BK180)</f>
        <v>0</v>
      </c>
    </row>
    <row r="122" spans="2:65" s="1" customFormat="1" ht="24.2" customHeight="1">
      <c r="B122" s="33"/>
      <c r="C122" s="155" t="s">
        <v>8</v>
      </c>
      <c r="D122" s="155" t="s">
        <v>137</v>
      </c>
      <c r="E122" s="156" t="s">
        <v>792</v>
      </c>
      <c r="F122" s="157" t="s">
        <v>793</v>
      </c>
      <c r="G122" s="158" t="s">
        <v>794</v>
      </c>
      <c r="H122" s="159">
        <v>2.5000000000000001E-2</v>
      </c>
      <c r="I122" s="160"/>
      <c r="J122" s="161">
        <f>ROUND(I122*H122,2)</f>
        <v>0</v>
      </c>
      <c r="K122" s="162"/>
      <c r="L122" s="33"/>
      <c r="M122" s="163" t="s">
        <v>21</v>
      </c>
      <c r="N122" s="164" t="s">
        <v>46</v>
      </c>
      <c r="P122" s="140">
        <f>O122*H122</f>
        <v>0</v>
      </c>
      <c r="Q122" s="140">
        <v>8.8000000000000005E-3</v>
      </c>
      <c r="R122" s="140">
        <f>Q122*H122</f>
        <v>2.2000000000000003E-4</v>
      </c>
      <c r="S122" s="140">
        <v>0</v>
      </c>
      <c r="T122" s="141">
        <f>S122*H122</f>
        <v>0</v>
      </c>
      <c r="AR122" s="142" t="s">
        <v>795</v>
      </c>
      <c r="AT122" s="142" t="s">
        <v>137</v>
      </c>
      <c r="AU122" s="142" t="s">
        <v>85</v>
      </c>
      <c r="AY122" s="18" t="s">
        <v>125</v>
      </c>
      <c r="BE122" s="143">
        <f>IF(N122="základní",J122,0)</f>
        <v>0</v>
      </c>
      <c r="BF122" s="143">
        <f>IF(N122="snížená",J122,0)</f>
        <v>0</v>
      </c>
      <c r="BG122" s="143">
        <f>IF(N122="zákl. přenesená",J122,0)</f>
        <v>0</v>
      </c>
      <c r="BH122" s="143">
        <f>IF(N122="sníž. přenesená",J122,0)</f>
        <v>0</v>
      </c>
      <c r="BI122" s="143">
        <f>IF(N122="nulová",J122,0)</f>
        <v>0</v>
      </c>
      <c r="BJ122" s="18" t="s">
        <v>83</v>
      </c>
      <c r="BK122" s="143">
        <f>ROUND(I122*H122,2)</f>
        <v>0</v>
      </c>
      <c r="BL122" s="18" t="s">
        <v>795</v>
      </c>
      <c r="BM122" s="142" t="s">
        <v>796</v>
      </c>
    </row>
    <row r="123" spans="2:65" s="1" customFormat="1" ht="19.5">
      <c r="B123" s="33"/>
      <c r="D123" s="144" t="s">
        <v>134</v>
      </c>
      <c r="F123" s="145" t="s">
        <v>797</v>
      </c>
      <c r="I123" s="146"/>
      <c r="L123" s="33"/>
      <c r="M123" s="147"/>
      <c r="T123" s="54"/>
      <c r="AT123" s="18" t="s">
        <v>134</v>
      </c>
      <c r="AU123" s="18" t="s">
        <v>85</v>
      </c>
    </row>
    <row r="124" spans="2:65" s="1" customFormat="1" ht="11.25">
      <c r="B124" s="33"/>
      <c r="D124" s="166" t="s">
        <v>150</v>
      </c>
      <c r="F124" s="167" t="s">
        <v>798</v>
      </c>
      <c r="I124" s="146"/>
      <c r="L124" s="33"/>
      <c r="M124" s="147"/>
      <c r="T124" s="54"/>
      <c r="AT124" s="18" t="s">
        <v>150</v>
      </c>
      <c r="AU124" s="18" t="s">
        <v>85</v>
      </c>
    </row>
    <row r="125" spans="2:65" s="1" customFormat="1" ht="24.2" customHeight="1">
      <c r="B125" s="33"/>
      <c r="C125" s="155" t="s">
        <v>219</v>
      </c>
      <c r="D125" s="155" t="s">
        <v>137</v>
      </c>
      <c r="E125" s="156" t="s">
        <v>799</v>
      </c>
      <c r="F125" s="157" t="s">
        <v>800</v>
      </c>
      <c r="G125" s="158" t="s">
        <v>147</v>
      </c>
      <c r="H125" s="159">
        <v>25</v>
      </c>
      <c r="I125" s="160"/>
      <c r="J125" s="161">
        <f>ROUND(I125*H125,2)</f>
        <v>0</v>
      </c>
      <c r="K125" s="162"/>
      <c r="L125" s="33"/>
      <c r="M125" s="163" t="s">
        <v>21</v>
      </c>
      <c r="N125" s="164" t="s">
        <v>46</v>
      </c>
      <c r="P125" s="140">
        <f>O125*H125</f>
        <v>0</v>
      </c>
      <c r="Q125" s="140">
        <v>0</v>
      </c>
      <c r="R125" s="140">
        <f>Q125*H125</f>
        <v>0</v>
      </c>
      <c r="S125" s="140">
        <v>0</v>
      </c>
      <c r="T125" s="141">
        <f>S125*H125</f>
        <v>0</v>
      </c>
      <c r="AR125" s="142" t="s">
        <v>795</v>
      </c>
      <c r="AT125" s="142" t="s">
        <v>137</v>
      </c>
      <c r="AU125" s="142" t="s">
        <v>85</v>
      </c>
      <c r="AY125" s="18" t="s">
        <v>125</v>
      </c>
      <c r="BE125" s="143">
        <f>IF(N125="základní",J125,0)</f>
        <v>0</v>
      </c>
      <c r="BF125" s="143">
        <f>IF(N125="snížená",J125,0)</f>
        <v>0</v>
      </c>
      <c r="BG125" s="143">
        <f>IF(N125="zákl. přenesená",J125,0)</f>
        <v>0</v>
      </c>
      <c r="BH125" s="143">
        <f>IF(N125="sníž. přenesená",J125,0)</f>
        <v>0</v>
      </c>
      <c r="BI125" s="143">
        <f>IF(N125="nulová",J125,0)</f>
        <v>0</v>
      </c>
      <c r="BJ125" s="18" t="s">
        <v>83</v>
      </c>
      <c r="BK125" s="143">
        <f>ROUND(I125*H125,2)</f>
        <v>0</v>
      </c>
      <c r="BL125" s="18" t="s">
        <v>795</v>
      </c>
      <c r="BM125" s="142" t="s">
        <v>801</v>
      </c>
    </row>
    <row r="126" spans="2:65" s="1" customFormat="1" ht="29.25">
      <c r="B126" s="33"/>
      <c r="D126" s="144" t="s">
        <v>134</v>
      </c>
      <c r="F126" s="145" t="s">
        <v>802</v>
      </c>
      <c r="I126" s="146"/>
      <c r="L126" s="33"/>
      <c r="M126" s="147"/>
      <c r="T126" s="54"/>
      <c r="AT126" s="18" t="s">
        <v>134</v>
      </c>
      <c r="AU126" s="18" t="s">
        <v>85</v>
      </c>
    </row>
    <row r="127" spans="2:65" s="1" customFormat="1" ht="11.25">
      <c r="B127" s="33"/>
      <c r="D127" s="166" t="s">
        <v>150</v>
      </c>
      <c r="F127" s="167" t="s">
        <v>803</v>
      </c>
      <c r="I127" s="146"/>
      <c r="L127" s="33"/>
      <c r="M127" s="147"/>
      <c r="T127" s="54"/>
      <c r="AT127" s="18" t="s">
        <v>150</v>
      </c>
      <c r="AU127" s="18" t="s">
        <v>85</v>
      </c>
    </row>
    <row r="128" spans="2:65" s="12" customFormat="1" ht="11.25">
      <c r="B128" s="148"/>
      <c r="D128" s="144" t="s">
        <v>135</v>
      </c>
      <c r="E128" s="149" t="s">
        <v>21</v>
      </c>
      <c r="F128" s="150" t="s">
        <v>804</v>
      </c>
      <c r="H128" s="151">
        <v>25</v>
      </c>
      <c r="I128" s="152"/>
      <c r="L128" s="148"/>
      <c r="M128" s="153"/>
      <c r="T128" s="154"/>
      <c r="AT128" s="149" t="s">
        <v>135</v>
      </c>
      <c r="AU128" s="149" t="s">
        <v>85</v>
      </c>
      <c r="AV128" s="12" t="s">
        <v>85</v>
      </c>
      <c r="AW128" s="12" t="s">
        <v>36</v>
      </c>
      <c r="AX128" s="12" t="s">
        <v>83</v>
      </c>
      <c r="AY128" s="149" t="s">
        <v>125</v>
      </c>
    </row>
    <row r="129" spans="2:65" s="1" customFormat="1" ht="24.2" customHeight="1">
      <c r="B129" s="33"/>
      <c r="C129" s="155" t="s">
        <v>228</v>
      </c>
      <c r="D129" s="155" t="s">
        <v>137</v>
      </c>
      <c r="E129" s="156" t="s">
        <v>805</v>
      </c>
      <c r="F129" s="157" t="s">
        <v>806</v>
      </c>
      <c r="G129" s="158" t="s">
        <v>405</v>
      </c>
      <c r="H129" s="159">
        <v>25</v>
      </c>
      <c r="I129" s="160"/>
      <c r="J129" s="161">
        <f>ROUND(I129*H129,2)</f>
        <v>0</v>
      </c>
      <c r="K129" s="162"/>
      <c r="L129" s="33"/>
      <c r="M129" s="163" t="s">
        <v>21</v>
      </c>
      <c r="N129" s="164" t="s">
        <v>46</v>
      </c>
      <c r="P129" s="140">
        <f>O129*H129</f>
        <v>0</v>
      </c>
      <c r="Q129" s="140">
        <v>0</v>
      </c>
      <c r="R129" s="140">
        <f>Q129*H129</f>
        <v>0</v>
      </c>
      <c r="S129" s="140">
        <v>0</v>
      </c>
      <c r="T129" s="141">
        <f>S129*H129</f>
        <v>0</v>
      </c>
      <c r="AR129" s="142" t="s">
        <v>795</v>
      </c>
      <c r="AT129" s="142" t="s">
        <v>137</v>
      </c>
      <c r="AU129" s="142" t="s">
        <v>85</v>
      </c>
      <c r="AY129" s="18" t="s">
        <v>125</v>
      </c>
      <c r="BE129" s="143">
        <f>IF(N129="základní",J129,0)</f>
        <v>0</v>
      </c>
      <c r="BF129" s="143">
        <f>IF(N129="snížená",J129,0)</f>
        <v>0</v>
      </c>
      <c r="BG129" s="143">
        <f>IF(N129="zákl. přenesená",J129,0)</f>
        <v>0</v>
      </c>
      <c r="BH129" s="143">
        <f>IF(N129="sníž. přenesená",J129,0)</f>
        <v>0</v>
      </c>
      <c r="BI129" s="143">
        <f>IF(N129="nulová",J129,0)</f>
        <v>0</v>
      </c>
      <c r="BJ129" s="18" t="s">
        <v>83</v>
      </c>
      <c r="BK129" s="143">
        <f>ROUND(I129*H129,2)</f>
        <v>0</v>
      </c>
      <c r="BL129" s="18" t="s">
        <v>795</v>
      </c>
      <c r="BM129" s="142" t="s">
        <v>807</v>
      </c>
    </row>
    <row r="130" spans="2:65" s="1" customFormat="1" ht="39">
      <c r="B130" s="33"/>
      <c r="D130" s="144" t="s">
        <v>134</v>
      </c>
      <c r="F130" s="145" t="s">
        <v>808</v>
      </c>
      <c r="I130" s="146"/>
      <c r="L130" s="33"/>
      <c r="M130" s="147"/>
      <c r="T130" s="54"/>
      <c r="AT130" s="18" t="s">
        <v>134</v>
      </c>
      <c r="AU130" s="18" t="s">
        <v>85</v>
      </c>
    </row>
    <row r="131" spans="2:65" s="1" customFormat="1" ht="11.25">
      <c r="B131" s="33"/>
      <c r="D131" s="166" t="s">
        <v>150</v>
      </c>
      <c r="F131" s="167" t="s">
        <v>809</v>
      </c>
      <c r="I131" s="146"/>
      <c r="L131" s="33"/>
      <c r="M131" s="147"/>
      <c r="T131" s="54"/>
      <c r="AT131" s="18" t="s">
        <v>150</v>
      </c>
      <c r="AU131" s="18" t="s">
        <v>85</v>
      </c>
    </row>
    <row r="132" spans="2:65" s="1" customFormat="1" ht="24.2" customHeight="1">
      <c r="B132" s="33"/>
      <c r="C132" s="155" t="s">
        <v>234</v>
      </c>
      <c r="D132" s="155" t="s">
        <v>137</v>
      </c>
      <c r="E132" s="156" t="s">
        <v>810</v>
      </c>
      <c r="F132" s="157" t="s">
        <v>811</v>
      </c>
      <c r="G132" s="158" t="s">
        <v>155</v>
      </c>
      <c r="H132" s="159">
        <v>2</v>
      </c>
      <c r="I132" s="160"/>
      <c r="J132" s="161">
        <f>ROUND(I132*H132,2)</f>
        <v>0</v>
      </c>
      <c r="K132" s="162"/>
      <c r="L132" s="33"/>
      <c r="M132" s="163" t="s">
        <v>21</v>
      </c>
      <c r="N132" s="164" t="s">
        <v>46</v>
      </c>
      <c r="P132" s="140">
        <f>O132*H132</f>
        <v>0</v>
      </c>
      <c r="Q132" s="140">
        <v>0</v>
      </c>
      <c r="R132" s="140">
        <f>Q132*H132</f>
        <v>0</v>
      </c>
      <c r="S132" s="140">
        <v>0</v>
      </c>
      <c r="T132" s="141">
        <f>S132*H132</f>
        <v>0</v>
      </c>
      <c r="AR132" s="142" t="s">
        <v>795</v>
      </c>
      <c r="AT132" s="142" t="s">
        <v>137</v>
      </c>
      <c r="AU132" s="142" t="s">
        <v>85</v>
      </c>
      <c r="AY132" s="18" t="s">
        <v>125</v>
      </c>
      <c r="BE132" s="143">
        <f>IF(N132="základní",J132,0)</f>
        <v>0</v>
      </c>
      <c r="BF132" s="143">
        <f>IF(N132="snížená",J132,0)</f>
        <v>0</v>
      </c>
      <c r="BG132" s="143">
        <f>IF(N132="zákl. přenesená",J132,0)</f>
        <v>0</v>
      </c>
      <c r="BH132" s="143">
        <f>IF(N132="sníž. přenesená",J132,0)</f>
        <v>0</v>
      </c>
      <c r="BI132" s="143">
        <f>IF(N132="nulová",J132,0)</f>
        <v>0</v>
      </c>
      <c r="BJ132" s="18" t="s">
        <v>83</v>
      </c>
      <c r="BK132" s="143">
        <f>ROUND(I132*H132,2)</f>
        <v>0</v>
      </c>
      <c r="BL132" s="18" t="s">
        <v>795</v>
      </c>
      <c r="BM132" s="142" t="s">
        <v>812</v>
      </c>
    </row>
    <row r="133" spans="2:65" s="1" customFormat="1" ht="19.5">
      <c r="B133" s="33"/>
      <c r="D133" s="144" t="s">
        <v>134</v>
      </c>
      <c r="F133" s="145" t="s">
        <v>813</v>
      </c>
      <c r="I133" s="146"/>
      <c r="L133" s="33"/>
      <c r="M133" s="147"/>
      <c r="T133" s="54"/>
      <c r="AT133" s="18" t="s">
        <v>134</v>
      </c>
      <c r="AU133" s="18" t="s">
        <v>85</v>
      </c>
    </row>
    <row r="134" spans="2:65" s="1" customFormat="1" ht="11.25">
      <c r="B134" s="33"/>
      <c r="D134" s="166" t="s">
        <v>150</v>
      </c>
      <c r="F134" s="167" t="s">
        <v>814</v>
      </c>
      <c r="I134" s="146"/>
      <c r="L134" s="33"/>
      <c r="M134" s="147"/>
      <c r="T134" s="54"/>
      <c r="AT134" s="18" t="s">
        <v>150</v>
      </c>
      <c r="AU134" s="18" t="s">
        <v>85</v>
      </c>
    </row>
    <row r="135" spans="2:65" s="12" customFormat="1" ht="11.25">
      <c r="B135" s="148"/>
      <c r="D135" s="144" t="s">
        <v>135</v>
      </c>
      <c r="E135" s="149" t="s">
        <v>21</v>
      </c>
      <c r="F135" s="150" t="s">
        <v>815</v>
      </c>
      <c r="H135" s="151">
        <v>2</v>
      </c>
      <c r="I135" s="152"/>
      <c r="L135" s="148"/>
      <c r="M135" s="153"/>
      <c r="T135" s="154"/>
      <c r="AT135" s="149" t="s">
        <v>135</v>
      </c>
      <c r="AU135" s="149" t="s">
        <v>85</v>
      </c>
      <c r="AV135" s="12" t="s">
        <v>85</v>
      </c>
      <c r="AW135" s="12" t="s">
        <v>36</v>
      </c>
      <c r="AX135" s="12" t="s">
        <v>83</v>
      </c>
      <c r="AY135" s="149" t="s">
        <v>125</v>
      </c>
    </row>
    <row r="136" spans="2:65" s="1" customFormat="1" ht="37.9" customHeight="1">
      <c r="B136" s="33"/>
      <c r="C136" s="155" t="s">
        <v>240</v>
      </c>
      <c r="D136" s="155" t="s">
        <v>137</v>
      </c>
      <c r="E136" s="156" t="s">
        <v>816</v>
      </c>
      <c r="F136" s="157" t="s">
        <v>817</v>
      </c>
      <c r="G136" s="158" t="s">
        <v>155</v>
      </c>
      <c r="H136" s="159">
        <v>10</v>
      </c>
      <c r="I136" s="160"/>
      <c r="J136" s="161">
        <f>ROUND(I136*H136,2)</f>
        <v>0</v>
      </c>
      <c r="K136" s="162"/>
      <c r="L136" s="33"/>
      <c r="M136" s="163" t="s">
        <v>21</v>
      </c>
      <c r="N136" s="164" t="s">
        <v>46</v>
      </c>
      <c r="P136" s="140">
        <f>O136*H136</f>
        <v>0</v>
      </c>
      <c r="Q136" s="140">
        <v>0</v>
      </c>
      <c r="R136" s="140">
        <f>Q136*H136</f>
        <v>0</v>
      </c>
      <c r="S136" s="140">
        <v>0</v>
      </c>
      <c r="T136" s="141">
        <f>S136*H136</f>
        <v>0</v>
      </c>
      <c r="AR136" s="142" t="s">
        <v>795</v>
      </c>
      <c r="AT136" s="142" t="s">
        <v>137</v>
      </c>
      <c r="AU136" s="142" t="s">
        <v>85</v>
      </c>
      <c r="AY136" s="18" t="s">
        <v>125</v>
      </c>
      <c r="BE136" s="143">
        <f>IF(N136="základní",J136,0)</f>
        <v>0</v>
      </c>
      <c r="BF136" s="143">
        <f>IF(N136="snížená",J136,0)</f>
        <v>0</v>
      </c>
      <c r="BG136" s="143">
        <f>IF(N136="zákl. přenesená",J136,0)</f>
        <v>0</v>
      </c>
      <c r="BH136" s="143">
        <f>IF(N136="sníž. přenesená",J136,0)</f>
        <v>0</v>
      </c>
      <c r="BI136" s="143">
        <f>IF(N136="nulová",J136,0)</f>
        <v>0</v>
      </c>
      <c r="BJ136" s="18" t="s">
        <v>83</v>
      </c>
      <c r="BK136" s="143">
        <f>ROUND(I136*H136,2)</f>
        <v>0</v>
      </c>
      <c r="BL136" s="18" t="s">
        <v>795</v>
      </c>
      <c r="BM136" s="142" t="s">
        <v>818</v>
      </c>
    </row>
    <row r="137" spans="2:65" s="1" customFormat="1" ht="29.25">
      <c r="B137" s="33"/>
      <c r="D137" s="144" t="s">
        <v>134</v>
      </c>
      <c r="F137" s="145" t="s">
        <v>819</v>
      </c>
      <c r="I137" s="146"/>
      <c r="L137" s="33"/>
      <c r="M137" s="147"/>
      <c r="T137" s="54"/>
      <c r="AT137" s="18" t="s">
        <v>134</v>
      </c>
      <c r="AU137" s="18" t="s">
        <v>85</v>
      </c>
    </row>
    <row r="138" spans="2:65" s="1" customFormat="1" ht="11.25">
      <c r="B138" s="33"/>
      <c r="D138" s="166" t="s">
        <v>150</v>
      </c>
      <c r="F138" s="167" t="s">
        <v>820</v>
      </c>
      <c r="I138" s="146"/>
      <c r="L138" s="33"/>
      <c r="M138" s="147"/>
      <c r="T138" s="54"/>
      <c r="AT138" s="18" t="s">
        <v>150</v>
      </c>
      <c r="AU138" s="18" t="s">
        <v>85</v>
      </c>
    </row>
    <row r="139" spans="2:65" s="12" customFormat="1" ht="11.25">
      <c r="B139" s="148"/>
      <c r="D139" s="144" t="s">
        <v>135</v>
      </c>
      <c r="E139" s="149" t="s">
        <v>21</v>
      </c>
      <c r="F139" s="150" t="s">
        <v>821</v>
      </c>
      <c r="H139" s="151">
        <v>10</v>
      </c>
      <c r="I139" s="152"/>
      <c r="L139" s="148"/>
      <c r="M139" s="153"/>
      <c r="T139" s="154"/>
      <c r="AT139" s="149" t="s">
        <v>135</v>
      </c>
      <c r="AU139" s="149" t="s">
        <v>85</v>
      </c>
      <c r="AV139" s="12" t="s">
        <v>85</v>
      </c>
      <c r="AW139" s="12" t="s">
        <v>36</v>
      </c>
      <c r="AX139" s="12" t="s">
        <v>83</v>
      </c>
      <c r="AY139" s="149" t="s">
        <v>125</v>
      </c>
    </row>
    <row r="140" spans="2:65" s="1" customFormat="1" ht="37.9" customHeight="1">
      <c r="B140" s="33"/>
      <c r="C140" s="155" t="s">
        <v>246</v>
      </c>
      <c r="D140" s="155" t="s">
        <v>137</v>
      </c>
      <c r="E140" s="156" t="s">
        <v>822</v>
      </c>
      <c r="F140" s="157" t="s">
        <v>823</v>
      </c>
      <c r="G140" s="158" t="s">
        <v>155</v>
      </c>
      <c r="H140" s="159">
        <v>1.25</v>
      </c>
      <c r="I140" s="160"/>
      <c r="J140" s="161">
        <f>ROUND(I140*H140,2)</f>
        <v>0</v>
      </c>
      <c r="K140" s="162"/>
      <c r="L140" s="33"/>
      <c r="M140" s="163" t="s">
        <v>21</v>
      </c>
      <c r="N140" s="164" t="s">
        <v>46</v>
      </c>
      <c r="P140" s="140">
        <f>O140*H140</f>
        <v>0</v>
      </c>
      <c r="Q140" s="140">
        <v>0</v>
      </c>
      <c r="R140" s="140">
        <f>Q140*H140</f>
        <v>0</v>
      </c>
      <c r="S140" s="140">
        <v>0</v>
      </c>
      <c r="T140" s="141">
        <f>S140*H140</f>
        <v>0</v>
      </c>
      <c r="AR140" s="142" t="s">
        <v>795</v>
      </c>
      <c r="AT140" s="142" t="s">
        <v>137</v>
      </c>
      <c r="AU140" s="142" t="s">
        <v>85</v>
      </c>
      <c r="AY140" s="18" t="s">
        <v>125</v>
      </c>
      <c r="BE140" s="143">
        <f>IF(N140="základní",J140,0)</f>
        <v>0</v>
      </c>
      <c r="BF140" s="143">
        <f>IF(N140="snížená",J140,0)</f>
        <v>0</v>
      </c>
      <c r="BG140" s="143">
        <f>IF(N140="zákl. přenesená",J140,0)</f>
        <v>0</v>
      </c>
      <c r="BH140" s="143">
        <f>IF(N140="sníž. přenesená",J140,0)</f>
        <v>0</v>
      </c>
      <c r="BI140" s="143">
        <f>IF(N140="nulová",J140,0)</f>
        <v>0</v>
      </c>
      <c r="BJ140" s="18" t="s">
        <v>83</v>
      </c>
      <c r="BK140" s="143">
        <f>ROUND(I140*H140,2)</f>
        <v>0</v>
      </c>
      <c r="BL140" s="18" t="s">
        <v>795</v>
      </c>
      <c r="BM140" s="142" t="s">
        <v>824</v>
      </c>
    </row>
    <row r="141" spans="2:65" s="1" customFormat="1" ht="29.25">
      <c r="B141" s="33"/>
      <c r="D141" s="144" t="s">
        <v>134</v>
      </c>
      <c r="F141" s="145" t="s">
        <v>825</v>
      </c>
      <c r="I141" s="146"/>
      <c r="L141" s="33"/>
      <c r="M141" s="147"/>
      <c r="T141" s="54"/>
      <c r="AT141" s="18" t="s">
        <v>134</v>
      </c>
      <c r="AU141" s="18" t="s">
        <v>85</v>
      </c>
    </row>
    <row r="142" spans="2:65" s="1" customFormat="1" ht="11.25">
      <c r="B142" s="33"/>
      <c r="D142" s="166" t="s">
        <v>150</v>
      </c>
      <c r="F142" s="167" t="s">
        <v>826</v>
      </c>
      <c r="I142" s="146"/>
      <c r="L142" s="33"/>
      <c r="M142" s="147"/>
      <c r="T142" s="54"/>
      <c r="AT142" s="18" t="s">
        <v>150</v>
      </c>
      <c r="AU142" s="18" t="s">
        <v>85</v>
      </c>
    </row>
    <row r="143" spans="2:65" s="12" customFormat="1" ht="11.25">
      <c r="B143" s="148"/>
      <c r="D143" s="144" t="s">
        <v>135</v>
      </c>
      <c r="E143" s="149" t="s">
        <v>21</v>
      </c>
      <c r="F143" s="150" t="s">
        <v>827</v>
      </c>
      <c r="H143" s="151">
        <v>1.25</v>
      </c>
      <c r="I143" s="152"/>
      <c r="L143" s="148"/>
      <c r="M143" s="153"/>
      <c r="T143" s="154"/>
      <c r="AT143" s="149" t="s">
        <v>135</v>
      </c>
      <c r="AU143" s="149" t="s">
        <v>85</v>
      </c>
      <c r="AV143" s="12" t="s">
        <v>85</v>
      </c>
      <c r="AW143" s="12" t="s">
        <v>36</v>
      </c>
      <c r="AX143" s="12" t="s">
        <v>83</v>
      </c>
      <c r="AY143" s="149" t="s">
        <v>125</v>
      </c>
    </row>
    <row r="144" spans="2:65" s="1" customFormat="1" ht="37.9" customHeight="1">
      <c r="B144" s="33"/>
      <c r="C144" s="155" t="s">
        <v>252</v>
      </c>
      <c r="D144" s="155" t="s">
        <v>137</v>
      </c>
      <c r="E144" s="156" t="s">
        <v>828</v>
      </c>
      <c r="F144" s="157" t="s">
        <v>829</v>
      </c>
      <c r="G144" s="158" t="s">
        <v>155</v>
      </c>
      <c r="H144" s="159">
        <v>11.25</v>
      </c>
      <c r="I144" s="160"/>
      <c r="J144" s="161">
        <f>ROUND(I144*H144,2)</f>
        <v>0</v>
      </c>
      <c r="K144" s="162"/>
      <c r="L144" s="33"/>
      <c r="M144" s="163" t="s">
        <v>21</v>
      </c>
      <c r="N144" s="164" t="s">
        <v>46</v>
      </c>
      <c r="P144" s="140">
        <f>O144*H144</f>
        <v>0</v>
      </c>
      <c r="Q144" s="140">
        <v>0</v>
      </c>
      <c r="R144" s="140">
        <f>Q144*H144</f>
        <v>0</v>
      </c>
      <c r="S144" s="140">
        <v>0</v>
      </c>
      <c r="T144" s="141">
        <f>S144*H144</f>
        <v>0</v>
      </c>
      <c r="AR144" s="142" t="s">
        <v>795</v>
      </c>
      <c r="AT144" s="142" t="s">
        <v>137</v>
      </c>
      <c r="AU144" s="142" t="s">
        <v>85</v>
      </c>
      <c r="AY144" s="18" t="s">
        <v>125</v>
      </c>
      <c r="BE144" s="143">
        <f>IF(N144="základní",J144,0)</f>
        <v>0</v>
      </c>
      <c r="BF144" s="143">
        <f>IF(N144="snížená",J144,0)</f>
        <v>0</v>
      </c>
      <c r="BG144" s="143">
        <f>IF(N144="zákl. přenesená",J144,0)</f>
        <v>0</v>
      </c>
      <c r="BH144" s="143">
        <f>IF(N144="sníž. přenesená",J144,0)</f>
        <v>0</v>
      </c>
      <c r="BI144" s="143">
        <f>IF(N144="nulová",J144,0)</f>
        <v>0</v>
      </c>
      <c r="BJ144" s="18" t="s">
        <v>83</v>
      </c>
      <c r="BK144" s="143">
        <f>ROUND(I144*H144,2)</f>
        <v>0</v>
      </c>
      <c r="BL144" s="18" t="s">
        <v>795</v>
      </c>
      <c r="BM144" s="142" t="s">
        <v>830</v>
      </c>
    </row>
    <row r="145" spans="2:65" s="1" customFormat="1" ht="39">
      <c r="B145" s="33"/>
      <c r="D145" s="144" t="s">
        <v>134</v>
      </c>
      <c r="F145" s="145" t="s">
        <v>831</v>
      </c>
      <c r="I145" s="146"/>
      <c r="L145" s="33"/>
      <c r="M145" s="147"/>
      <c r="T145" s="54"/>
      <c r="AT145" s="18" t="s">
        <v>134</v>
      </c>
      <c r="AU145" s="18" t="s">
        <v>85</v>
      </c>
    </row>
    <row r="146" spans="2:65" s="1" customFormat="1" ht="11.25">
      <c r="B146" s="33"/>
      <c r="D146" s="166" t="s">
        <v>150</v>
      </c>
      <c r="F146" s="167" t="s">
        <v>832</v>
      </c>
      <c r="I146" s="146"/>
      <c r="L146" s="33"/>
      <c r="M146" s="147"/>
      <c r="T146" s="54"/>
      <c r="AT146" s="18" t="s">
        <v>150</v>
      </c>
      <c r="AU146" s="18" t="s">
        <v>85</v>
      </c>
    </row>
    <row r="147" spans="2:65" s="12" customFormat="1" ht="11.25">
      <c r="B147" s="148"/>
      <c r="D147" s="144" t="s">
        <v>135</v>
      </c>
      <c r="E147" s="149" t="s">
        <v>21</v>
      </c>
      <c r="F147" s="150" t="s">
        <v>833</v>
      </c>
      <c r="H147" s="151">
        <v>11.25</v>
      </c>
      <c r="I147" s="152"/>
      <c r="L147" s="148"/>
      <c r="M147" s="153"/>
      <c r="T147" s="154"/>
      <c r="AT147" s="149" t="s">
        <v>135</v>
      </c>
      <c r="AU147" s="149" t="s">
        <v>85</v>
      </c>
      <c r="AV147" s="12" t="s">
        <v>85</v>
      </c>
      <c r="AW147" s="12" t="s">
        <v>36</v>
      </c>
      <c r="AX147" s="12" t="s">
        <v>83</v>
      </c>
      <c r="AY147" s="149" t="s">
        <v>125</v>
      </c>
    </row>
    <row r="148" spans="2:65" s="1" customFormat="1" ht="24.2" customHeight="1">
      <c r="B148" s="33"/>
      <c r="C148" s="155" t="s">
        <v>258</v>
      </c>
      <c r="D148" s="155" t="s">
        <v>137</v>
      </c>
      <c r="E148" s="156" t="s">
        <v>834</v>
      </c>
      <c r="F148" s="157" t="s">
        <v>835</v>
      </c>
      <c r="G148" s="158" t="s">
        <v>199</v>
      </c>
      <c r="H148" s="159">
        <v>2.25</v>
      </c>
      <c r="I148" s="160"/>
      <c r="J148" s="161">
        <f>ROUND(I148*H148,2)</f>
        <v>0</v>
      </c>
      <c r="K148" s="162"/>
      <c r="L148" s="33"/>
      <c r="M148" s="163" t="s">
        <v>21</v>
      </c>
      <c r="N148" s="164" t="s">
        <v>46</v>
      </c>
      <c r="P148" s="140">
        <f>O148*H148</f>
        <v>0</v>
      </c>
      <c r="Q148" s="140">
        <v>0</v>
      </c>
      <c r="R148" s="140">
        <f>Q148*H148</f>
        <v>0</v>
      </c>
      <c r="S148" s="140">
        <v>0</v>
      </c>
      <c r="T148" s="141">
        <f>S148*H148</f>
        <v>0</v>
      </c>
      <c r="AR148" s="142" t="s">
        <v>795</v>
      </c>
      <c r="AT148" s="142" t="s">
        <v>137</v>
      </c>
      <c r="AU148" s="142" t="s">
        <v>85</v>
      </c>
      <c r="AY148" s="18" t="s">
        <v>125</v>
      </c>
      <c r="BE148" s="143">
        <f>IF(N148="základní",J148,0)</f>
        <v>0</v>
      </c>
      <c r="BF148" s="143">
        <f>IF(N148="snížená",J148,0)</f>
        <v>0</v>
      </c>
      <c r="BG148" s="143">
        <f>IF(N148="zákl. přenesená",J148,0)</f>
        <v>0</v>
      </c>
      <c r="BH148" s="143">
        <f>IF(N148="sníž. přenesená",J148,0)</f>
        <v>0</v>
      </c>
      <c r="BI148" s="143">
        <f>IF(N148="nulová",J148,0)</f>
        <v>0</v>
      </c>
      <c r="BJ148" s="18" t="s">
        <v>83</v>
      </c>
      <c r="BK148" s="143">
        <f>ROUND(I148*H148,2)</f>
        <v>0</v>
      </c>
      <c r="BL148" s="18" t="s">
        <v>795</v>
      </c>
      <c r="BM148" s="142" t="s">
        <v>836</v>
      </c>
    </row>
    <row r="149" spans="2:65" s="1" customFormat="1" ht="19.5">
      <c r="B149" s="33"/>
      <c r="D149" s="144" t="s">
        <v>134</v>
      </c>
      <c r="F149" s="145" t="s">
        <v>837</v>
      </c>
      <c r="I149" s="146"/>
      <c r="L149" s="33"/>
      <c r="M149" s="147"/>
      <c r="T149" s="54"/>
      <c r="AT149" s="18" t="s">
        <v>134</v>
      </c>
      <c r="AU149" s="18" t="s">
        <v>85</v>
      </c>
    </row>
    <row r="150" spans="2:65" s="1" customFormat="1" ht="11.25">
      <c r="B150" s="33"/>
      <c r="D150" s="166" t="s">
        <v>150</v>
      </c>
      <c r="F150" s="167" t="s">
        <v>838</v>
      </c>
      <c r="I150" s="146"/>
      <c r="L150" s="33"/>
      <c r="M150" s="147"/>
      <c r="T150" s="54"/>
      <c r="AT150" s="18" t="s">
        <v>150</v>
      </c>
      <c r="AU150" s="18" t="s">
        <v>85</v>
      </c>
    </row>
    <row r="151" spans="2:65" s="12" customFormat="1" ht="11.25">
      <c r="B151" s="148"/>
      <c r="D151" s="144" t="s">
        <v>135</v>
      </c>
      <c r="E151" s="149" t="s">
        <v>21</v>
      </c>
      <c r="F151" s="150" t="s">
        <v>839</v>
      </c>
      <c r="H151" s="151">
        <v>2.25</v>
      </c>
      <c r="I151" s="152"/>
      <c r="L151" s="148"/>
      <c r="M151" s="153"/>
      <c r="T151" s="154"/>
      <c r="AT151" s="149" t="s">
        <v>135</v>
      </c>
      <c r="AU151" s="149" t="s">
        <v>85</v>
      </c>
      <c r="AV151" s="12" t="s">
        <v>85</v>
      </c>
      <c r="AW151" s="12" t="s">
        <v>36</v>
      </c>
      <c r="AX151" s="12" t="s">
        <v>83</v>
      </c>
      <c r="AY151" s="149" t="s">
        <v>125</v>
      </c>
    </row>
    <row r="152" spans="2:65" s="1" customFormat="1" ht="24.2" customHeight="1">
      <c r="B152" s="33"/>
      <c r="C152" s="155" t="s">
        <v>264</v>
      </c>
      <c r="D152" s="155" t="s">
        <v>137</v>
      </c>
      <c r="E152" s="156" t="s">
        <v>840</v>
      </c>
      <c r="F152" s="157" t="s">
        <v>841</v>
      </c>
      <c r="G152" s="158" t="s">
        <v>155</v>
      </c>
      <c r="H152" s="159">
        <v>1.25</v>
      </c>
      <c r="I152" s="160"/>
      <c r="J152" s="161">
        <f>ROUND(I152*H152,2)</f>
        <v>0</v>
      </c>
      <c r="K152" s="162"/>
      <c r="L152" s="33"/>
      <c r="M152" s="163" t="s">
        <v>21</v>
      </c>
      <c r="N152" s="164" t="s">
        <v>46</v>
      </c>
      <c r="P152" s="140">
        <f>O152*H152</f>
        <v>0</v>
      </c>
      <c r="Q152" s="140">
        <v>0</v>
      </c>
      <c r="R152" s="140">
        <f>Q152*H152</f>
        <v>0</v>
      </c>
      <c r="S152" s="140">
        <v>0</v>
      </c>
      <c r="T152" s="141">
        <f>S152*H152</f>
        <v>0</v>
      </c>
      <c r="AR152" s="142" t="s">
        <v>795</v>
      </c>
      <c r="AT152" s="142" t="s">
        <v>137</v>
      </c>
      <c r="AU152" s="142" t="s">
        <v>85</v>
      </c>
      <c r="AY152" s="18" t="s">
        <v>125</v>
      </c>
      <c r="BE152" s="143">
        <f>IF(N152="základní",J152,0)</f>
        <v>0</v>
      </c>
      <c r="BF152" s="143">
        <f>IF(N152="snížená",J152,0)</f>
        <v>0</v>
      </c>
      <c r="BG152" s="143">
        <f>IF(N152="zákl. přenesená",J152,0)</f>
        <v>0</v>
      </c>
      <c r="BH152" s="143">
        <f>IF(N152="sníž. přenesená",J152,0)</f>
        <v>0</v>
      </c>
      <c r="BI152" s="143">
        <f>IF(N152="nulová",J152,0)</f>
        <v>0</v>
      </c>
      <c r="BJ152" s="18" t="s">
        <v>83</v>
      </c>
      <c r="BK152" s="143">
        <f>ROUND(I152*H152,2)</f>
        <v>0</v>
      </c>
      <c r="BL152" s="18" t="s">
        <v>795</v>
      </c>
      <c r="BM152" s="142" t="s">
        <v>842</v>
      </c>
    </row>
    <row r="153" spans="2:65" s="1" customFormat="1" ht="11.25">
      <c r="B153" s="33"/>
      <c r="D153" s="144" t="s">
        <v>134</v>
      </c>
      <c r="F153" s="145" t="s">
        <v>843</v>
      </c>
      <c r="I153" s="146"/>
      <c r="L153" s="33"/>
      <c r="M153" s="147"/>
      <c r="T153" s="54"/>
      <c r="AT153" s="18" t="s">
        <v>134</v>
      </c>
      <c r="AU153" s="18" t="s">
        <v>85</v>
      </c>
    </row>
    <row r="154" spans="2:65" s="1" customFormat="1" ht="11.25">
      <c r="B154" s="33"/>
      <c r="D154" s="166" t="s">
        <v>150</v>
      </c>
      <c r="F154" s="167" t="s">
        <v>844</v>
      </c>
      <c r="I154" s="146"/>
      <c r="L154" s="33"/>
      <c r="M154" s="147"/>
      <c r="T154" s="54"/>
      <c r="AT154" s="18" t="s">
        <v>150</v>
      </c>
      <c r="AU154" s="18" t="s">
        <v>85</v>
      </c>
    </row>
    <row r="155" spans="2:65" s="12" customFormat="1" ht="11.25">
      <c r="B155" s="148"/>
      <c r="D155" s="144" t="s">
        <v>135</v>
      </c>
      <c r="E155" s="149" t="s">
        <v>21</v>
      </c>
      <c r="F155" s="150" t="s">
        <v>827</v>
      </c>
      <c r="H155" s="151">
        <v>1.25</v>
      </c>
      <c r="I155" s="152"/>
      <c r="L155" s="148"/>
      <c r="M155" s="153"/>
      <c r="T155" s="154"/>
      <c r="AT155" s="149" t="s">
        <v>135</v>
      </c>
      <c r="AU155" s="149" t="s">
        <v>85</v>
      </c>
      <c r="AV155" s="12" t="s">
        <v>85</v>
      </c>
      <c r="AW155" s="12" t="s">
        <v>36</v>
      </c>
      <c r="AX155" s="12" t="s">
        <v>83</v>
      </c>
      <c r="AY155" s="149" t="s">
        <v>125</v>
      </c>
    </row>
    <row r="156" spans="2:65" s="1" customFormat="1" ht="24.2" customHeight="1">
      <c r="B156" s="33"/>
      <c r="C156" s="155" t="s">
        <v>7</v>
      </c>
      <c r="D156" s="155" t="s">
        <v>137</v>
      </c>
      <c r="E156" s="156" t="s">
        <v>845</v>
      </c>
      <c r="F156" s="157" t="s">
        <v>846</v>
      </c>
      <c r="G156" s="158" t="s">
        <v>405</v>
      </c>
      <c r="H156" s="159">
        <v>25</v>
      </c>
      <c r="I156" s="160"/>
      <c r="J156" s="161">
        <f>ROUND(I156*H156,2)</f>
        <v>0</v>
      </c>
      <c r="K156" s="162"/>
      <c r="L156" s="33"/>
      <c r="M156" s="163" t="s">
        <v>21</v>
      </c>
      <c r="N156" s="164" t="s">
        <v>46</v>
      </c>
      <c r="P156" s="140">
        <f>O156*H156</f>
        <v>0</v>
      </c>
      <c r="Q156" s="140">
        <v>0</v>
      </c>
      <c r="R156" s="140">
        <f>Q156*H156</f>
        <v>0</v>
      </c>
      <c r="S156" s="140">
        <v>0</v>
      </c>
      <c r="T156" s="141">
        <f>S156*H156</f>
        <v>0</v>
      </c>
      <c r="AR156" s="142" t="s">
        <v>795</v>
      </c>
      <c r="AT156" s="142" t="s">
        <v>137</v>
      </c>
      <c r="AU156" s="142" t="s">
        <v>85</v>
      </c>
      <c r="AY156" s="18" t="s">
        <v>125</v>
      </c>
      <c r="BE156" s="143">
        <f>IF(N156="základní",J156,0)</f>
        <v>0</v>
      </c>
      <c r="BF156" s="143">
        <f>IF(N156="snížená",J156,0)</f>
        <v>0</v>
      </c>
      <c r="BG156" s="143">
        <f>IF(N156="zákl. přenesená",J156,0)</f>
        <v>0</v>
      </c>
      <c r="BH156" s="143">
        <f>IF(N156="sníž. přenesená",J156,0)</f>
        <v>0</v>
      </c>
      <c r="BI156" s="143">
        <f>IF(N156="nulová",J156,0)</f>
        <v>0</v>
      </c>
      <c r="BJ156" s="18" t="s">
        <v>83</v>
      </c>
      <c r="BK156" s="143">
        <f>ROUND(I156*H156,2)</f>
        <v>0</v>
      </c>
      <c r="BL156" s="18" t="s">
        <v>795</v>
      </c>
      <c r="BM156" s="142" t="s">
        <v>847</v>
      </c>
    </row>
    <row r="157" spans="2:65" s="1" customFormat="1" ht="39">
      <c r="B157" s="33"/>
      <c r="D157" s="144" t="s">
        <v>134</v>
      </c>
      <c r="F157" s="145" t="s">
        <v>848</v>
      </c>
      <c r="I157" s="146"/>
      <c r="L157" s="33"/>
      <c r="M157" s="147"/>
      <c r="T157" s="54"/>
      <c r="AT157" s="18" t="s">
        <v>134</v>
      </c>
      <c r="AU157" s="18" t="s">
        <v>85</v>
      </c>
    </row>
    <row r="158" spans="2:65" s="1" customFormat="1" ht="11.25">
      <c r="B158" s="33"/>
      <c r="D158" s="166" t="s">
        <v>150</v>
      </c>
      <c r="F158" s="167" t="s">
        <v>849</v>
      </c>
      <c r="I158" s="146"/>
      <c r="L158" s="33"/>
      <c r="M158" s="147"/>
      <c r="T158" s="54"/>
      <c r="AT158" s="18" t="s">
        <v>150</v>
      </c>
      <c r="AU158" s="18" t="s">
        <v>85</v>
      </c>
    </row>
    <row r="159" spans="2:65" s="1" customFormat="1" ht="24.2" customHeight="1">
      <c r="B159" s="33"/>
      <c r="C159" s="155" t="s">
        <v>277</v>
      </c>
      <c r="D159" s="155" t="s">
        <v>137</v>
      </c>
      <c r="E159" s="156" t="s">
        <v>850</v>
      </c>
      <c r="F159" s="157" t="s">
        <v>851</v>
      </c>
      <c r="G159" s="158" t="s">
        <v>147</v>
      </c>
      <c r="H159" s="159">
        <v>12.5</v>
      </c>
      <c r="I159" s="160"/>
      <c r="J159" s="161">
        <f>ROUND(I159*H159,2)</f>
        <v>0</v>
      </c>
      <c r="K159" s="162"/>
      <c r="L159" s="33"/>
      <c r="M159" s="163" t="s">
        <v>21</v>
      </c>
      <c r="N159" s="164" t="s">
        <v>46</v>
      </c>
      <c r="P159" s="140">
        <f>O159*H159</f>
        <v>0</v>
      </c>
      <c r="Q159" s="140">
        <v>0</v>
      </c>
      <c r="R159" s="140">
        <f>Q159*H159</f>
        <v>0</v>
      </c>
      <c r="S159" s="140">
        <v>0</v>
      </c>
      <c r="T159" s="141">
        <f>S159*H159</f>
        <v>0</v>
      </c>
      <c r="AR159" s="142" t="s">
        <v>795</v>
      </c>
      <c r="AT159" s="142" t="s">
        <v>137</v>
      </c>
      <c r="AU159" s="142" t="s">
        <v>85</v>
      </c>
      <c r="AY159" s="18" t="s">
        <v>125</v>
      </c>
      <c r="BE159" s="143">
        <f>IF(N159="základní",J159,0)</f>
        <v>0</v>
      </c>
      <c r="BF159" s="143">
        <f>IF(N159="snížená",J159,0)</f>
        <v>0</v>
      </c>
      <c r="BG159" s="143">
        <f>IF(N159="zákl. přenesená",J159,0)</f>
        <v>0</v>
      </c>
      <c r="BH159" s="143">
        <f>IF(N159="sníž. přenesená",J159,0)</f>
        <v>0</v>
      </c>
      <c r="BI159" s="143">
        <f>IF(N159="nulová",J159,0)</f>
        <v>0</v>
      </c>
      <c r="BJ159" s="18" t="s">
        <v>83</v>
      </c>
      <c r="BK159" s="143">
        <f>ROUND(I159*H159,2)</f>
        <v>0</v>
      </c>
      <c r="BL159" s="18" t="s">
        <v>795</v>
      </c>
      <c r="BM159" s="142" t="s">
        <v>852</v>
      </c>
    </row>
    <row r="160" spans="2:65" s="1" customFormat="1" ht="19.5">
      <c r="B160" s="33"/>
      <c r="D160" s="144" t="s">
        <v>134</v>
      </c>
      <c r="F160" s="145" t="s">
        <v>853</v>
      </c>
      <c r="I160" s="146"/>
      <c r="L160" s="33"/>
      <c r="M160" s="147"/>
      <c r="T160" s="54"/>
      <c r="AT160" s="18" t="s">
        <v>134</v>
      </c>
      <c r="AU160" s="18" t="s">
        <v>85</v>
      </c>
    </row>
    <row r="161" spans="2:65" s="1" customFormat="1" ht="11.25">
      <c r="B161" s="33"/>
      <c r="D161" s="166" t="s">
        <v>150</v>
      </c>
      <c r="F161" s="167" t="s">
        <v>854</v>
      </c>
      <c r="I161" s="146"/>
      <c r="L161" s="33"/>
      <c r="M161" s="147"/>
      <c r="T161" s="54"/>
      <c r="AT161" s="18" t="s">
        <v>150</v>
      </c>
      <c r="AU161" s="18" t="s">
        <v>85</v>
      </c>
    </row>
    <row r="162" spans="2:65" s="1" customFormat="1" ht="24.2" customHeight="1">
      <c r="B162" s="33"/>
      <c r="C162" s="155" t="s">
        <v>281</v>
      </c>
      <c r="D162" s="155" t="s">
        <v>137</v>
      </c>
      <c r="E162" s="156" t="s">
        <v>855</v>
      </c>
      <c r="F162" s="157" t="s">
        <v>856</v>
      </c>
      <c r="G162" s="158" t="s">
        <v>147</v>
      </c>
      <c r="H162" s="159">
        <v>25</v>
      </c>
      <c r="I162" s="160"/>
      <c r="J162" s="161">
        <f>ROUND(I162*H162,2)</f>
        <v>0</v>
      </c>
      <c r="K162" s="162"/>
      <c r="L162" s="33"/>
      <c r="M162" s="163" t="s">
        <v>21</v>
      </c>
      <c r="N162" s="164" t="s">
        <v>46</v>
      </c>
      <c r="P162" s="140">
        <f>O162*H162</f>
        <v>0</v>
      </c>
      <c r="Q162" s="140">
        <v>0</v>
      </c>
      <c r="R162" s="140">
        <f>Q162*H162</f>
        <v>0</v>
      </c>
      <c r="S162" s="140">
        <v>0</v>
      </c>
      <c r="T162" s="141">
        <f>S162*H162</f>
        <v>0</v>
      </c>
      <c r="AR162" s="142" t="s">
        <v>795</v>
      </c>
      <c r="AT162" s="142" t="s">
        <v>137</v>
      </c>
      <c r="AU162" s="142" t="s">
        <v>85</v>
      </c>
      <c r="AY162" s="18" t="s">
        <v>125</v>
      </c>
      <c r="BE162" s="143">
        <f>IF(N162="základní",J162,0)</f>
        <v>0</v>
      </c>
      <c r="BF162" s="143">
        <f>IF(N162="snížená",J162,0)</f>
        <v>0</v>
      </c>
      <c r="BG162" s="143">
        <f>IF(N162="zákl. přenesená",J162,0)</f>
        <v>0</v>
      </c>
      <c r="BH162" s="143">
        <f>IF(N162="sníž. přenesená",J162,0)</f>
        <v>0</v>
      </c>
      <c r="BI162" s="143">
        <f>IF(N162="nulová",J162,0)</f>
        <v>0</v>
      </c>
      <c r="BJ162" s="18" t="s">
        <v>83</v>
      </c>
      <c r="BK162" s="143">
        <f>ROUND(I162*H162,2)</f>
        <v>0</v>
      </c>
      <c r="BL162" s="18" t="s">
        <v>795</v>
      </c>
      <c r="BM162" s="142" t="s">
        <v>857</v>
      </c>
    </row>
    <row r="163" spans="2:65" s="1" customFormat="1" ht="29.25">
      <c r="B163" s="33"/>
      <c r="D163" s="144" t="s">
        <v>134</v>
      </c>
      <c r="F163" s="145" t="s">
        <v>858</v>
      </c>
      <c r="I163" s="146"/>
      <c r="L163" s="33"/>
      <c r="M163" s="147"/>
      <c r="T163" s="54"/>
      <c r="AT163" s="18" t="s">
        <v>134</v>
      </c>
      <c r="AU163" s="18" t="s">
        <v>85</v>
      </c>
    </row>
    <row r="164" spans="2:65" s="1" customFormat="1" ht="11.25">
      <c r="B164" s="33"/>
      <c r="D164" s="166" t="s">
        <v>150</v>
      </c>
      <c r="F164" s="167" t="s">
        <v>859</v>
      </c>
      <c r="I164" s="146"/>
      <c r="L164" s="33"/>
      <c r="M164" s="147"/>
      <c r="T164" s="54"/>
      <c r="AT164" s="18" t="s">
        <v>150</v>
      </c>
      <c r="AU164" s="18" t="s">
        <v>85</v>
      </c>
    </row>
    <row r="165" spans="2:65" s="1" customFormat="1" ht="16.5" customHeight="1">
      <c r="B165" s="33"/>
      <c r="C165" s="155" t="s">
        <v>285</v>
      </c>
      <c r="D165" s="155" t="s">
        <v>137</v>
      </c>
      <c r="E165" s="156" t="s">
        <v>860</v>
      </c>
      <c r="F165" s="157" t="s">
        <v>861</v>
      </c>
      <c r="G165" s="158" t="s">
        <v>147</v>
      </c>
      <c r="H165" s="159">
        <v>25</v>
      </c>
      <c r="I165" s="160"/>
      <c r="J165" s="161">
        <f>ROUND(I165*H165,2)</f>
        <v>0</v>
      </c>
      <c r="K165" s="162"/>
      <c r="L165" s="33"/>
      <c r="M165" s="163" t="s">
        <v>21</v>
      </c>
      <c r="N165" s="164" t="s">
        <v>46</v>
      </c>
      <c r="P165" s="140">
        <f>O165*H165</f>
        <v>0</v>
      </c>
      <c r="Q165" s="140">
        <v>3.0000000000000001E-5</v>
      </c>
      <c r="R165" s="140">
        <f>Q165*H165</f>
        <v>7.5000000000000002E-4</v>
      </c>
      <c r="S165" s="140">
        <v>0</v>
      </c>
      <c r="T165" s="141">
        <f>S165*H165</f>
        <v>0</v>
      </c>
      <c r="AR165" s="142" t="s">
        <v>795</v>
      </c>
      <c r="AT165" s="142" t="s">
        <v>137</v>
      </c>
      <c r="AU165" s="142" t="s">
        <v>85</v>
      </c>
      <c r="AY165" s="18" t="s">
        <v>125</v>
      </c>
      <c r="BE165" s="143">
        <f>IF(N165="základní",J165,0)</f>
        <v>0</v>
      </c>
      <c r="BF165" s="143">
        <f>IF(N165="snížená",J165,0)</f>
        <v>0</v>
      </c>
      <c r="BG165" s="143">
        <f>IF(N165="zákl. přenesená",J165,0)</f>
        <v>0</v>
      </c>
      <c r="BH165" s="143">
        <f>IF(N165="sníž. přenesená",J165,0)</f>
        <v>0</v>
      </c>
      <c r="BI165" s="143">
        <f>IF(N165="nulová",J165,0)</f>
        <v>0</v>
      </c>
      <c r="BJ165" s="18" t="s">
        <v>83</v>
      </c>
      <c r="BK165" s="143">
        <f>ROUND(I165*H165,2)</f>
        <v>0</v>
      </c>
      <c r="BL165" s="18" t="s">
        <v>795</v>
      </c>
      <c r="BM165" s="142" t="s">
        <v>862</v>
      </c>
    </row>
    <row r="166" spans="2:65" s="1" customFormat="1" ht="19.5">
      <c r="B166" s="33"/>
      <c r="D166" s="144" t="s">
        <v>134</v>
      </c>
      <c r="F166" s="145" t="s">
        <v>863</v>
      </c>
      <c r="I166" s="146"/>
      <c r="L166" s="33"/>
      <c r="M166" s="147"/>
      <c r="T166" s="54"/>
      <c r="AT166" s="18" t="s">
        <v>134</v>
      </c>
      <c r="AU166" s="18" t="s">
        <v>85</v>
      </c>
    </row>
    <row r="167" spans="2:65" s="1" customFormat="1" ht="11.25">
      <c r="B167" s="33"/>
      <c r="D167" s="166" t="s">
        <v>150</v>
      </c>
      <c r="F167" s="167" t="s">
        <v>864</v>
      </c>
      <c r="I167" s="146"/>
      <c r="L167" s="33"/>
      <c r="M167" s="147"/>
      <c r="T167" s="54"/>
      <c r="AT167" s="18" t="s">
        <v>150</v>
      </c>
      <c r="AU167" s="18" t="s">
        <v>85</v>
      </c>
    </row>
    <row r="168" spans="2:65" s="1" customFormat="1" ht="24.2" customHeight="1">
      <c r="B168" s="33"/>
      <c r="C168" s="155" t="s">
        <v>292</v>
      </c>
      <c r="D168" s="155" t="s">
        <v>137</v>
      </c>
      <c r="E168" s="156" t="s">
        <v>865</v>
      </c>
      <c r="F168" s="157" t="s">
        <v>866</v>
      </c>
      <c r="G168" s="158" t="s">
        <v>405</v>
      </c>
      <c r="H168" s="159">
        <v>25</v>
      </c>
      <c r="I168" s="160"/>
      <c r="J168" s="161">
        <f>ROUND(I168*H168,2)</f>
        <v>0</v>
      </c>
      <c r="K168" s="162"/>
      <c r="L168" s="33"/>
      <c r="M168" s="163" t="s">
        <v>21</v>
      </c>
      <c r="N168" s="164" t="s">
        <v>46</v>
      </c>
      <c r="P168" s="140">
        <f>O168*H168</f>
        <v>0</v>
      </c>
      <c r="Q168" s="140">
        <v>0</v>
      </c>
      <c r="R168" s="140">
        <f>Q168*H168</f>
        <v>0</v>
      </c>
      <c r="S168" s="140">
        <v>0</v>
      </c>
      <c r="T168" s="141">
        <f>S168*H168</f>
        <v>0</v>
      </c>
      <c r="AR168" s="142" t="s">
        <v>795</v>
      </c>
      <c r="AT168" s="142" t="s">
        <v>137</v>
      </c>
      <c r="AU168" s="142" t="s">
        <v>85</v>
      </c>
      <c r="AY168" s="18" t="s">
        <v>125</v>
      </c>
      <c r="BE168" s="143">
        <f>IF(N168="základní",J168,0)</f>
        <v>0</v>
      </c>
      <c r="BF168" s="143">
        <f>IF(N168="snížená",J168,0)</f>
        <v>0</v>
      </c>
      <c r="BG168" s="143">
        <f>IF(N168="zákl. přenesená",J168,0)</f>
        <v>0</v>
      </c>
      <c r="BH168" s="143">
        <f>IF(N168="sníž. přenesená",J168,0)</f>
        <v>0</v>
      </c>
      <c r="BI168" s="143">
        <f>IF(N168="nulová",J168,0)</f>
        <v>0</v>
      </c>
      <c r="BJ168" s="18" t="s">
        <v>83</v>
      </c>
      <c r="BK168" s="143">
        <f>ROUND(I168*H168,2)</f>
        <v>0</v>
      </c>
      <c r="BL168" s="18" t="s">
        <v>795</v>
      </c>
      <c r="BM168" s="142" t="s">
        <v>867</v>
      </c>
    </row>
    <row r="169" spans="2:65" s="1" customFormat="1" ht="19.5">
      <c r="B169" s="33"/>
      <c r="D169" s="144" t="s">
        <v>134</v>
      </c>
      <c r="F169" s="145" t="s">
        <v>868</v>
      </c>
      <c r="I169" s="146"/>
      <c r="L169" s="33"/>
      <c r="M169" s="147"/>
      <c r="T169" s="54"/>
      <c r="AT169" s="18" t="s">
        <v>134</v>
      </c>
      <c r="AU169" s="18" t="s">
        <v>85</v>
      </c>
    </row>
    <row r="170" spans="2:65" s="1" customFormat="1" ht="11.25">
      <c r="B170" s="33"/>
      <c r="D170" s="166" t="s">
        <v>150</v>
      </c>
      <c r="F170" s="167" t="s">
        <v>869</v>
      </c>
      <c r="I170" s="146"/>
      <c r="L170" s="33"/>
      <c r="M170" s="147"/>
      <c r="T170" s="54"/>
      <c r="AT170" s="18" t="s">
        <v>150</v>
      </c>
      <c r="AU170" s="18" t="s">
        <v>85</v>
      </c>
    </row>
    <row r="171" spans="2:65" s="1" customFormat="1" ht="21.75" customHeight="1">
      <c r="B171" s="33"/>
      <c r="C171" s="155" t="s">
        <v>298</v>
      </c>
      <c r="D171" s="155" t="s">
        <v>137</v>
      </c>
      <c r="E171" s="156" t="s">
        <v>870</v>
      </c>
      <c r="F171" s="157" t="s">
        <v>871</v>
      </c>
      <c r="G171" s="158" t="s">
        <v>405</v>
      </c>
      <c r="H171" s="159">
        <v>25</v>
      </c>
      <c r="I171" s="160"/>
      <c r="J171" s="161">
        <f>ROUND(I171*H171,2)</f>
        <v>0</v>
      </c>
      <c r="K171" s="162"/>
      <c r="L171" s="33"/>
      <c r="M171" s="163" t="s">
        <v>21</v>
      </c>
      <c r="N171" s="164" t="s">
        <v>46</v>
      </c>
      <c r="P171" s="140">
        <f>O171*H171</f>
        <v>0</v>
      </c>
      <c r="Q171" s="140">
        <v>9.0000000000000006E-5</v>
      </c>
      <c r="R171" s="140">
        <f>Q171*H171</f>
        <v>2.2500000000000003E-3</v>
      </c>
      <c r="S171" s="140">
        <v>0</v>
      </c>
      <c r="T171" s="141">
        <f>S171*H171</f>
        <v>0</v>
      </c>
      <c r="AR171" s="142" t="s">
        <v>795</v>
      </c>
      <c r="AT171" s="142" t="s">
        <v>137</v>
      </c>
      <c r="AU171" s="142" t="s">
        <v>85</v>
      </c>
      <c r="AY171" s="18" t="s">
        <v>125</v>
      </c>
      <c r="BE171" s="143">
        <f>IF(N171="základní",J171,0)</f>
        <v>0</v>
      </c>
      <c r="BF171" s="143">
        <f>IF(N171="snížená",J171,0)</f>
        <v>0</v>
      </c>
      <c r="BG171" s="143">
        <f>IF(N171="zákl. přenesená",J171,0)</f>
        <v>0</v>
      </c>
      <c r="BH171" s="143">
        <f>IF(N171="sníž. přenesená",J171,0)</f>
        <v>0</v>
      </c>
      <c r="BI171" s="143">
        <f>IF(N171="nulová",J171,0)</f>
        <v>0</v>
      </c>
      <c r="BJ171" s="18" t="s">
        <v>83</v>
      </c>
      <c r="BK171" s="143">
        <f>ROUND(I171*H171,2)</f>
        <v>0</v>
      </c>
      <c r="BL171" s="18" t="s">
        <v>795</v>
      </c>
      <c r="BM171" s="142" t="s">
        <v>872</v>
      </c>
    </row>
    <row r="172" spans="2:65" s="1" customFormat="1" ht="19.5">
      <c r="B172" s="33"/>
      <c r="D172" s="144" t="s">
        <v>134</v>
      </c>
      <c r="F172" s="145" t="s">
        <v>873</v>
      </c>
      <c r="I172" s="146"/>
      <c r="L172" s="33"/>
      <c r="M172" s="147"/>
      <c r="T172" s="54"/>
      <c r="AT172" s="18" t="s">
        <v>134</v>
      </c>
      <c r="AU172" s="18" t="s">
        <v>85</v>
      </c>
    </row>
    <row r="173" spans="2:65" s="1" customFormat="1" ht="11.25">
      <c r="B173" s="33"/>
      <c r="D173" s="166" t="s">
        <v>150</v>
      </c>
      <c r="F173" s="167" t="s">
        <v>874</v>
      </c>
      <c r="I173" s="146"/>
      <c r="L173" s="33"/>
      <c r="M173" s="147"/>
      <c r="T173" s="54"/>
      <c r="AT173" s="18" t="s">
        <v>150</v>
      </c>
      <c r="AU173" s="18" t="s">
        <v>85</v>
      </c>
    </row>
    <row r="174" spans="2:65" s="1" customFormat="1" ht="24.2" customHeight="1">
      <c r="B174" s="33"/>
      <c r="C174" s="155" t="s">
        <v>304</v>
      </c>
      <c r="D174" s="155" t="s">
        <v>137</v>
      </c>
      <c r="E174" s="156" t="s">
        <v>875</v>
      </c>
      <c r="F174" s="157" t="s">
        <v>876</v>
      </c>
      <c r="G174" s="158" t="s">
        <v>405</v>
      </c>
      <c r="H174" s="159">
        <v>25</v>
      </c>
      <c r="I174" s="160"/>
      <c r="J174" s="161">
        <f>ROUND(I174*H174,2)</f>
        <v>0</v>
      </c>
      <c r="K174" s="162"/>
      <c r="L174" s="33"/>
      <c r="M174" s="163" t="s">
        <v>21</v>
      </c>
      <c r="N174" s="164" t="s">
        <v>46</v>
      </c>
      <c r="P174" s="140">
        <f>O174*H174</f>
        <v>0</v>
      </c>
      <c r="Q174" s="140">
        <v>0</v>
      </c>
      <c r="R174" s="140">
        <f>Q174*H174</f>
        <v>0</v>
      </c>
      <c r="S174" s="140">
        <v>0</v>
      </c>
      <c r="T174" s="141">
        <f>S174*H174</f>
        <v>0</v>
      </c>
      <c r="AR174" s="142" t="s">
        <v>795</v>
      </c>
      <c r="AT174" s="142" t="s">
        <v>137</v>
      </c>
      <c r="AU174" s="142" t="s">
        <v>85</v>
      </c>
      <c r="AY174" s="18" t="s">
        <v>125</v>
      </c>
      <c r="BE174" s="143">
        <f>IF(N174="základní",J174,0)</f>
        <v>0</v>
      </c>
      <c r="BF174" s="143">
        <f>IF(N174="snížená",J174,0)</f>
        <v>0</v>
      </c>
      <c r="BG174" s="143">
        <f>IF(N174="zákl. přenesená",J174,0)</f>
        <v>0</v>
      </c>
      <c r="BH174" s="143">
        <f>IF(N174="sníž. přenesená",J174,0)</f>
        <v>0</v>
      </c>
      <c r="BI174" s="143">
        <f>IF(N174="nulová",J174,0)</f>
        <v>0</v>
      </c>
      <c r="BJ174" s="18" t="s">
        <v>83</v>
      </c>
      <c r="BK174" s="143">
        <f>ROUND(I174*H174,2)</f>
        <v>0</v>
      </c>
      <c r="BL174" s="18" t="s">
        <v>795</v>
      </c>
      <c r="BM174" s="142" t="s">
        <v>877</v>
      </c>
    </row>
    <row r="175" spans="2:65" s="1" customFormat="1" ht="19.5">
      <c r="B175" s="33"/>
      <c r="D175" s="144" t="s">
        <v>134</v>
      </c>
      <c r="F175" s="145" t="s">
        <v>878</v>
      </c>
      <c r="I175" s="146"/>
      <c r="L175" s="33"/>
      <c r="M175" s="147"/>
      <c r="T175" s="54"/>
      <c r="AT175" s="18" t="s">
        <v>134</v>
      </c>
      <c r="AU175" s="18" t="s">
        <v>85</v>
      </c>
    </row>
    <row r="176" spans="2:65" s="1" customFormat="1" ht="11.25">
      <c r="B176" s="33"/>
      <c r="D176" s="166" t="s">
        <v>150</v>
      </c>
      <c r="F176" s="167" t="s">
        <v>879</v>
      </c>
      <c r="I176" s="146"/>
      <c r="L176" s="33"/>
      <c r="M176" s="147"/>
      <c r="T176" s="54"/>
      <c r="AT176" s="18" t="s">
        <v>150</v>
      </c>
      <c r="AU176" s="18" t="s">
        <v>85</v>
      </c>
    </row>
    <row r="177" spans="2:65" s="1" customFormat="1" ht="24.2" customHeight="1">
      <c r="B177" s="33"/>
      <c r="C177" s="129" t="s">
        <v>309</v>
      </c>
      <c r="D177" s="129" t="s">
        <v>127</v>
      </c>
      <c r="E177" s="130" t="s">
        <v>880</v>
      </c>
      <c r="F177" s="131" t="s">
        <v>881</v>
      </c>
      <c r="G177" s="132" t="s">
        <v>405</v>
      </c>
      <c r="H177" s="133">
        <v>28.875</v>
      </c>
      <c r="I177" s="134"/>
      <c r="J177" s="135">
        <f>ROUND(I177*H177,2)</f>
        <v>0</v>
      </c>
      <c r="K177" s="136"/>
      <c r="L177" s="137"/>
      <c r="M177" s="138" t="s">
        <v>21</v>
      </c>
      <c r="N177" s="139" t="s">
        <v>46</v>
      </c>
      <c r="P177" s="140">
        <f>O177*H177</f>
        <v>0</v>
      </c>
      <c r="Q177" s="140">
        <v>5.5000000000000003E-4</v>
      </c>
      <c r="R177" s="140">
        <f>Q177*H177</f>
        <v>1.588125E-2</v>
      </c>
      <c r="S177" s="140">
        <v>0</v>
      </c>
      <c r="T177" s="141">
        <f>S177*H177</f>
        <v>0</v>
      </c>
      <c r="AR177" s="142" t="s">
        <v>882</v>
      </c>
      <c r="AT177" s="142" t="s">
        <v>127</v>
      </c>
      <c r="AU177" s="142" t="s">
        <v>85</v>
      </c>
      <c r="AY177" s="18" t="s">
        <v>125</v>
      </c>
      <c r="BE177" s="143">
        <f>IF(N177="základní",J177,0)</f>
        <v>0</v>
      </c>
      <c r="BF177" s="143">
        <f>IF(N177="snížená",J177,0)</f>
        <v>0</v>
      </c>
      <c r="BG177" s="143">
        <f>IF(N177="zákl. přenesená",J177,0)</f>
        <v>0</v>
      </c>
      <c r="BH177" s="143">
        <f>IF(N177="sníž. přenesená",J177,0)</f>
        <v>0</v>
      </c>
      <c r="BI177" s="143">
        <f>IF(N177="nulová",J177,0)</f>
        <v>0</v>
      </c>
      <c r="BJ177" s="18" t="s">
        <v>83</v>
      </c>
      <c r="BK177" s="143">
        <f>ROUND(I177*H177,2)</f>
        <v>0</v>
      </c>
      <c r="BL177" s="18" t="s">
        <v>882</v>
      </c>
      <c r="BM177" s="142" t="s">
        <v>883</v>
      </c>
    </row>
    <row r="178" spans="2:65" s="1" customFormat="1" ht="19.5">
      <c r="B178" s="33"/>
      <c r="D178" s="144" t="s">
        <v>134</v>
      </c>
      <c r="F178" s="145" t="s">
        <v>881</v>
      </c>
      <c r="I178" s="146"/>
      <c r="L178" s="33"/>
      <c r="M178" s="147"/>
      <c r="T178" s="54"/>
      <c r="AT178" s="18" t="s">
        <v>134</v>
      </c>
      <c r="AU178" s="18" t="s">
        <v>85</v>
      </c>
    </row>
    <row r="179" spans="2:65" s="12" customFormat="1" ht="11.25">
      <c r="B179" s="148"/>
      <c r="D179" s="144" t="s">
        <v>135</v>
      </c>
      <c r="E179" s="149" t="s">
        <v>21</v>
      </c>
      <c r="F179" s="150" t="s">
        <v>884</v>
      </c>
      <c r="H179" s="151">
        <v>27.5</v>
      </c>
      <c r="I179" s="152"/>
      <c r="L179" s="148"/>
      <c r="M179" s="153"/>
      <c r="T179" s="154"/>
      <c r="AT179" s="149" t="s">
        <v>135</v>
      </c>
      <c r="AU179" s="149" t="s">
        <v>85</v>
      </c>
      <c r="AV179" s="12" t="s">
        <v>85</v>
      </c>
      <c r="AW179" s="12" t="s">
        <v>36</v>
      </c>
      <c r="AX179" s="12" t="s">
        <v>83</v>
      </c>
      <c r="AY179" s="149" t="s">
        <v>125</v>
      </c>
    </row>
    <row r="180" spans="2:65" s="12" customFormat="1" ht="11.25">
      <c r="B180" s="148"/>
      <c r="D180" s="144" t="s">
        <v>135</v>
      </c>
      <c r="F180" s="150" t="s">
        <v>885</v>
      </c>
      <c r="H180" s="151">
        <v>28.875</v>
      </c>
      <c r="I180" s="152"/>
      <c r="L180" s="148"/>
      <c r="M180" s="153"/>
      <c r="T180" s="154"/>
      <c r="AT180" s="149" t="s">
        <v>135</v>
      </c>
      <c r="AU180" s="149" t="s">
        <v>85</v>
      </c>
      <c r="AV180" s="12" t="s">
        <v>85</v>
      </c>
      <c r="AW180" s="12" t="s">
        <v>4</v>
      </c>
      <c r="AX180" s="12" t="s">
        <v>83</v>
      </c>
      <c r="AY180" s="149" t="s">
        <v>125</v>
      </c>
    </row>
    <row r="181" spans="2:65" s="11" customFormat="1" ht="25.9" customHeight="1">
      <c r="B181" s="117"/>
      <c r="D181" s="118" t="s">
        <v>74</v>
      </c>
      <c r="E181" s="119" t="s">
        <v>886</v>
      </c>
      <c r="F181" s="119" t="s">
        <v>887</v>
      </c>
      <c r="I181" s="120"/>
      <c r="J181" s="121">
        <f>BK181</f>
        <v>0</v>
      </c>
      <c r="L181" s="117"/>
      <c r="M181" s="122"/>
      <c r="P181" s="123">
        <f>SUM(P182:P184)</f>
        <v>0</v>
      </c>
      <c r="R181" s="123">
        <f>SUM(R182:R184)</f>
        <v>0</v>
      </c>
      <c r="T181" s="124">
        <f>SUM(T182:T184)</f>
        <v>0</v>
      </c>
      <c r="AR181" s="118" t="s">
        <v>132</v>
      </c>
      <c r="AT181" s="125" t="s">
        <v>74</v>
      </c>
      <c r="AU181" s="125" t="s">
        <v>75</v>
      </c>
      <c r="AY181" s="118" t="s">
        <v>125</v>
      </c>
      <c r="BK181" s="126">
        <f>SUM(BK182:BK184)</f>
        <v>0</v>
      </c>
    </row>
    <row r="182" spans="2:65" s="1" customFormat="1" ht="16.5" customHeight="1">
      <c r="B182" s="33"/>
      <c r="C182" s="155" t="s">
        <v>316</v>
      </c>
      <c r="D182" s="155" t="s">
        <v>137</v>
      </c>
      <c r="E182" s="156" t="s">
        <v>888</v>
      </c>
      <c r="F182" s="157" t="s">
        <v>889</v>
      </c>
      <c r="G182" s="158" t="s">
        <v>423</v>
      </c>
      <c r="H182" s="159">
        <v>10</v>
      </c>
      <c r="I182" s="160"/>
      <c r="J182" s="161">
        <f>ROUND(I182*H182,2)</f>
        <v>0</v>
      </c>
      <c r="K182" s="162"/>
      <c r="L182" s="33"/>
      <c r="M182" s="163" t="s">
        <v>21</v>
      </c>
      <c r="N182" s="164" t="s">
        <v>46</v>
      </c>
      <c r="P182" s="140">
        <f>O182*H182</f>
        <v>0</v>
      </c>
      <c r="Q182" s="140">
        <v>0</v>
      </c>
      <c r="R182" s="140">
        <f>Q182*H182</f>
        <v>0</v>
      </c>
      <c r="S182" s="140">
        <v>0</v>
      </c>
      <c r="T182" s="141">
        <f>S182*H182</f>
        <v>0</v>
      </c>
      <c r="AR182" s="142" t="s">
        <v>396</v>
      </c>
      <c r="AT182" s="142" t="s">
        <v>137</v>
      </c>
      <c r="AU182" s="142" t="s">
        <v>83</v>
      </c>
      <c r="AY182" s="18" t="s">
        <v>125</v>
      </c>
      <c r="BE182" s="143">
        <f>IF(N182="základní",J182,0)</f>
        <v>0</v>
      </c>
      <c r="BF182" s="143">
        <f>IF(N182="snížená",J182,0)</f>
        <v>0</v>
      </c>
      <c r="BG182" s="143">
        <f>IF(N182="zákl. přenesená",J182,0)</f>
        <v>0</v>
      </c>
      <c r="BH182" s="143">
        <f>IF(N182="sníž. přenesená",J182,0)</f>
        <v>0</v>
      </c>
      <c r="BI182" s="143">
        <f>IF(N182="nulová",J182,0)</f>
        <v>0</v>
      </c>
      <c r="BJ182" s="18" t="s">
        <v>83</v>
      </c>
      <c r="BK182" s="143">
        <f>ROUND(I182*H182,2)</f>
        <v>0</v>
      </c>
      <c r="BL182" s="18" t="s">
        <v>396</v>
      </c>
      <c r="BM182" s="142" t="s">
        <v>890</v>
      </c>
    </row>
    <row r="183" spans="2:65" s="1" customFormat="1" ht="19.5">
      <c r="B183" s="33"/>
      <c r="D183" s="144" t="s">
        <v>134</v>
      </c>
      <c r="F183" s="145" t="s">
        <v>891</v>
      </c>
      <c r="I183" s="146"/>
      <c r="L183" s="33"/>
      <c r="M183" s="147"/>
      <c r="T183" s="54"/>
      <c r="AT183" s="18" t="s">
        <v>134</v>
      </c>
      <c r="AU183" s="18" t="s">
        <v>83</v>
      </c>
    </row>
    <row r="184" spans="2:65" s="1" customFormat="1" ht="11.25">
      <c r="B184" s="33"/>
      <c r="D184" s="166" t="s">
        <v>150</v>
      </c>
      <c r="F184" s="167" t="s">
        <v>892</v>
      </c>
      <c r="I184" s="146"/>
      <c r="L184" s="33"/>
      <c r="M184" s="147"/>
      <c r="T184" s="54"/>
      <c r="AT184" s="18" t="s">
        <v>150</v>
      </c>
      <c r="AU184" s="18" t="s">
        <v>83</v>
      </c>
    </row>
    <row r="185" spans="2:65" s="11" customFormat="1" ht="25.9" customHeight="1">
      <c r="B185" s="117"/>
      <c r="D185" s="118" t="s">
        <v>74</v>
      </c>
      <c r="E185" s="119" t="s">
        <v>92</v>
      </c>
      <c r="F185" s="119" t="s">
        <v>893</v>
      </c>
      <c r="I185" s="120"/>
      <c r="J185" s="121">
        <f>BK185</f>
        <v>0</v>
      </c>
      <c r="L185" s="117"/>
      <c r="M185" s="122"/>
      <c r="P185" s="123">
        <f>P186+P190+P194</f>
        <v>0</v>
      </c>
      <c r="R185" s="123">
        <f>R186+R190+R194</f>
        <v>0</v>
      </c>
      <c r="T185" s="124">
        <f>T186+T190+T194</f>
        <v>0</v>
      </c>
      <c r="AR185" s="118" t="s">
        <v>160</v>
      </c>
      <c r="AT185" s="125" t="s">
        <v>74</v>
      </c>
      <c r="AU185" s="125" t="s">
        <v>75</v>
      </c>
      <c r="AY185" s="118" t="s">
        <v>125</v>
      </c>
      <c r="BK185" s="126">
        <f>BK186+BK190+BK194</f>
        <v>0</v>
      </c>
    </row>
    <row r="186" spans="2:65" s="11" customFormat="1" ht="22.9" customHeight="1">
      <c r="B186" s="117"/>
      <c r="D186" s="118" t="s">
        <v>74</v>
      </c>
      <c r="E186" s="127" t="s">
        <v>894</v>
      </c>
      <c r="F186" s="127" t="s">
        <v>895</v>
      </c>
      <c r="I186" s="120"/>
      <c r="J186" s="128">
        <f>BK186</f>
        <v>0</v>
      </c>
      <c r="L186" s="117"/>
      <c r="M186" s="122"/>
      <c r="P186" s="123">
        <f>SUM(P187:P189)</f>
        <v>0</v>
      </c>
      <c r="R186" s="123">
        <f>SUM(R187:R189)</f>
        <v>0</v>
      </c>
      <c r="T186" s="124">
        <f>SUM(T187:T189)</f>
        <v>0</v>
      </c>
      <c r="AR186" s="118" t="s">
        <v>160</v>
      </c>
      <c r="AT186" s="125" t="s">
        <v>74</v>
      </c>
      <c r="AU186" s="125" t="s">
        <v>83</v>
      </c>
      <c r="AY186" s="118" t="s">
        <v>125</v>
      </c>
      <c r="BK186" s="126">
        <f>SUM(BK187:BK189)</f>
        <v>0</v>
      </c>
    </row>
    <row r="187" spans="2:65" s="1" customFormat="1" ht="16.5" customHeight="1">
      <c r="B187" s="33"/>
      <c r="C187" s="155" t="s">
        <v>323</v>
      </c>
      <c r="D187" s="155" t="s">
        <v>137</v>
      </c>
      <c r="E187" s="156" t="s">
        <v>896</v>
      </c>
      <c r="F187" s="157" t="s">
        <v>897</v>
      </c>
      <c r="G187" s="158" t="s">
        <v>898</v>
      </c>
      <c r="H187" s="159">
        <v>1</v>
      </c>
      <c r="I187" s="160"/>
      <c r="J187" s="161">
        <f>ROUND(I187*H187,2)</f>
        <v>0</v>
      </c>
      <c r="K187" s="162"/>
      <c r="L187" s="33"/>
      <c r="M187" s="163" t="s">
        <v>21</v>
      </c>
      <c r="N187" s="164" t="s">
        <v>46</v>
      </c>
      <c r="P187" s="140">
        <f>O187*H187</f>
        <v>0</v>
      </c>
      <c r="Q187" s="140">
        <v>0</v>
      </c>
      <c r="R187" s="140">
        <f>Q187*H187</f>
        <v>0</v>
      </c>
      <c r="S187" s="140">
        <v>0</v>
      </c>
      <c r="T187" s="141">
        <f>S187*H187</f>
        <v>0</v>
      </c>
      <c r="AR187" s="142" t="s">
        <v>899</v>
      </c>
      <c r="AT187" s="142" t="s">
        <v>137</v>
      </c>
      <c r="AU187" s="142" t="s">
        <v>85</v>
      </c>
      <c r="AY187" s="18" t="s">
        <v>125</v>
      </c>
      <c r="BE187" s="143">
        <f>IF(N187="základní",J187,0)</f>
        <v>0</v>
      </c>
      <c r="BF187" s="143">
        <f>IF(N187="snížená",J187,0)</f>
        <v>0</v>
      </c>
      <c r="BG187" s="143">
        <f>IF(N187="zákl. přenesená",J187,0)</f>
        <v>0</v>
      </c>
      <c r="BH187" s="143">
        <f>IF(N187="sníž. přenesená",J187,0)</f>
        <v>0</v>
      </c>
      <c r="BI187" s="143">
        <f>IF(N187="nulová",J187,0)</f>
        <v>0</v>
      </c>
      <c r="BJ187" s="18" t="s">
        <v>83</v>
      </c>
      <c r="BK187" s="143">
        <f>ROUND(I187*H187,2)</f>
        <v>0</v>
      </c>
      <c r="BL187" s="18" t="s">
        <v>899</v>
      </c>
      <c r="BM187" s="142" t="s">
        <v>900</v>
      </c>
    </row>
    <row r="188" spans="2:65" s="1" customFormat="1" ht="11.25">
      <c r="B188" s="33"/>
      <c r="D188" s="144" t="s">
        <v>134</v>
      </c>
      <c r="F188" s="145" t="s">
        <v>897</v>
      </c>
      <c r="I188" s="146"/>
      <c r="L188" s="33"/>
      <c r="M188" s="147"/>
      <c r="T188" s="54"/>
      <c r="AT188" s="18" t="s">
        <v>134</v>
      </c>
      <c r="AU188" s="18" t="s">
        <v>85</v>
      </c>
    </row>
    <row r="189" spans="2:65" s="1" customFormat="1" ht="11.25">
      <c r="B189" s="33"/>
      <c r="D189" s="166" t="s">
        <v>150</v>
      </c>
      <c r="F189" s="167" t="s">
        <v>901</v>
      </c>
      <c r="I189" s="146"/>
      <c r="L189" s="33"/>
      <c r="M189" s="147"/>
      <c r="T189" s="54"/>
      <c r="AT189" s="18" t="s">
        <v>150</v>
      </c>
      <c r="AU189" s="18" t="s">
        <v>85</v>
      </c>
    </row>
    <row r="190" spans="2:65" s="11" customFormat="1" ht="22.9" customHeight="1">
      <c r="B190" s="117"/>
      <c r="D190" s="118" t="s">
        <v>74</v>
      </c>
      <c r="E190" s="127" t="s">
        <v>902</v>
      </c>
      <c r="F190" s="127" t="s">
        <v>903</v>
      </c>
      <c r="I190" s="120"/>
      <c r="J190" s="128">
        <f>BK190</f>
        <v>0</v>
      </c>
      <c r="L190" s="117"/>
      <c r="M190" s="122"/>
      <c r="P190" s="123">
        <f>SUM(P191:P193)</f>
        <v>0</v>
      </c>
      <c r="R190" s="123">
        <f>SUM(R191:R193)</f>
        <v>0</v>
      </c>
      <c r="T190" s="124">
        <f>SUM(T191:T193)</f>
        <v>0</v>
      </c>
      <c r="AR190" s="118" t="s">
        <v>160</v>
      </c>
      <c r="AT190" s="125" t="s">
        <v>74</v>
      </c>
      <c r="AU190" s="125" t="s">
        <v>83</v>
      </c>
      <c r="AY190" s="118" t="s">
        <v>125</v>
      </c>
      <c r="BK190" s="126">
        <f>SUM(BK191:BK193)</f>
        <v>0</v>
      </c>
    </row>
    <row r="191" spans="2:65" s="1" customFormat="1" ht="16.5" customHeight="1">
      <c r="B191" s="33"/>
      <c r="C191" s="155" t="s">
        <v>328</v>
      </c>
      <c r="D191" s="155" t="s">
        <v>137</v>
      </c>
      <c r="E191" s="156" t="s">
        <v>904</v>
      </c>
      <c r="F191" s="157" t="s">
        <v>905</v>
      </c>
      <c r="G191" s="158" t="s">
        <v>898</v>
      </c>
      <c r="H191" s="159">
        <v>1</v>
      </c>
      <c r="I191" s="160"/>
      <c r="J191" s="161">
        <f>ROUND(I191*H191,2)</f>
        <v>0</v>
      </c>
      <c r="K191" s="162"/>
      <c r="L191" s="33"/>
      <c r="M191" s="163" t="s">
        <v>21</v>
      </c>
      <c r="N191" s="164" t="s">
        <v>46</v>
      </c>
      <c r="P191" s="140">
        <f>O191*H191</f>
        <v>0</v>
      </c>
      <c r="Q191" s="140">
        <v>0</v>
      </c>
      <c r="R191" s="140">
        <f>Q191*H191</f>
        <v>0</v>
      </c>
      <c r="S191" s="140">
        <v>0</v>
      </c>
      <c r="T191" s="141">
        <f>S191*H191</f>
        <v>0</v>
      </c>
      <c r="AR191" s="142" t="s">
        <v>899</v>
      </c>
      <c r="AT191" s="142" t="s">
        <v>137</v>
      </c>
      <c r="AU191" s="142" t="s">
        <v>85</v>
      </c>
      <c r="AY191" s="18" t="s">
        <v>125</v>
      </c>
      <c r="BE191" s="143">
        <f>IF(N191="základní",J191,0)</f>
        <v>0</v>
      </c>
      <c r="BF191" s="143">
        <f>IF(N191="snížená",J191,0)</f>
        <v>0</v>
      </c>
      <c r="BG191" s="143">
        <f>IF(N191="zákl. přenesená",J191,0)</f>
        <v>0</v>
      </c>
      <c r="BH191" s="143">
        <f>IF(N191="sníž. přenesená",J191,0)</f>
        <v>0</v>
      </c>
      <c r="BI191" s="143">
        <f>IF(N191="nulová",J191,0)</f>
        <v>0</v>
      </c>
      <c r="BJ191" s="18" t="s">
        <v>83</v>
      </c>
      <c r="BK191" s="143">
        <f>ROUND(I191*H191,2)</f>
        <v>0</v>
      </c>
      <c r="BL191" s="18" t="s">
        <v>899</v>
      </c>
      <c r="BM191" s="142" t="s">
        <v>906</v>
      </c>
    </row>
    <row r="192" spans="2:65" s="1" customFormat="1" ht="11.25">
      <c r="B192" s="33"/>
      <c r="D192" s="144" t="s">
        <v>134</v>
      </c>
      <c r="F192" s="145" t="s">
        <v>905</v>
      </c>
      <c r="I192" s="146"/>
      <c r="L192" s="33"/>
      <c r="M192" s="147"/>
      <c r="T192" s="54"/>
      <c r="AT192" s="18" t="s">
        <v>134</v>
      </c>
      <c r="AU192" s="18" t="s">
        <v>85</v>
      </c>
    </row>
    <row r="193" spans="2:65" s="1" customFormat="1" ht="11.25">
      <c r="B193" s="33"/>
      <c r="D193" s="166" t="s">
        <v>150</v>
      </c>
      <c r="F193" s="167" t="s">
        <v>907</v>
      </c>
      <c r="I193" s="146"/>
      <c r="L193" s="33"/>
      <c r="M193" s="147"/>
      <c r="T193" s="54"/>
      <c r="AT193" s="18" t="s">
        <v>150</v>
      </c>
      <c r="AU193" s="18" t="s">
        <v>85</v>
      </c>
    </row>
    <row r="194" spans="2:65" s="11" customFormat="1" ht="22.9" customHeight="1">
      <c r="B194" s="117"/>
      <c r="D194" s="118" t="s">
        <v>74</v>
      </c>
      <c r="E194" s="127" t="s">
        <v>908</v>
      </c>
      <c r="F194" s="127" t="s">
        <v>909</v>
      </c>
      <c r="I194" s="120"/>
      <c r="J194" s="128">
        <f>BK194</f>
        <v>0</v>
      </c>
      <c r="L194" s="117"/>
      <c r="M194" s="122"/>
      <c r="P194" s="123">
        <f>SUM(P195:P197)</f>
        <v>0</v>
      </c>
      <c r="R194" s="123">
        <f>SUM(R195:R197)</f>
        <v>0</v>
      </c>
      <c r="T194" s="124">
        <f>SUM(T195:T197)</f>
        <v>0</v>
      </c>
      <c r="AR194" s="118" t="s">
        <v>160</v>
      </c>
      <c r="AT194" s="125" t="s">
        <v>74</v>
      </c>
      <c r="AU194" s="125" t="s">
        <v>83</v>
      </c>
      <c r="AY194" s="118" t="s">
        <v>125</v>
      </c>
      <c r="BK194" s="126">
        <f>SUM(BK195:BK197)</f>
        <v>0</v>
      </c>
    </row>
    <row r="195" spans="2:65" s="1" customFormat="1" ht="16.5" customHeight="1">
      <c r="B195" s="33"/>
      <c r="C195" s="155" t="s">
        <v>336</v>
      </c>
      <c r="D195" s="155" t="s">
        <v>137</v>
      </c>
      <c r="E195" s="156" t="s">
        <v>910</v>
      </c>
      <c r="F195" s="157" t="s">
        <v>911</v>
      </c>
      <c r="G195" s="158" t="s">
        <v>898</v>
      </c>
      <c r="H195" s="159">
        <v>1</v>
      </c>
      <c r="I195" s="160"/>
      <c r="J195" s="161">
        <f>ROUND(I195*H195,2)</f>
        <v>0</v>
      </c>
      <c r="K195" s="162"/>
      <c r="L195" s="33"/>
      <c r="M195" s="163" t="s">
        <v>21</v>
      </c>
      <c r="N195" s="164" t="s">
        <v>46</v>
      </c>
      <c r="P195" s="140">
        <f>O195*H195</f>
        <v>0</v>
      </c>
      <c r="Q195" s="140">
        <v>0</v>
      </c>
      <c r="R195" s="140">
        <f>Q195*H195</f>
        <v>0</v>
      </c>
      <c r="S195" s="140">
        <v>0</v>
      </c>
      <c r="T195" s="141">
        <f>S195*H195</f>
        <v>0</v>
      </c>
      <c r="AR195" s="142" t="s">
        <v>899</v>
      </c>
      <c r="AT195" s="142" t="s">
        <v>137</v>
      </c>
      <c r="AU195" s="142" t="s">
        <v>85</v>
      </c>
      <c r="AY195" s="18" t="s">
        <v>125</v>
      </c>
      <c r="BE195" s="143">
        <f>IF(N195="základní",J195,0)</f>
        <v>0</v>
      </c>
      <c r="BF195" s="143">
        <f>IF(N195="snížená",J195,0)</f>
        <v>0</v>
      </c>
      <c r="BG195" s="143">
        <f>IF(N195="zákl. přenesená",J195,0)</f>
        <v>0</v>
      </c>
      <c r="BH195" s="143">
        <f>IF(N195="sníž. přenesená",J195,0)</f>
        <v>0</v>
      </c>
      <c r="BI195" s="143">
        <f>IF(N195="nulová",J195,0)</f>
        <v>0</v>
      </c>
      <c r="BJ195" s="18" t="s">
        <v>83</v>
      </c>
      <c r="BK195" s="143">
        <f>ROUND(I195*H195,2)</f>
        <v>0</v>
      </c>
      <c r="BL195" s="18" t="s">
        <v>899</v>
      </c>
      <c r="BM195" s="142" t="s">
        <v>912</v>
      </c>
    </row>
    <row r="196" spans="2:65" s="1" customFormat="1" ht="11.25">
      <c r="B196" s="33"/>
      <c r="D196" s="144" t="s">
        <v>134</v>
      </c>
      <c r="F196" s="145" t="s">
        <v>911</v>
      </c>
      <c r="I196" s="146"/>
      <c r="L196" s="33"/>
      <c r="M196" s="147"/>
      <c r="T196" s="54"/>
      <c r="AT196" s="18" t="s">
        <v>134</v>
      </c>
      <c r="AU196" s="18" t="s">
        <v>85</v>
      </c>
    </row>
    <row r="197" spans="2:65" s="1" customFormat="1" ht="11.25">
      <c r="B197" s="33"/>
      <c r="D197" s="166" t="s">
        <v>150</v>
      </c>
      <c r="F197" s="167" t="s">
        <v>913</v>
      </c>
      <c r="I197" s="146"/>
      <c r="L197" s="33"/>
      <c r="M197" s="188"/>
      <c r="N197" s="189"/>
      <c r="O197" s="189"/>
      <c r="P197" s="189"/>
      <c r="Q197" s="189"/>
      <c r="R197" s="189"/>
      <c r="S197" s="189"/>
      <c r="T197" s="190"/>
      <c r="AT197" s="18" t="s">
        <v>150</v>
      </c>
      <c r="AU197" s="18" t="s">
        <v>85</v>
      </c>
    </row>
    <row r="198" spans="2:65" s="1" customFormat="1" ht="6.95" customHeight="1">
      <c r="B198" s="42"/>
      <c r="C198" s="43"/>
      <c r="D198" s="43"/>
      <c r="E198" s="43"/>
      <c r="F198" s="43"/>
      <c r="G198" s="43"/>
      <c r="H198" s="43"/>
      <c r="I198" s="43"/>
      <c r="J198" s="43"/>
      <c r="K198" s="43"/>
      <c r="L198" s="33"/>
    </row>
  </sheetData>
  <sheetProtection algorithmName="SHA-512" hashValue="2mzSaY3w3pWhv+9qo7fNQkeb1r7CYQv7RMYYvJgrnI0fxqHCMT+SeeGvnj+UWQ2YV5bzadiSRD3XIn9es6Zhbw==" saltValue="ICEpxd467d/2ULFCpyR+KoTEYPiSjzKJkJQ1S/p3kp2OID9YSpprA1J6vMdnVoB8LYOviSFQzyy78V0vsq/Gyg==" spinCount="100000" sheet="1" objects="1" scenarios="1" formatColumns="0" formatRows="0" autoFilter="0"/>
  <autoFilter ref="C87:K197" xr:uid="{00000000-0009-0000-0000-000003000000}"/>
  <mergeCells count="9">
    <mergeCell ref="E50:H50"/>
    <mergeCell ref="E78:H78"/>
    <mergeCell ref="E80:H80"/>
    <mergeCell ref="L2:V2"/>
    <mergeCell ref="E7:H7"/>
    <mergeCell ref="E9:H9"/>
    <mergeCell ref="E18:H18"/>
    <mergeCell ref="E27:H27"/>
    <mergeCell ref="E48:H48"/>
  </mergeCells>
  <hyperlinks>
    <hyperlink ref="F93" r:id="rId1" xr:uid="{00000000-0004-0000-0300-000000000000}"/>
    <hyperlink ref="F98" r:id="rId2" xr:uid="{00000000-0004-0000-0300-000001000000}"/>
    <hyperlink ref="F103" r:id="rId3" xr:uid="{00000000-0004-0000-0300-000002000000}"/>
    <hyperlink ref="F108" r:id="rId4" xr:uid="{00000000-0004-0000-0300-000003000000}"/>
    <hyperlink ref="F113" r:id="rId5" xr:uid="{00000000-0004-0000-0300-000004000000}"/>
    <hyperlink ref="F116" r:id="rId6" xr:uid="{00000000-0004-0000-0300-000005000000}"/>
    <hyperlink ref="F124" r:id="rId7" xr:uid="{00000000-0004-0000-0300-000006000000}"/>
    <hyperlink ref="F127" r:id="rId8" xr:uid="{00000000-0004-0000-0300-000007000000}"/>
    <hyperlink ref="F131" r:id="rId9" xr:uid="{00000000-0004-0000-0300-000008000000}"/>
    <hyperlink ref="F134" r:id="rId10" xr:uid="{00000000-0004-0000-0300-000009000000}"/>
    <hyperlink ref="F138" r:id="rId11" xr:uid="{00000000-0004-0000-0300-00000A000000}"/>
    <hyperlink ref="F142" r:id="rId12" xr:uid="{00000000-0004-0000-0300-00000B000000}"/>
    <hyperlink ref="F146" r:id="rId13" xr:uid="{00000000-0004-0000-0300-00000C000000}"/>
    <hyperlink ref="F150" r:id="rId14" xr:uid="{00000000-0004-0000-0300-00000D000000}"/>
    <hyperlink ref="F154" r:id="rId15" xr:uid="{00000000-0004-0000-0300-00000E000000}"/>
    <hyperlink ref="F158" r:id="rId16" xr:uid="{00000000-0004-0000-0300-00000F000000}"/>
    <hyperlink ref="F161" r:id="rId17" xr:uid="{00000000-0004-0000-0300-000010000000}"/>
    <hyperlink ref="F164" r:id="rId18" xr:uid="{00000000-0004-0000-0300-000011000000}"/>
    <hyperlink ref="F167" r:id="rId19" xr:uid="{00000000-0004-0000-0300-000012000000}"/>
    <hyperlink ref="F170" r:id="rId20" xr:uid="{00000000-0004-0000-0300-000013000000}"/>
    <hyperlink ref="F173" r:id="rId21" xr:uid="{00000000-0004-0000-0300-000014000000}"/>
    <hyperlink ref="F176" r:id="rId22" xr:uid="{00000000-0004-0000-0300-000015000000}"/>
    <hyperlink ref="F184" r:id="rId23" xr:uid="{00000000-0004-0000-0300-000016000000}"/>
    <hyperlink ref="F189" r:id="rId24" xr:uid="{00000000-0004-0000-0300-000017000000}"/>
    <hyperlink ref="F193" r:id="rId25" xr:uid="{00000000-0004-0000-0300-000018000000}"/>
    <hyperlink ref="F197" r:id="rId26" xr:uid="{00000000-0004-0000-0300-00001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3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8" t="s">
        <v>94</v>
      </c>
    </row>
    <row r="3" spans="2:46" ht="6.95" customHeight="1">
      <c r="B3" s="19"/>
      <c r="C3" s="20"/>
      <c r="D3" s="20"/>
      <c r="E3" s="20"/>
      <c r="F3" s="20"/>
      <c r="G3" s="20"/>
      <c r="H3" s="20"/>
      <c r="I3" s="20"/>
      <c r="J3" s="20"/>
      <c r="K3" s="20"/>
      <c r="L3" s="21"/>
      <c r="AT3" s="18" t="s">
        <v>85</v>
      </c>
    </row>
    <row r="4" spans="2:46" ht="24.95" customHeight="1">
      <c r="B4" s="21"/>
      <c r="D4" s="22" t="s">
        <v>95</v>
      </c>
      <c r="L4" s="21"/>
      <c r="M4" s="86" t="s">
        <v>10</v>
      </c>
      <c r="AT4" s="18" t="s">
        <v>4</v>
      </c>
    </row>
    <row r="5" spans="2:46" ht="6.95" customHeight="1">
      <c r="B5" s="21"/>
      <c r="L5" s="21"/>
    </row>
    <row r="6" spans="2:46" ht="12" customHeight="1">
      <c r="B6" s="21"/>
      <c r="D6" s="28" t="s">
        <v>16</v>
      </c>
      <c r="L6" s="21"/>
    </row>
    <row r="7" spans="2:46" ht="16.5" customHeight="1">
      <c r="B7" s="21"/>
      <c r="E7" s="314" t="str">
        <f>'Rekapitulace stavby'!K6</f>
        <v>ZŠ Prodloužená - kanalizace</v>
      </c>
      <c r="F7" s="315"/>
      <c r="G7" s="315"/>
      <c r="H7" s="315"/>
      <c r="L7" s="21"/>
    </row>
    <row r="8" spans="2:46" s="1" customFormat="1" ht="12" customHeight="1">
      <c r="B8" s="33"/>
      <c r="D8" s="28" t="s">
        <v>96</v>
      </c>
      <c r="L8" s="33"/>
    </row>
    <row r="9" spans="2:46" s="1" customFormat="1" ht="16.5" customHeight="1">
      <c r="B9" s="33"/>
      <c r="E9" s="277" t="s">
        <v>914</v>
      </c>
      <c r="F9" s="316"/>
      <c r="G9" s="316"/>
      <c r="H9" s="316"/>
      <c r="L9" s="33"/>
    </row>
    <row r="10" spans="2:46" s="1" customFormat="1" ht="11.25">
      <c r="B10" s="33"/>
      <c r="L10" s="33"/>
    </row>
    <row r="11" spans="2:46" s="1" customFormat="1" ht="12" customHeight="1">
      <c r="B11" s="33"/>
      <c r="D11" s="28" t="s">
        <v>18</v>
      </c>
      <c r="F11" s="26" t="s">
        <v>21</v>
      </c>
      <c r="I11" s="28" t="s">
        <v>20</v>
      </c>
      <c r="J11" s="26" t="s">
        <v>21</v>
      </c>
      <c r="L11" s="33"/>
    </row>
    <row r="12" spans="2:46" s="1" customFormat="1" ht="12" customHeight="1">
      <c r="B12" s="33"/>
      <c r="D12" s="28" t="s">
        <v>22</v>
      </c>
      <c r="F12" s="26" t="s">
        <v>23</v>
      </c>
      <c r="I12" s="28" t="s">
        <v>24</v>
      </c>
      <c r="J12" s="50" t="str">
        <f>'Rekapitulace stavby'!AN8</f>
        <v>24. 1. 2024</v>
      </c>
      <c r="L12" s="33"/>
    </row>
    <row r="13" spans="2:46" s="1" customFormat="1" ht="10.9" customHeight="1">
      <c r="B13" s="33"/>
      <c r="L13" s="33"/>
    </row>
    <row r="14" spans="2:46" s="1" customFormat="1" ht="12" customHeight="1">
      <c r="B14" s="33"/>
      <c r="D14" s="28" t="s">
        <v>26</v>
      </c>
      <c r="I14" s="28" t="s">
        <v>27</v>
      </c>
      <c r="J14" s="26" t="s">
        <v>28</v>
      </c>
      <c r="L14" s="33"/>
    </row>
    <row r="15" spans="2:46" s="1" customFormat="1" ht="18" customHeight="1">
      <c r="B15" s="33"/>
      <c r="E15" s="26" t="s">
        <v>29</v>
      </c>
      <c r="I15" s="28" t="s">
        <v>30</v>
      </c>
      <c r="J15" s="26" t="s">
        <v>21</v>
      </c>
      <c r="L15" s="33"/>
    </row>
    <row r="16" spans="2:46" s="1" customFormat="1" ht="6.95" customHeight="1">
      <c r="B16" s="33"/>
      <c r="L16" s="33"/>
    </row>
    <row r="17" spans="2:12" s="1" customFormat="1" ht="12" customHeight="1">
      <c r="B17" s="33"/>
      <c r="D17" s="28" t="s">
        <v>31</v>
      </c>
      <c r="I17" s="28" t="s">
        <v>27</v>
      </c>
      <c r="J17" s="29" t="str">
        <f>'Rekapitulace stavby'!AN13</f>
        <v>Vyplň údaj</v>
      </c>
      <c r="L17" s="33"/>
    </row>
    <row r="18" spans="2:12" s="1" customFormat="1" ht="18" customHeight="1">
      <c r="B18" s="33"/>
      <c r="E18" s="317" t="str">
        <f>'Rekapitulace stavby'!E14</f>
        <v>Vyplň údaj</v>
      </c>
      <c r="F18" s="298"/>
      <c r="G18" s="298"/>
      <c r="H18" s="298"/>
      <c r="I18" s="28" t="s">
        <v>30</v>
      </c>
      <c r="J18" s="29" t="str">
        <f>'Rekapitulace stavby'!AN14</f>
        <v>Vyplň údaj</v>
      </c>
      <c r="L18" s="33"/>
    </row>
    <row r="19" spans="2:12" s="1" customFormat="1" ht="6.95" customHeight="1">
      <c r="B19" s="33"/>
      <c r="L19" s="33"/>
    </row>
    <row r="20" spans="2:12" s="1" customFormat="1" ht="12" customHeight="1">
      <c r="B20" s="33"/>
      <c r="D20" s="28" t="s">
        <v>33</v>
      </c>
      <c r="I20" s="28" t="s">
        <v>27</v>
      </c>
      <c r="J20" s="26" t="s">
        <v>34</v>
      </c>
      <c r="L20" s="33"/>
    </row>
    <row r="21" spans="2:12" s="1" customFormat="1" ht="18" customHeight="1">
      <c r="B21" s="33"/>
      <c r="E21" s="26" t="s">
        <v>35</v>
      </c>
      <c r="I21" s="28" t="s">
        <v>30</v>
      </c>
      <c r="J21" s="26" t="s">
        <v>21</v>
      </c>
      <c r="L21" s="33"/>
    </row>
    <row r="22" spans="2:12" s="1" customFormat="1" ht="6.95" customHeight="1">
      <c r="B22" s="33"/>
      <c r="L22" s="33"/>
    </row>
    <row r="23" spans="2:12" s="1" customFormat="1" ht="12" customHeight="1">
      <c r="B23" s="33"/>
      <c r="D23" s="28" t="s">
        <v>37</v>
      </c>
      <c r="I23" s="28" t="s">
        <v>27</v>
      </c>
      <c r="J23" s="26" t="str">
        <f>IF('Rekapitulace stavby'!AN19="","",'Rekapitulace stavby'!AN19)</f>
        <v/>
      </c>
      <c r="L23" s="33"/>
    </row>
    <row r="24" spans="2:12" s="1" customFormat="1" ht="18" customHeight="1">
      <c r="B24" s="33"/>
      <c r="E24" s="26" t="str">
        <f>IF('Rekapitulace stavby'!E20="","",'Rekapitulace stavby'!E20)</f>
        <v xml:space="preserve"> </v>
      </c>
      <c r="I24" s="28" t="s">
        <v>30</v>
      </c>
      <c r="J24" s="26" t="str">
        <f>IF('Rekapitulace stavby'!AN20="","",'Rekapitulace stavby'!AN20)</f>
        <v/>
      </c>
      <c r="L24" s="33"/>
    </row>
    <row r="25" spans="2:12" s="1" customFormat="1" ht="6.95" customHeight="1">
      <c r="B25" s="33"/>
      <c r="L25" s="33"/>
    </row>
    <row r="26" spans="2:12" s="1" customFormat="1" ht="12" customHeight="1">
      <c r="B26" s="33"/>
      <c r="D26" s="28" t="s">
        <v>39</v>
      </c>
      <c r="L26" s="33"/>
    </row>
    <row r="27" spans="2:12" s="7" customFormat="1" ht="16.5" customHeight="1">
      <c r="B27" s="87"/>
      <c r="E27" s="303" t="s">
        <v>21</v>
      </c>
      <c r="F27" s="303"/>
      <c r="G27" s="303"/>
      <c r="H27" s="303"/>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41</v>
      </c>
      <c r="J30" s="64">
        <f>ROUND(J79, 2)</f>
        <v>0</v>
      </c>
      <c r="L30" s="33"/>
    </row>
    <row r="31" spans="2:12" s="1" customFormat="1" ht="6.95" customHeight="1">
      <c r="B31" s="33"/>
      <c r="D31" s="51"/>
      <c r="E31" s="51"/>
      <c r="F31" s="51"/>
      <c r="G31" s="51"/>
      <c r="H31" s="51"/>
      <c r="I31" s="51"/>
      <c r="J31" s="51"/>
      <c r="K31" s="51"/>
      <c r="L31" s="33"/>
    </row>
    <row r="32" spans="2:12" s="1" customFormat="1" ht="14.45" customHeight="1">
      <c r="B32" s="33"/>
      <c r="F32" s="36" t="s">
        <v>43</v>
      </c>
      <c r="I32" s="36" t="s">
        <v>42</v>
      </c>
      <c r="J32" s="36" t="s">
        <v>44</v>
      </c>
      <c r="L32" s="33"/>
    </row>
    <row r="33" spans="2:12" s="1" customFormat="1" ht="14.45" customHeight="1">
      <c r="B33" s="33"/>
      <c r="D33" s="53" t="s">
        <v>45</v>
      </c>
      <c r="E33" s="28" t="s">
        <v>46</v>
      </c>
      <c r="F33" s="89">
        <f>ROUND((SUM(BE79:BE137)),  2)</f>
        <v>0</v>
      </c>
      <c r="I33" s="90">
        <v>0.21</v>
      </c>
      <c r="J33" s="89">
        <f>ROUND(((SUM(BE79:BE137))*I33),  2)</f>
        <v>0</v>
      </c>
      <c r="L33" s="33"/>
    </row>
    <row r="34" spans="2:12" s="1" customFormat="1" ht="14.45" customHeight="1">
      <c r="B34" s="33"/>
      <c r="E34" s="28" t="s">
        <v>47</v>
      </c>
      <c r="F34" s="89">
        <f>ROUND((SUM(BF79:BF137)),  2)</f>
        <v>0</v>
      </c>
      <c r="I34" s="90">
        <v>0.12</v>
      </c>
      <c r="J34" s="89">
        <f>ROUND(((SUM(BF79:BF137))*I34),  2)</f>
        <v>0</v>
      </c>
      <c r="L34" s="33"/>
    </row>
    <row r="35" spans="2:12" s="1" customFormat="1" ht="14.45" hidden="1" customHeight="1">
      <c r="B35" s="33"/>
      <c r="E35" s="28" t="s">
        <v>48</v>
      </c>
      <c r="F35" s="89">
        <f>ROUND((SUM(BG79:BG137)),  2)</f>
        <v>0</v>
      </c>
      <c r="I35" s="90">
        <v>0.21</v>
      </c>
      <c r="J35" s="89">
        <f>0</f>
        <v>0</v>
      </c>
      <c r="L35" s="33"/>
    </row>
    <row r="36" spans="2:12" s="1" customFormat="1" ht="14.45" hidden="1" customHeight="1">
      <c r="B36" s="33"/>
      <c r="E36" s="28" t="s">
        <v>49</v>
      </c>
      <c r="F36" s="89">
        <f>ROUND((SUM(BH79:BH137)),  2)</f>
        <v>0</v>
      </c>
      <c r="I36" s="90">
        <v>0.12</v>
      </c>
      <c r="J36" s="89">
        <f>0</f>
        <v>0</v>
      </c>
      <c r="L36" s="33"/>
    </row>
    <row r="37" spans="2:12" s="1" customFormat="1" ht="14.45" hidden="1" customHeight="1">
      <c r="B37" s="33"/>
      <c r="E37" s="28" t="s">
        <v>50</v>
      </c>
      <c r="F37" s="89">
        <f>ROUND((SUM(BI79:BI137)),  2)</f>
        <v>0</v>
      </c>
      <c r="I37" s="90">
        <v>0</v>
      </c>
      <c r="J37" s="89">
        <f>0</f>
        <v>0</v>
      </c>
      <c r="L37" s="33"/>
    </row>
    <row r="38" spans="2:12" s="1" customFormat="1" ht="6.95" customHeight="1">
      <c r="B38" s="33"/>
      <c r="L38" s="33"/>
    </row>
    <row r="39" spans="2:12" s="1" customFormat="1" ht="25.35" customHeight="1">
      <c r="B39" s="33"/>
      <c r="C39" s="91"/>
      <c r="D39" s="92" t="s">
        <v>51</v>
      </c>
      <c r="E39" s="55"/>
      <c r="F39" s="55"/>
      <c r="G39" s="93" t="s">
        <v>52</v>
      </c>
      <c r="H39" s="94" t="s">
        <v>53</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98</v>
      </c>
      <c r="L45" s="33"/>
    </row>
    <row r="46" spans="2:12" s="1" customFormat="1" ht="6.95" customHeight="1">
      <c r="B46" s="33"/>
      <c r="L46" s="33"/>
    </row>
    <row r="47" spans="2:12" s="1" customFormat="1" ht="12" customHeight="1">
      <c r="B47" s="33"/>
      <c r="C47" s="28" t="s">
        <v>16</v>
      </c>
      <c r="L47" s="33"/>
    </row>
    <row r="48" spans="2:12" s="1" customFormat="1" ht="16.5" customHeight="1">
      <c r="B48" s="33"/>
      <c r="E48" s="314" t="str">
        <f>E7</f>
        <v>ZŠ Prodloužená - kanalizace</v>
      </c>
      <c r="F48" s="315"/>
      <c r="G48" s="315"/>
      <c r="H48" s="315"/>
      <c r="L48" s="33"/>
    </row>
    <row r="49" spans="2:47" s="1" customFormat="1" ht="12" customHeight="1">
      <c r="B49" s="33"/>
      <c r="C49" s="28" t="s">
        <v>96</v>
      </c>
      <c r="L49" s="33"/>
    </row>
    <row r="50" spans="2:47" s="1" customFormat="1" ht="16.5" customHeight="1">
      <c r="B50" s="33"/>
      <c r="E50" s="277" t="str">
        <f>E9</f>
        <v>VRN - Vedlejší a ostatní náklady</v>
      </c>
      <c r="F50" s="316"/>
      <c r="G50" s="316"/>
      <c r="H50" s="316"/>
      <c r="L50" s="33"/>
    </row>
    <row r="51" spans="2:47" s="1" customFormat="1" ht="6.95" customHeight="1">
      <c r="B51" s="33"/>
      <c r="L51" s="33"/>
    </row>
    <row r="52" spans="2:47" s="1" customFormat="1" ht="12" customHeight="1">
      <c r="B52" s="33"/>
      <c r="C52" s="28" t="s">
        <v>22</v>
      </c>
      <c r="F52" s="26" t="str">
        <f>F12</f>
        <v>Pardubice</v>
      </c>
      <c r="I52" s="28" t="s">
        <v>24</v>
      </c>
      <c r="J52" s="50" t="str">
        <f>IF(J12="","",J12)</f>
        <v>24. 1. 2024</v>
      </c>
      <c r="L52" s="33"/>
    </row>
    <row r="53" spans="2:47" s="1" customFormat="1" ht="6.95" customHeight="1">
      <c r="B53" s="33"/>
      <c r="L53" s="33"/>
    </row>
    <row r="54" spans="2:47" s="1" customFormat="1" ht="15.2" customHeight="1">
      <c r="B54" s="33"/>
      <c r="C54" s="28" t="s">
        <v>26</v>
      </c>
      <c r="F54" s="26" t="str">
        <f>E15</f>
        <v>Vodovody a kanalizace Pardubice, a.s.</v>
      </c>
      <c r="I54" s="28" t="s">
        <v>33</v>
      </c>
      <c r="J54" s="31" t="str">
        <f>E21</f>
        <v>PLP projektstav s.r.o.</v>
      </c>
      <c r="L54" s="33"/>
    </row>
    <row r="55" spans="2:47" s="1" customFormat="1" ht="15.2" customHeight="1">
      <c r="B55" s="33"/>
      <c r="C55" s="28" t="s">
        <v>31</v>
      </c>
      <c r="F55" s="26" t="str">
        <f>IF(E18="","",E18)</f>
        <v>Vyplň údaj</v>
      </c>
      <c r="I55" s="28" t="s">
        <v>37</v>
      </c>
      <c r="J55" s="31" t="str">
        <f>E24</f>
        <v xml:space="preserve"> </v>
      </c>
      <c r="L55" s="33"/>
    </row>
    <row r="56" spans="2:47" s="1" customFormat="1" ht="10.35" customHeight="1">
      <c r="B56" s="33"/>
      <c r="L56" s="33"/>
    </row>
    <row r="57" spans="2:47" s="1" customFormat="1" ht="29.25" customHeight="1">
      <c r="B57" s="33"/>
      <c r="C57" s="97" t="s">
        <v>99</v>
      </c>
      <c r="D57" s="91"/>
      <c r="E57" s="91"/>
      <c r="F57" s="91"/>
      <c r="G57" s="91"/>
      <c r="H57" s="91"/>
      <c r="I57" s="91"/>
      <c r="J57" s="98" t="s">
        <v>100</v>
      </c>
      <c r="K57" s="91"/>
      <c r="L57" s="33"/>
    </row>
    <row r="58" spans="2:47" s="1" customFormat="1" ht="10.35" customHeight="1">
      <c r="B58" s="33"/>
      <c r="L58" s="33"/>
    </row>
    <row r="59" spans="2:47" s="1" customFormat="1" ht="22.9" customHeight="1">
      <c r="B59" s="33"/>
      <c r="C59" s="99" t="s">
        <v>73</v>
      </c>
      <c r="J59" s="64">
        <f>J79</f>
        <v>0</v>
      </c>
      <c r="L59" s="33"/>
      <c r="AU59" s="18" t="s">
        <v>101</v>
      </c>
    </row>
    <row r="60" spans="2:47" s="1" customFormat="1" ht="21.75" customHeight="1">
      <c r="B60" s="33"/>
      <c r="L60" s="33"/>
    </row>
    <row r="61" spans="2:47" s="1" customFormat="1" ht="6.95" customHeight="1">
      <c r="B61" s="42"/>
      <c r="C61" s="43"/>
      <c r="D61" s="43"/>
      <c r="E61" s="43"/>
      <c r="F61" s="43"/>
      <c r="G61" s="43"/>
      <c r="H61" s="43"/>
      <c r="I61" s="43"/>
      <c r="J61" s="43"/>
      <c r="K61" s="43"/>
      <c r="L61" s="33"/>
    </row>
    <row r="65" spans="2:65" s="1" customFormat="1" ht="6.95" customHeight="1">
      <c r="B65" s="44"/>
      <c r="C65" s="45"/>
      <c r="D65" s="45"/>
      <c r="E65" s="45"/>
      <c r="F65" s="45"/>
      <c r="G65" s="45"/>
      <c r="H65" s="45"/>
      <c r="I65" s="45"/>
      <c r="J65" s="45"/>
      <c r="K65" s="45"/>
      <c r="L65" s="33"/>
    </row>
    <row r="66" spans="2:65" s="1" customFormat="1" ht="24.95" customHeight="1">
      <c r="B66" s="33"/>
      <c r="C66" s="22" t="s">
        <v>110</v>
      </c>
      <c r="L66" s="33"/>
    </row>
    <row r="67" spans="2:65" s="1" customFormat="1" ht="6.95" customHeight="1">
      <c r="B67" s="33"/>
      <c r="L67" s="33"/>
    </row>
    <row r="68" spans="2:65" s="1" customFormat="1" ht="12" customHeight="1">
      <c r="B68" s="33"/>
      <c r="C68" s="28" t="s">
        <v>16</v>
      </c>
      <c r="L68" s="33"/>
    </row>
    <row r="69" spans="2:65" s="1" customFormat="1" ht="16.5" customHeight="1">
      <c r="B69" s="33"/>
      <c r="E69" s="314" t="str">
        <f>E7</f>
        <v>ZŠ Prodloužená - kanalizace</v>
      </c>
      <c r="F69" s="315"/>
      <c r="G69" s="315"/>
      <c r="H69" s="315"/>
      <c r="L69" s="33"/>
    </row>
    <row r="70" spans="2:65" s="1" customFormat="1" ht="12" customHeight="1">
      <c r="B70" s="33"/>
      <c r="C70" s="28" t="s">
        <v>96</v>
      </c>
      <c r="L70" s="33"/>
    </row>
    <row r="71" spans="2:65" s="1" customFormat="1" ht="16.5" customHeight="1">
      <c r="B71" s="33"/>
      <c r="E71" s="277" t="str">
        <f>E9</f>
        <v>VRN - Vedlejší a ostatní náklady</v>
      </c>
      <c r="F71" s="316"/>
      <c r="G71" s="316"/>
      <c r="H71" s="316"/>
      <c r="L71" s="33"/>
    </row>
    <row r="72" spans="2:65" s="1" customFormat="1" ht="6.95" customHeight="1">
      <c r="B72" s="33"/>
      <c r="L72" s="33"/>
    </row>
    <row r="73" spans="2:65" s="1" customFormat="1" ht="12" customHeight="1">
      <c r="B73" s="33"/>
      <c r="C73" s="28" t="s">
        <v>22</v>
      </c>
      <c r="F73" s="26" t="str">
        <f>F12</f>
        <v>Pardubice</v>
      </c>
      <c r="I73" s="28" t="s">
        <v>24</v>
      </c>
      <c r="J73" s="50" t="str">
        <f>IF(J12="","",J12)</f>
        <v>24. 1. 2024</v>
      </c>
      <c r="L73" s="33"/>
    </row>
    <row r="74" spans="2:65" s="1" customFormat="1" ht="6.95" customHeight="1">
      <c r="B74" s="33"/>
      <c r="L74" s="33"/>
    </row>
    <row r="75" spans="2:65" s="1" customFormat="1" ht="15.2" customHeight="1">
      <c r="B75" s="33"/>
      <c r="C75" s="28" t="s">
        <v>26</v>
      </c>
      <c r="F75" s="26" t="str">
        <f>E15</f>
        <v>Vodovody a kanalizace Pardubice, a.s.</v>
      </c>
      <c r="I75" s="28" t="s">
        <v>33</v>
      </c>
      <c r="J75" s="31" t="str">
        <f>E21</f>
        <v>PLP projektstav s.r.o.</v>
      </c>
      <c r="L75" s="33"/>
    </row>
    <row r="76" spans="2:65" s="1" customFormat="1" ht="15.2" customHeight="1">
      <c r="B76" s="33"/>
      <c r="C76" s="28" t="s">
        <v>31</v>
      </c>
      <c r="F76" s="26" t="str">
        <f>IF(E18="","",E18)</f>
        <v>Vyplň údaj</v>
      </c>
      <c r="I76" s="28" t="s">
        <v>37</v>
      </c>
      <c r="J76" s="31" t="str">
        <f>E24</f>
        <v xml:space="preserve"> </v>
      </c>
      <c r="L76" s="33"/>
    </row>
    <row r="77" spans="2:65" s="1" customFormat="1" ht="10.35" customHeight="1">
      <c r="B77" s="33"/>
      <c r="L77" s="33"/>
    </row>
    <row r="78" spans="2:65" s="10" customFormat="1" ht="29.25" customHeight="1">
      <c r="B78" s="108"/>
      <c r="C78" s="109" t="s">
        <v>111</v>
      </c>
      <c r="D78" s="110" t="s">
        <v>60</v>
      </c>
      <c r="E78" s="110" t="s">
        <v>56</v>
      </c>
      <c r="F78" s="110" t="s">
        <v>57</v>
      </c>
      <c r="G78" s="110" t="s">
        <v>112</v>
      </c>
      <c r="H78" s="110" t="s">
        <v>113</v>
      </c>
      <c r="I78" s="110" t="s">
        <v>114</v>
      </c>
      <c r="J78" s="111" t="s">
        <v>100</v>
      </c>
      <c r="K78" s="112" t="s">
        <v>115</v>
      </c>
      <c r="L78" s="108"/>
      <c r="M78" s="57" t="s">
        <v>21</v>
      </c>
      <c r="N78" s="58" t="s">
        <v>45</v>
      </c>
      <c r="O78" s="58" t="s">
        <v>116</v>
      </c>
      <c r="P78" s="58" t="s">
        <v>117</v>
      </c>
      <c r="Q78" s="58" t="s">
        <v>118</v>
      </c>
      <c r="R78" s="58" t="s">
        <v>119</v>
      </c>
      <c r="S78" s="58" t="s">
        <v>120</v>
      </c>
      <c r="T78" s="59" t="s">
        <v>121</v>
      </c>
    </row>
    <row r="79" spans="2:65" s="1" customFormat="1" ht="22.9" customHeight="1">
      <c r="B79" s="33"/>
      <c r="C79" s="62" t="s">
        <v>122</v>
      </c>
      <c r="J79" s="113">
        <f>BK79</f>
        <v>0</v>
      </c>
      <c r="L79" s="33"/>
      <c r="M79" s="60"/>
      <c r="N79" s="51"/>
      <c r="O79" s="51"/>
      <c r="P79" s="114">
        <f>SUM(P80:P137)</f>
        <v>0</v>
      </c>
      <c r="Q79" s="51"/>
      <c r="R79" s="114">
        <f>SUM(R80:R137)</f>
        <v>0</v>
      </c>
      <c r="S79" s="51"/>
      <c r="T79" s="115">
        <f>SUM(T80:T137)</f>
        <v>0</v>
      </c>
      <c r="AT79" s="18" t="s">
        <v>74</v>
      </c>
      <c r="AU79" s="18" t="s">
        <v>101</v>
      </c>
      <c r="BK79" s="116">
        <f>SUM(BK80:BK137)</f>
        <v>0</v>
      </c>
    </row>
    <row r="80" spans="2:65" s="1" customFormat="1" ht="16.5" customHeight="1">
      <c r="B80" s="33"/>
      <c r="C80" s="155" t="s">
        <v>83</v>
      </c>
      <c r="D80" s="155" t="s">
        <v>137</v>
      </c>
      <c r="E80" s="156" t="s">
        <v>915</v>
      </c>
      <c r="F80" s="157" t="s">
        <v>916</v>
      </c>
      <c r="G80" s="158" t="s">
        <v>917</v>
      </c>
      <c r="H80" s="159">
        <v>1</v>
      </c>
      <c r="I80" s="160"/>
      <c r="J80" s="161">
        <f>ROUND(I80*H80,2)</f>
        <v>0</v>
      </c>
      <c r="K80" s="162"/>
      <c r="L80" s="33"/>
      <c r="M80" s="163" t="s">
        <v>21</v>
      </c>
      <c r="N80" s="164" t="s">
        <v>46</v>
      </c>
      <c r="P80" s="140">
        <f>O80*H80</f>
        <v>0</v>
      </c>
      <c r="Q80" s="140">
        <v>0</v>
      </c>
      <c r="R80" s="140">
        <f>Q80*H80</f>
        <v>0</v>
      </c>
      <c r="S80" s="140">
        <v>0</v>
      </c>
      <c r="T80" s="141">
        <f>S80*H80</f>
        <v>0</v>
      </c>
      <c r="AR80" s="142" t="s">
        <v>132</v>
      </c>
      <c r="AT80" s="142" t="s">
        <v>137</v>
      </c>
      <c r="AU80" s="142" t="s">
        <v>75</v>
      </c>
      <c r="AY80" s="18" t="s">
        <v>125</v>
      </c>
      <c r="BE80" s="143">
        <f>IF(N80="základní",J80,0)</f>
        <v>0</v>
      </c>
      <c r="BF80" s="143">
        <f>IF(N80="snížená",J80,0)</f>
        <v>0</v>
      </c>
      <c r="BG80" s="143">
        <f>IF(N80="zákl. přenesená",J80,0)</f>
        <v>0</v>
      </c>
      <c r="BH80" s="143">
        <f>IF(N80="sníž. přenesená",J80,0)</f>
        <v>0</v>
      </c>
      <c r="BI80" s="143">
        <f>IF(N80="nulová",J80,0)</f>
        <v>0</v>
      </c>
      <c r="BJ80" s="18" t="s">
        <v>83</v>
      </c>
      <c r="BK80" s="143">
        <f>ROUND(I80*H80,2)</f>
        <v>0</v>
      </c>
      <c r="BL80" s="18" t="s">
        <v>132</v>
      </c>
      <c r="BM80" s="142" t="s">
        <v>85</v>
      </c>
    </row>
    <row r="81" spans="2:65" s="1" customFormat="1" ht="29.25">
      <c r="B81" s="33"/>
      <c r="D81" s="144" t="s">
        <v>134</v>
      </c>
      <c r="F81" s="145" t="s">
        <v>918</v>
      </c>
      <c r="I81" s="146"/>
      <c r="L81" s="33"/>
      <c r="M81" s="147"/>
      <c r="T81" s="54"/>
      <c r="AT81" s="18" t="s">
        <v>134</v>
      </c>
      <c r="AU81" s="18" t="s">
        <v>75</v>
      </c>
    </row>
    <row r="82" spans="2:65" s="1" customFormat="1" ht="16.5" customHeight="1">
      <c r="B82" s="33"/>
      <c r="C82" s="155" t="s">
        <v>85</v>
      </c>
      <c r="D82" s="155" t="s">
        <v>137</v>
      </c>
      <c r="E82" s="156" t="s">
        <v>919</v>
      </c>
      <c r="F82" s="157" t="s">
        <v>920</v>
      </c>
      <c r="G82" s="158" t="s">
        <v>917</v>
      </c>
      <c r="H82" s="159">
        <v>1</v>
      </c>
      <c r="I82" s="160"/>
      <c r="J82" s="161">
        <f>ROUND(I82*H82,2)</f>
        <v>0</v>
      </c>
      <c r="K82" s="162"/>
      <c r="L82" s="33"/>
      <c r="M82" s="163" t="s">
        <v>21</v>
      </c>
      <c r="N82" s="164" t="s">
        <v>46</v>
      </c>
      <c r="P82" s="140">
        <f>O82*H82</f>
        <v>0</v>
      </c>
      <c r="Q82" s="140">
        <v>0</v>
      </c>
      <c r="R82" s="140">
        <f>Q82*H82</f>
        <v>0</v>
      </c>
      <c r="S82" s="140">
        <v>0</v>
      </c>
      <c r="T82" s="141">
        <f>S82*H82</f>
        <v>0</v>
      </c>
      <c r="AR82" s="142" t="s">
        <v>132</v>
      </c>
      <c r="AT82" s="142" t="s">
        <v>137</v>
      </c>
      <c r="AU82" s="142" t="s">
        <v>75</v>
      </c>
      <c r="AY82" s="18" t="s">
        <v>125</v>
      </c>
      <c r="BE82" s="143">
        <f>IF(N82="základní",J82,0)</f>
        <v>0</v>
      </c>
      <c r="BF82" s="143">
        <f>IF(N82="snížená",J82,0)</f>
        <v>0</v>
      </c>
      <c r="BG82" s="143">
        <f>IF(N82="zákl. přenesená",J82,0)</f>
        <v>0</v>
      </c>
      <c r="BH82" s="143">
        <f>IF(N82="sníž. přenesená",J82,0)</f>
        <v>0</v>
      </c>
      <c r="BI82" s="143">
        <f>IF(N82="nulová",J82,0)</f>
        <v>0</v>
      </c>
      <c r="BJ82" s="18" t="s">
        <v>83</v>
      </c>
      <c r="BK82" s="143">
        <f>ROUND(I82*H82,2)</f>
        <v>0</v>
      </c>
      <c r="BL82" s="18" t="s">
        <v>132</v>
      </c>
      <c r="BM82" s="142" t="s">
        <v>360</v>
      </c>
    </row>
    <row r="83" spans="2:65" s="1" customFormat="1" ht="78">
      <c r="B83" s="33"/>
      <c r="D83" s="144" t="s">
        <v>134</v>
      </c>
      <c r="F83" s="145" t="s">
        <v>921</v>
      </c>
      <c r="I83" s="146"/>
      <c r="L83" s="33"/>
      <c r="M83" s="147"/>
      <c r="T83" s="54"/>
      <c r="AT83" s="18" t="s">
        <v>134</v>
      </c>
      <c r="AU83" s="18" t="s">
        <v>75</v>
      </c>
    </row>
    <row r="84" spans="2:65" s="1" customFormat="1" ht="16.5" customHeight="1">
      <c r="B84" s="33"/>
      <c r="C84" s="155" t="s">
        <v>144</v>
      </c>
      <c r="D84" s="155" t="s">
        <v>137</v>
      </c>
      <c r="E84" s="156" t="s">
        <v>922</v>
      </c>
      <c r="F84" s="157" t="s">
        <v>923</v>
      </c>
      <c r="G84" s="158" t="s">
        <v>917</v>
      </c>
      <c r="H84" s="159">
        <v>1</v>
      </c>
      <c r="I84" s="160"/>
      <c r="J84" s="161">
        <f>ROUND(I84*H84,2)</f>
        <v>0</v>
      </c>
      <c r="K84" s="162"/>
      <c r="L84" s="33"/>
      <c r="M84" s="163" t="s">
        <v>21</v>
      </c>
      <c r="N84" s="164" t="s">
        <v>46</v>
      </c>
      <c r="P84" s="140">
        <f>O84*H84</f>
        <v>0</v>
      </c>
      <c r="Q84" s="140">
        <v>0</v>
      </c>
      <c r="R84" s="140">
        <f>Q84*H84</f>
        <v>0</v>
      </c>
      <c r="S84" s="140">
        <v>0</v>
      </c>
      <c r="T84" s="141">
        <f>S84*H84</f>
        <v>0</v>
      </c>
      <c r="AR84" s="142" t="s">
        <v>132</v>
      </c>
      <c r="AT84" s="142" t="s">
        <v>137</v>
      </c>
      <c r="AU84" s="142" t="s">
        <v>75</v>
      </c>
      <c r="AY84" s="18" t="s">
        <v>125</v>
      </c>
      <c r="BE84" s="143">
        <f>IF(N84="základní",J84,0)</f>
        <v>0</v>
      </c>
      <c r="BF84" s="143">
        <f>IF(N84="snížená",J84,0)</f>
        <v>0</v>
      </c>
      <c r="BG84" s="143">
        <f>IF(N84="zákl. přenesená",J84,0)</f>
        <v>0</v>
      </c>
      <c r="BH84" s="143">
        <f>IF(N84="sníž. přenesená",J84,0)</f>
        <v>0</v>
      </c>
      <c r="BI84" s="143">
        <f>IF(N84="nulová",J84,0)</f>
        <v>0</v>
      </c>
      <c r="BJ84" s="18" t="s">
        <v>83</v>
      </c>
      <c r="BK84" s="143">
        <f>ROUND(I84*H84,2)</f>
        <v>0</v>
      </c>
      <c r="BL84" s="18" t="s">
        <v>132</v>
      </c>
      <c r="BM84" s="142" t="s">
        <v>371</v>
      </c>
    </row>
    <row r="85" spans="2:65" s="1" customFormat="1" ht="68.25">
      <c r="B85" s="33"/>
      <c r="D85" s="144" t="s">
        <v>134</v>
      </c>
      <c r="F85" s="145" t="s">
        <v>924</v>
      </c>
      <c r="I85" s="146"/>
      <c r="L85" s="33"/>
      <c r="M85" s="147"/>
      <c r="T85" s="54"/>
      <c r="AT85" s="18" t="s">
        <v>134</v>
      </c>
      <c r="AU85" s="18" t="s">
        <v>75</v>
      </c>
    </row>
    <row r="86" spans="2:65" s="1" customFormat="1" ht="16.5" customHeight="1">
      <c r="B86" s="33"/>
      <c r="C86" s="155" t="s">
        <v>132</v>
      </c>
      <c r="D86" s="155" t="s">
        <v>137</v>
      </c>
      <c r="E86" s="156" t="s">
        <v>925</v>
      </c>
      <c r="F86" s="157" t="s">
        <v>926</v>
      </c>
      <c r="G86" s="158" t="s">
        <v>917</v>
      </c>
      <c r="H86" s="159">
        <v>1</v>
      </c>
      <c r="I86" s="160"/>
      <c r="J86" s="161">
        <f>ROUND(I86*H86,2)</f>
        <v>0</v>
      </c>
      <c r="K86" s="162"/>
      <c r="L86" s="33"/>
      <c r="M86" s="163" t="s">
        <v>21</v>
      </c>
      <c r="N86" s="164" t="s">
        <v>46</v>
      </c>
      <c r="P86" s="140">
        <f>O86*H86</f>
        <v>0</v>
      </c>
      <c r="Q86" s="140">
        <v>0</v>
      </c>
      <c r="R86" s="140">
        <f>Q86*H86</f>
        <v>0</v>
      </c>
      <c r="S86" s="140">
        <v>0</v>
      </c>
      <c r="T86" s="141">
        <f>S86*H86</f>
        <v>0</v>
      </c>
      <c r="AR86" s="142" t="s">
        <v>132</v>
      </c>
      <c r="AT86" s="142" t="s">
        <v>137</v>
      </c>
      <c r="AU86" s="142" t="s">
        <v>75</v>
      </c>
      <c r="AY86" s="18" t="s">
        <v>125</v>
      </c>
      <c r="BE86" s="143">
        <f>IF(N86="základní",J86,0)</f>
        <v>0</v>
      </c>
      <c r="BF86" s="143">
        <f>IF(N86="snížená",J86,0)</f>
        <v>0</v>
      </c>
      <c r="BG86" s="143">
        <f>IF(N86="zákl. přenesená",J86,0)</f>
        <v>0</v>
      </c>
      <c r="BH86" s="143">
        <f>IF(N86="sníž. přenesená",J86,0)</f>
        <v>0</v>
      </c>
      <c r="BI86" s="143">
        <f>IF(N86="nulová",J86,0)</f>
        <v>0</v>
      </c>
      <c r="BJ86" s="18" t="s">
        <v>83</v>
      </c>
      <c r="BK86" s="143">
        <f>ROUND(I86*H86,2)</f>
        <v>0</v>
      </c>
      <c r="BL86" s="18" t="s">
        <v>132</v>
      </c>
      <c r="BM86" s="142" t="s">
        <v>132</v>
      </c>
    </row>
    <row r="87" spans="2:65" s="1" customFormat="1" ht="48.75">
      <c r="B87" s="33"/>
      <c r="D87" s="144" t="s">
        <v>134</v>
      </c>
      <c r="F87" s="145" t="s">
        <v>927</v>
      </c>
      <c r="I87" s="146"/>
      <c r="L87" s="33"/>
      <c r="M87" s="147"/>
      <c r="T87" s="54"/>
      <c r="AT87" s="18" t="s">
        <v>134</v>
      </c>
      <c r="AU87" s="18" t="s">
        <v>75</v>
      </c>
    </row>
    <row r="88" spans="2:65" s="1" customFormat="1" ht="16.5" customHeight="1">
      <c r="B88" s="33"/>
      <c r="C88" s="155" t="s">
        <v>160</v>
      </c>
      <c r="D88" s="155" t="s">
        <v>137</v>
      </c>
      <c r="E88" s="156" t="s">
        <v>928</v>
      </c>
      <c r="F88" s="157" t="s">
        <v>929</v>
      </c>
      <c r="G88" s="158" t="s">
        <v>917</v>
      </c>
      <c r="H88" s="159">
        <v>1</v>
      </c>
      <c r="I88" s="160"/>
      <c r="J88" s="161">
        <f>ROUND(I88*H88,2)</f>
        <v>0</v>
      </c>
      <c r="K88" s="162"/>
      <c r="L88" s="33"/>
      <c r="M88" s="163" t="s">
        <v>21</v>
      </c>
      <c r="N88" s="164" t="s">
        <v>46</v>
      </c>
      <c r="P88" s="140">
        <f>O88*H88</f>
        <v>0</v>
      </c>
      <c r="Q88" s="140">
        <v>0</v>
      </c>
      <c r="R88" s="140">
        <f>Q88*H88</f>
        <v>0</v>
      </c>
      <c r="S88" s="140">
        <v>0</v>
      </c>
      <c r="T88" s="141">
        <f>S88*H88</f>
        <v>0</v>
      </c>
      <c r="AR88" s="142" t="s">
        <v>132</v>
      </c>
      <c r="AT88" s="142" t="s">
        <v>137</v>
      </c>
      <c r="AU88" s="142" t="s">
        <v>75</v>
      </c>
      <c r="AY88" s="18" t="s">
        <v>125</v>
      </c>
      <c r="BE88" s="143">
        <f>IF(N88="základní",J88,0)</f>
        <v>0</v>
      </c>
      <c r="BF88" s="143">
        <f>IF(N88="snížená",J88,0)</f>
        <v>0</v>
      </c>
      <c r="BG88" s="143">
        <f>IF(N88="zákl. přenesená",J88,0)</f>
        <v>0</v>
      </c>
      <c r="BH88" s="143">
        <f>IF(N88="sníž. přenesená",J88,0)</f>
        <v>0</v>
      </c>
      <c r="BI88" s="143">
        <f>IF(N88="nulová",J88,0)</f>
        <v>0</v>
      </c>
      <c r="BJ88" s="18" t="s">
        <v>83</v>
      </c>
      <c r="BK88" s="143">
        <f>ROUND(I88*H88,2)</f>
        <v>0</v>
      </c>
      <c r="BL88" s="18" t="s">
        <v>132</v>
      </c>
      <c r="BM88" s="142" t="s">
        <v>170</v>
      </c>
    </row>
    <row r="89" spans="2:65" s="1" customFormat="1" ht="19.5">
      <c r="B89" s="33"/>
      <c r="D89" s="144" t="s">
        <v>134</v>
      </c>
      <c r="F89" s="145" t="s">
        <v>930</v>
      </c>
      <c r="I89" s="146"/>
      <c r="L89" s="33"/>
      <c r="M89" s="147"/>
      <c r="T89" s="54"/>
      <c r="AT89" s="18" t="s">
        <v>134</v>
      </c>
      <c r="AU89" s="18" t="s">
        <v>75</v>
      </c>
    </row>
    <row r="90" spans="2:65" s="1" customFormat="1" ht="16.5" customHeight="1">
      <c r="B90" s="33"/>
      <c r="C90" s="155" t="s">
        <v>170</v>
      </c>
      <c r="D90" s="155" t="s">
        <v>137</v>
      </c>
      <c r="E90" s="156" t="s">
        <v>931</v>
      </c>
      <c r="F90" s="157" t="s">
        <v>932</v>
      </c>
      <c r="G90" s="158" t="s">
        <v>917</v>
      </c>
      <c r="H90" s="159">
        <v>1</v>
      </c>
      <c r="I90" s="160"/>
      <c r="J90" s="161">
        <f>ROUND(I90*H90,2)</f>
        <v>0</v>
      </c>
      <c r="K90" s="162"/>
      <c r="L90" s="33"/>
      <c r="M90" s="163" t="s">
        <v>21</v>
      </c>
      <c r="N90" s="164" t="s">
        <v>46</v>
      </c>
      <c r="P90" s="140">
        <f>O90*H90</f>
        <v>0</v>
      </c>
      <c r="Q90" s="140">
        <v>0</v>
      </c>
      <c r="R90" s="140">
        <f>Q90*H90</f>
        <v>0</v>
      </c>
      <c r="S90" s="140">
        <v>0</v>
      </c>
      <c r="T90" s="141">
        <f>S90*H90</f>
        <v>0</v>
      </c>
      <c r="AR90" s="142" t="s">
        <v>132</v>
      </c>
      <c r="AT90" s="142" t="s">
        <v>137</v>
      </c>
      <c r="AU90" s="142" t="s">
        <v>75</v>
      </c>
      <c r="AY90" s="18" t="s">
        <v>125</v>
      </c>
      <c r="BE90" s="143">
        <f>IF(N90="základní",J90,0)</f>
        <v>0</v>
      </c>
      <c r="BF90" s="143">
        <f>IF(N90="snížená",J90,0)</f>
        <v>0</v>
      </c>
      <c r="BG90" s="143">
        <f>IF(N90="zákl. přenesená",J90,0)</f>
        <v>0</v>
      </c>
      <c r="BH90" s="143">
        <f>IF(N90="sníž. přenesená",J90,0)</f>
        <v>0</v>
      </c>
      <c r="BI90" s="143">
        <f>IF(N90="nulová",J90,0)</f>
        <v>0</v>
      </c>
      <c r="BJ90" s="18" t="s">
        <v>83</v>
      </c>
      <c r="BK90" s="143">
        <f>ROUND(I90*H90,2)</f>
        <v>0</v>
      </c>
      <c r="BL90" s="18" t="s">
        <v>132</v>
      </c>
      <c r="BM90" s="142" t="s">
        <v>131</v>
      </c>
    </row>
    <row r="91" spans="2:65" s="1" customFormat="1" ht="156">
      <c r="B91" s="33"/>
      <c r="D91" s="144" t="s">
        <v>134</v>
      </c>
      <c r="F91" s="145" t="s">
        <v>933</v>
      </c>
      <c r="I91" s="146"/>
      <c r="L91" s="33"/>
      <c r="M91" s="147"/>
      <c r="T91" s="54"/>
      <c r="AT91" s="18" t="s">
        <v>134</v>
      </c>
      <c r="AU91" s="18" t="s">
        <v>75</v>
      </c>
    </row>
    <row r="92" spans="2:65" s="1" customFormat="1" ht="16.5" customHeight="1">
      <c r="B92" s="33"/>
      <c r="C92" s="155" t="s">
        <v>176</v>
      </c>
      <c r="D92" s="155" t="s">
        <v>137</v>
      </c>
      <c r="E92" s="156" t="s">
        <v>934</v>
      </c>
      <c r="F92" s="157" t="s">
        <v>935</v>
      </c>
      <c r="G92" s="158" t="s">
        <v>917</v>
      </c>
      <c r="H92" s="159">
        <v>1</v>
      </c>
      <c r="I92" s="160"/>
      <c r="J92" s="161">
        <f>ROUND(I92*H92,2)</f>
        <v>0</v>
      </c>
      <c r="K92" s="162"/>
      <c r="L92" s="33"/>
      <c r="M92" s="163" t="s">
        <v>21</v>
      </c>
      <c r="N92" s="164" t="s">
        <v>46</v>
      </c>
      <c r="P92" s="140">
        <f>O92*H92</f>
        <v>0</v>
      </c>
      <c r="Q92" s="140">
        <v>0</v>
      </c>
      <c r="R92" s="140">
        <f>Q92*H92</f>
        <v>0</v>
      </c>
      <c r="S92" s="140">
        <v>0</v>
      </c>
      <c r="T92" s="141">
        <f>S92*H92</f>
        <v>0</v>
      </c>
      <c r="AR92" s="142" t="s">
        <v>132</v>
      </c>
      <c r="AT92" s="142" t="s">
        <v>137</v>
      </c>
      <c r="AU92" s="142" t="s">
        <v>75</v>
      </c>
      <c r="AY92" s="18" t="s">
        <v>125</v>
      </c>
      <c r="BE92" s="143">
        <f>IF(N92="základní",J92,0)</f>
        <v>0</v>
      </c>
      <c r="BF92" s="143">
        <f>IF(N92="snížená",J92,0)</f>
        <v>0</v>
      </c>
      <c r="BG92" s="143">
        <f>IF(N92="zákl. přenesená",J92,0)</f>
        <v>0</v>
      </c>
      <c r="BH92" s="143">
        <f>IF(N92="sníž. přenesená",J92,0)</f>
        <v>0</v>
      </c>
      <c r="BI92" s="143">
        <f>IF(N92="nulová",J92,0)</f>
        <v>0</v>
      </c>
      <c r="BJ92" s="18" t="s">
        <v>83</v>
      </c>
      <c r="BK92" s="143">
        <f>ROUND(I92*H92,2)</f>
        <v>0</v>
      </c>
      <c r="BL92" s="18" t="s">
        <v>132</v>
      </c>
      <c r="BM92" s="142" t="s">
        <v>196</v>
      </c>
    </row>
    <row r="93" spans="2:65" s="1" customFormat="1" ht="48.75">
      <c r="B93" s="33"/>
      <c r="D93" s="144" t="s">
        <v>134</v>
      </c>
      <c r="F93" s="145" t="s">
        <v>936</v>
      </c>
      <c r="I93" s="146"/>
      <c r="L93" s="33"/>
      <c r="M93" s="147"/>
      <c r="T93" s="54"/>
      <c r="AT93" s="18" t="s">
        <v>134</v>
      </c>
      <c r="AU93" s="18" t="s">
        <v>75</v>
      </c>
    </row>
    <row r="94" spans="2:65" s="1" customFormat="1" ht="16.5" customHeight="1">
      <c r="B94" s="33"/>
      <c r="C94" s="155" t="s">
        <v>131</v>
      </c>
      <c r="D94" s="155" t="s">
        <v>137</v>
      </c>
      <c r="E94" s="156" t="s">
        <v>937</v>
      </c>
      <c r="F94" s="157" t="s">
        <v>938</v>
      </c>
      <c r="G94" s="158" t="s">
        <v>917</v>
      </c>
      <c r="H94" s="159">
        <v>1</v>
      </c>
      <c r="I94" s="160"/>
      <c r="J94" s="161">
        <f>ROUND(I94*H94,2)</f>
        <v>0</v>
      </c>
      <c r="K94" s="162"/>
      <c r="L94" s="33"/>
      <c r="M94" s="163" t="s">
        <v>21</v>
      </c>
      <c r="N94" s="164" t="s">
        <v>46</v>
      </c>
      <c r="P94" s="140">
        <f>O94*H94</f>
        <v>0</v>
      </c>
      <c r="Q94" s="140">
        <v>0</v>
      </c>
      <c r="R94" s="140">
        <f>Q94*H94</f>
        <v>0</v>
      </c>
      <c r="S94" s="140">
        <v>0</v>
      </c>
      <c r="T94" s="141">
        <f>S94*H94</f>
        <v>0</v>
      </c>
      <c r="AR94" s="142" t="s">
        <v>132</v>
      </c>
      <c r="AT94" s="142" t="s">
        <v>137</v>
      </c>
      <c r="AU94" s="142" t="s">
        <v>75</v>
      </c>
      <c r="AY94" s="18" t="s">
        <v>125</v>
      </c>
      <c r="BE94" s="143">
        <f>IF(N94="základní",J94,0)</f>
        <v>0</v>
      </c>
      <c r="BF94" s="143">
        <f>IF(N94="snížená",J94,0)</f>
        <v>0</v>
      </c>
      <c r="BG94" s="143">
        <f>IF(N94="zákl. přenesená",J94,0)</f>
        <v>0</v>
      </c>
      <c r="BH94" s="143">
        <f>IF(N94="sníž. přenesená",J94,0)</f>
        <v>0</v>
      </c>
      <c r="BI94" s="143">
        <f>IF(N94="nulová",J94,0)</f>
        <v>0</v>
      </c>
      <c r="BJ94" s="18" t="s">
        <v>83</v>
      </c>
      <c r="BK94" s="143">
        <f>ROUND(I94*H94,2)</f>
        <v>0</v>
      </c>
      <c r="BL94" s="18" t="s">
        <v>132</v>
      </c>
      <c r="BM94" s="142" t="s">
        <v>8</v>
      </c>
    </row>
    <row r="95" spans="2:65" s="1" customFormat="1" ht="39">
      <c r="B95" s="33"/>
      <c r="D95" s="144" t="s">
        <v>134</v>
      </c>
      <c r="F95" s="145" t="s">
        <v>939</v>
      </c>
      <c r="I95" s="146"/>
      <c r="L95" s="33"/>
      <c r="M95" s="147"/>
      <c r="T95" s="54"/>
      <c r="AT95" s="18" t="s">
        <v>134</v>
      </c>
      <c r="AU95" s="18" t="s">
        <v>75</v>
      </c>
    </row>
    <row r="96" spans="2:65" s="1" customFormat="1" ht="16.5" customHeight="1">
      <c r="B96" s="33"/>
      <c r="C96" s="155" t="s">
        <v>188</v>
      </c>
      <c r="D96" s="155" t="s">
        <v>137</v>
      </c>
      <c r="E96" s="156" t="s">
        <v>940</v>
      </c>
      <c r="F96" s="157" t="s">
        <v>941</v>
      </c>
      <c r="G96" s="158" t="s">
        <v>917</v>
      </c>
      <c r="H96" s="159">
        <v>1</v>
      </c>
      <c r="I96" s="160"/>
      <c r="J96" s="161">
        <f>ROUND(I96*H96,2)</f>
        <v>0</v>
      </c>
      <c r="K96" s="162"/>
      <c r="L96" s="33"/>
      <c r="M96" s="163" t="s">
        <v>21</v>
      </c>
      <c r="N96" s="164" t="s">
        <v>46</v>
      </c>
      <c r="P96" s="140">
        <f>O96*H96</f>
        <v>0</v>
      </c>
      <c r="Q96" s="140">
        <v>0</v>
      </c>
      <c r="R96" s="140">
        <f>Q96*H96</f>
        <v>0</v>
      </c>
      <c r="S96" s="140">
        <v>0</v>
      </c>
      <c r="T96" s="141">
        <f>S96*H96</f>
        <v>0</v>
      </c>
      <c r="AR96" s="142" t="s">
        <v>132</v>
      </c>
      <c r="AT96" s="142" t="s">
        <v>137</v>
      </c>
      <c r="AU96" s="142" t="s">
        <v>75</v>
      </c>
      <c r="AY96" s="18" t="s">
        <v>125</v>
      </c>
      <c r="BE96" s="143">
        <f>IF(N96="základní",J96,0)</f>
        <v>0</v>
      </c>
      <c r="BF96" s="143">
        <f>IF(N96="snížená",J96,0)</f>
        <v>0</v>
      </c>
      <c r="BG96" s="143">
        <f>IF(N96="zákl. přenesená",J96,0)</f>
        <v>0</v>
      </c>
      <c r="BH96" s="143">
        <f>IF(N96="sníž. přenesená",J96,0)</f>
        <v>0</v>
      </c>
      <c r="BI96" s="143">
        <f>IF(N96="nulová",J96,0)</f>
        <v>0</v>
      </c>
      <c r="BJ96" s="18" t="s">
        <v>83</v>
      </c>
      <c r="BK96" s="143">
        <f>ROUND(I96*H96,2)</f>
        <v>0</v>
      </c>
      <c r="BL96" s="18" t="s">
        <v>132</v>
      </c>
      <c r="BM96" s="142" t="s">
        <v>228</v>
      </c>
    </row>
    <row r="97" spans="2:65" s="1" customFormat="1" ht="68.25">
      <c r="B97" s="33"/>
      <c r="D97" s="144" t="s">
        <v>134</v>
      </c>
      <c r="F97" s="145" t="s">
        <v>942</v>
      </c>
      <c r="I97" s="146"/>
      <c r="L97" s="33"/>
      <c r="M97" s="147"/>
      <c r="T97" s="54"/>
      <c r="AT97" s="18" t="s">
        <v>134</v>
      </c>
      <c r="AU97" s="18" t="s">
        <v>75</v>
      </c>
    </row>
    <row r="98" spans="2:65" s="1" customFormat="1" ht="16.5" customHeight="1">
      <c r="B98" s="33"/>
      <c r="C98" s="155" t="s">
        <v>196</v>
      </c>
      <c r="D98" s="155" t="s">
        <v>137</v>
      </c>
      <c r="E98" s="156" t="s">
        <v>943</v>
      </c>
      <c r="F98" s="157" t="s">
        <v>944</v>
      </c>
      <c r="G98" s="158" t="s">
        <v>917</v>
      </c>
      <c r="H98" s="159">
        <v>1</v>
      </c>
      <c r="I98" s="160"/>
      <c r="J98" s="161">
        <f>ROUND(I98*H98,2)</f>
        <v>0</v>
      </c>
      <c r="K98" s="162"/>
      <c r="L98" s="33"/>
      <c r="M98" s="163" t="s">
        <v>21</v>
      </c>
      <c r="N98" s="164" t="s">
        <v>46</v>
      </c>
      <c r="P98" s="140">
        <f>O98*H98</f>
        <v>0</v>
      </c>
      <c r="Q98" s="140">
        <v>0</v>
      </c>
      <c r="R98" s="140">
        <f>Q98*H98</f>
        <v>0</v>
      </c>
      <c r="S98" s="140">
        <v>0</v>
      </c>
      <c r="T98" s="141">
        <f>S98*H98</f>
        <v>0</v>
      </c>
      <c r="AR98" s="142" t="s">
        <v>132</v>
      </c>
      <c r="AT98" s="142" t="s">
        <v>137</v>
      </c>
      <c r="AU98" s="142" t="s">
        <v>75</v>
      </c>
      <c r="AY98" s="18" t="s">
        <v>125</v>
      </c>
      <c r="BE98" s="143">
        <f>IF(N98="základní",J98,0)</f>
        <v>0</v>
      </c>
      <c r="BF98" s="143">
        <f>IF(N98="snížená",J98,0)</f>
        <v>0</v>
      </c>
      <c r="BG98" s="143">
        <f>IF(N98="zákl. přenesená",J98,0)</f>
        <v>0</v>
      </c>
      <c r="BH98" s="143">
        <f>IF(N98="sníž. přenesená",J98,0)</f>
        <v>0</v>
      </c>
      <c r="BI98" s="143">
        <f>IF(N98="nulová",J98,0)</f>
        <v>0</v>
      </c>
      <c r="BJ98" s="18" t="s">
        <v>83</v>
      </c>
      <c r="BK98" s="143">
        <f>ROUND(I98*H98,2)</f>
        <v>0</v>
      </c>
      <c r="BL98" s="18" t="s">
        <v>132</v>
      </c>
      <c r="BM98" s="142" t="s">
        <v>240</v>
      </c>
    </row>
    <row r="99" spans="2:65" s="1" customFormat="1" ht="107.25">
      <c r="B99" s="33"/>
      <c r="D99" s="144" t="s">
        <v>134</v>
      </c>
      <c r="F99" s="145" t="s">
        <v>945</v>
      </c>
      <c r="I99" s="146"/>
      <c r="L99" s="33"/>
      <c r="M99" s="147"/>
      <c r="T99" s="54"/>
      <c r="AT99" s="18" t="s">
        <v>134</v>
      </c>
      <c r="AU99" s="18" t="s">
        <v>75</v>
      </c>
    </row>
    <row r="100" spans="2:65" s="1" customFormat="1" ht="24.2" customHeight="1">
      <c r="B100" s="33"/>
      <c r="C100" s="155" t="s">
        <v>204</v>
      </c>
      <c r="D100" s="155" t="s">
        <v>137</v>
      </c>
      <c r="E100" s="156" t="s">
        <v>946</v>
      </c>
      <c r="F100" s="157" t="s">
        <v>947</v>
      </c>
      <c r="G100" s="158" t="s">
        <v>917</v>
      </c>
      <c r="H100" s="159">
        <v>1</v>
      </c>
      <c r="I100" s="160"/>
      <c r="J100" s="161">
        <f>ROUND(I100*H100,2)</f>
        <v>0</v>
      </c>
      <c r="K100" s="162"/>
      <c r="L100" s="33"/>
      <c r="M100" s="163" t="s">
        <v>21</v>
      </c>
      <c r="N100" s="164" t="s">
        <v>46</v>
      </c>
      <c r="P100" s="140">
        <f>O100*H100</f>
        <v>0</v>
      </c>
      <c r="Q100" s="140">
        <v>0</v>
      </c>
      <c r="R100" s="140">
        <f>Q100*H100</f>
        <v>0</v>
      </c>
      <c r="S100" s="140">
        <v>0</v>
      </c>
      <c r="T100" s="141">
        <f>S100*H100</f>
        <v>0</v>
      </c>
      <c r="AR100" s="142" t="s">
        <v>132</v>
      </c>
      <c r="AT100" s="142" t="s">
        <v>137</v>
      </c>
      <c r="AU100" s="142" t="s">
        <v>75</v>
      </c>
      <c r="AY100" s="18" t="s">
        <v>125</v>
      </c>
      <c r="BE100" s="143">
        <f>IF(N100="základní",J100,0)</f>
        <v>0</v>
      </c>
      <c r="BF100" s="143">
        <f>IF(N100="snížená",J100,0)</f>
        <v>0</v>
      </c>
      <c r="BG100" s="143">
        <f>IF(N100="zákl. přenesená",J100,0)</f>
        <v>0</v>
      </c>
      <c r="BH100" s="143">
        <f>IF(N100="sníž. přenesená",J100,0)</f>
        <v>0</v>
      </c>
      <c r="BI100" s="143">
        <f>IF(N100="nulová",J100,0)</f>
        <v>0</v>
      </c>
      <c r="BJ100" s="18" t="s">
        <v>83</v>
      </c>
      <c r="BK100" s="143">
        <f>ROUND(I100*H100,2)</f>
        <v>0</v>
      </c>
      <c r="BL100" s="18" t="s">
        <v>132</v>
      </c>
      <c r="BM100" s="142" t="s">
        <v>948</v>
      </c>
    </row>
    <row r="101" spans="2:65" s="1" customFormat="1" ht="19.5">
      <c r="B101" s="33"/>
      <c r="D101" s="144" t="s">
        <v>134</v>
      </c>
      <c r="F101" s="145" t="s">
        <v>947</v>
      </c>
      <c r="I101" s="146"/>
      <c r="L101" s="33"/>
      <c r="M101" s="147"/>
      <c r="T101" s="54"/>
      <c r="AT101" s="18" t="s">
        <v>134</v>
      </c>
      <c r="AU101" s="18" t="s">
        <v>75</v>
      </c>
    </row>
    <row r="102" spans="2:65" s="1" customFormat="1" ht="16.5" customHeight="1">
      <c r="B102" s="33"/>
      <c r="C102" s="155" t="s">
        <v>8</v>
      </c>
      <c r="D102" s="155" t="s">
        <v>137</v>
      </c>
      <c r="E102" s="156" t="s">
        <v>949</v>
      </c>
      <c r="F102" s="157" t="s">
        <v>950</v>
      </c>
      <c r="G102" s="158" t="s">
        <v>917</v>
      </c>
      <c r="H102" s="159">
        <v>1</v>
      </c>
      <c r="I102" s="160"/>
      <c r="J102" s="161">
        <f>ROUND(I102*H102,2)</f>
        <v>0</v>
      </c>
      <c r="K102" s="162"/>
      <c r="L102" s="33"/>
      <c r="M102" s="163" t="s">
        <v>21</v>
      </c>
      <c r="N102" s="164" t="s">
        <v>46</v>
      </c>
      <c r="P102" s="140">
        <f>O102*H102</f>
        <v>0</v>
      </c>
      <c r="Q102" s="140">
        <v>0</v>
      </c>
      <c r="R102" s="140">
        <f>Q102*H102</f>
        <v>0</v>
      </c>
      <c r="S102" s="140">
        <v>0</v>
      </c>
      <c r="T102" s="141">
        <f>S102*H102</f>
        <v>0</v>
      </c>
      <c r="AR102" s="142" t="s">
        <v>132</v>
      </c>
      <c r="AT102" s="142" t="s">
        <v>137</v>
      </c>
      <c r="AU102" s="142" t="s">
        <v>75</v>
      </c>
      <c r="AY102" s="18" t="s">
        <v>125</v>
      </c>
      <c r="BE102" s="143">
        <f>IF(N102="základní",J102,0)</f>
        <v>0</v>
      </c>
      <c r="BF102" s="143">
        <f>IF(N102="snížená",J102,0)</f>
        <v>0</v>
      </c>
      <c r="BG102" s="143">
        <f>IF(N102="zákl. přenesená",J102,0)</f>
        <v>0</v>
      </c>
      <c r="BH102" s="143">
        <f>IF(N102="sníž. přenesená",J102,0)</f>
        <v>0</v>
      </c>
      <c r="BI102" s="143">
        <f>IF(N102="nulová",J102,0)</f>
        <v>0</v>
      </c>
      <c r="BJ102" s="18" t="s">
        <v>83</v>
      </c>
      <c r="BK102" s="143">
        <f>ROUND(I102*H102,2)</f>
        <v>0</v>
      </c>
      <c r="BL102" s="18" t="s">
        <v>132</v>
      </c>
      <c r="BM102" s="142" t="s">
        <v>252</v>
      </c>
    </row>
    <row r="103" spans="2:65" s="1" customFormat="1" ht="11.25">
      <c r="B103" s="33"/>
      <c r="D103" s="144" t="s">
        <v>134</v>
      </c>
      <c r="F103" s="145" t="s">
        <v>951</v>
      </c>
      <c r="I103" s="146"/>
      <c r="L103" s="33"/>
      <c r="M103" s="147"/>
      <c r="T103" s="54"/>
      <c r="AT103" s="18" t="s">
        <v>134</v>
      </c>
      <c r="AU103" s="18" t="s">
        <v>75</v>
      </c>
    </row>
    <row r="104" spans="2:65" s="1" customFormat="1" ht="24.2" customHeight="1">
      <c r="B104" s="33"/>
      <c r="C104" s="155" t="s">
        <v>219</v>
      </c>
      <c r="D104" s="155" t="s">
        <v>137</v>
      </c>
      <c r="E104" s="156" t="s">
        <v>952</v>
      </c>
      <c r="F104" s="157" t="s">
        <v>953</v>
      </c>
      <c r="G104" s="158" t="s">
        <v>140</v>
      </c>
      <c r="H104" s="159">
        <v>1</v>
      </c>
      <c r="I104" s="160"/>
      <c r="J104" s="161">
        <f>ROUND(I104*H104,2)</f>
        <v>0</v>
      </c>
      <c r="K104" s="162"/>
      <c r="L104" s="33"/>
      <c r="M104" s="163" t="s">
        <v>21</v>
      </c>
      <c r="N104" s="164" t="s">
        <v>46</v>
      </c>
      <c r="P104" s="140">
        <f>O104*H104</f>
        <v>0</v>
      </c>
      <c r="Q104" s="140">
        <v>0</v>
      </c>
      <c r="R104" s="140">
        <f>Q104*H104</f>
        <v>0</v>
      </c>
      <c r="S104" s="140">
        <v>0</v>
      </c>
      <c r="T104" s="141">
        <f>S104*H104</f>
        <v>0</v>
      </c>
      <c r="AR104" s="142" t="s">
        <v>132</v>
      </c>
      <c r="AT104" s="142" t="s">
        <v>137</v>
      </c>
      <c r="AU104" s="142" t="s">
        <v>75</v>
      </c>
      <c r="AY104" s="18" t="s">
        <v>125</v>
      </c>
      <c r="BE104" s="143">
        <f>IF(N104="základní",J104,0)</f>
        <v>0</v>
      </c>
      <c r="BF104" s="143">
        <f>IF(N104="snížená",J104,0)</f>
        <v>0</v>
      </c>
      <c r="BG104" s="143">
        <f>IF(N104="zákl. přenesená",J104,0)</f>
        <v>0</v>
      </c>
      <c r="BH104" s="143">
        <f>IF(N104="sníž. přenesená",J104,0)</f>
        <v>0</v>
      </c>
      <c r="BI104" s="143">
        <f>IF(N104="nulová",J104,0)</f>
        <v>0</v>
      </c>
      <c r="BJ104" s="18" t="s">
        <v>83</v>
      </c>
      <c r="BK104" s="143">
        <f>ROUND(I104*H104,2)</f>
        <v>0</v>
      </c>
      <c r="BL104" s="18" t="s">
        <v>132</v>
      </c>
      <c r="BM104" s="142" t="s">
        <v>264</v>
      </c>
    </row>
    <row r="105" spans="2:65" s="1" customFormat="1" ht="19.5">
      <c r="B105" s="33"/>
      <c r="D105" s="144" t="s">
        <v>134</v>
      </c>
      <c r="F105" s="145" t="s">
        <v>954</v>
      </c>
      <c r="I105" s="146"/>
      <c r="L105" s="33"/>
      <c r="M105" s="147"/>
      <c r="T105" s="54"/>
      <c r="AT105" s="18" t="s">
        <v>134</v>
      </c>
      <c r="AU105" s="18" t="s">
        <v>75</v>
      </c>
    </row>
    <row r="106" spans="2:65" s="1" customFormat="1" ht="24.2" customHeight="1">
      <c r="B106" s="33"/>
      <c r="C106" s="155" t="s">
        <v>228</v>
      </c>
      <c r="D106" s="155" t="s">
        <v>137</v>
      </c>
      <c r="E106" s="156" t="s">
        <v>955</v>
      </c>
      <c r="F106" s="157" t="s">
        <v>956</v>
      </c>
      <c r="G106" s="158" t="s">
        <v>140</v>
      </c>
      <c r="H106" s="159">
        <v>1</v>
      </c>
      <c r="I106" s="160"/>
      <c r="J106" s="161">
        <f>ROUND(I106*H106,2)</f>
        <v>0</v>
      </c>
      <c r="K106" s="162"/>
      <c r="L106" s="33"/>
      <c r="M106" s="163" t="s">
        <v>21</v>
      </c>
      <c r="N106" s="164" t="s">
        <v>46</v>
      </c>
      <c r="P106" s="140">
        <f>O106*H106</f>
        <v>0</v>
      </c>
      <c r="Q106" s="140">
        <v>0</v>
      </c>
      <c r="R106" s="140">
        <f>Q106*H106</f>
        <v>0</v>
      </c>
      <c r="S106" s="140">
        <v>0</v>
      </c>
      <c r="T106" s="141">
        <f>S106*H106</f>
        <v>0</v>
      </c>
      <c r="AR106" s="142" t="s">
        <v>132</v>
      </c>
      <c r="AT106" s="142" t="s">
        <v>137</v>
      </c>
      <c r="AU106" s="142" t="s">
        <v>75</v>
      </c>
      <c r="AY106" s="18" t="s">
        <v>125</v>
      </c>
      <c r="BE106" s="143">
        <f>IF(N106="základní",J106,0)</f>
        <v>0</v>
      </c>
      <c r="BF106" s="143">
        <f>IF(N106="snížená",J106,0)</f>
        <v>0</v>
      </c>
      <c r="BG106" s="143">
        <f>IF(N106="zákl. přenesená",J106,0)</f>
        <v>0</v>
      </c>
      <c r="BH106" s="143">
        <f>IF(N106="sníž. přenesená",J106,0)</f>
        <v>0</v>
      </c>
      <c r="BI106" s="143">
        <f>IF(N106="nulová",J106,0)</f>
        <v>0</v>
      </c>
      <c r="BJ106" s="18" t="s">
        <v>83</v>
      </c>
      <c r="BK106" s="143">
        <f>ROUND(I106*H106,2)</f>
        <v>0</v>
      </c>
      <c r="BL106" s="18" t="s">
        <v>132</v>
      </c>
      <c r="BM106" s="142" t="s">
        <v>277</v>
      </c>
    </row>
    <row r="107" spans="2:65" s="1" customFormat="1" ht="48.75">
      <c r="B107" s="33"/>
      <c r="D107" s="144" t="s">
        <v>134</v>
      </c>
      <c r="F107" s="145" t="s">
        <v>957</v>
      </c>
      <c r="I107" s="146"/>
      <c r="L107" s="33"/>
      <c r="M107" s="147"/>
      <c r="T107" s="54"/>
      <c r="AT107" s="18" t="s">
        <v>134</v>
      </c>
      <c r="AU107" s="18" t="s">
        <v>75</v>
      </c>
    </row>
    <row r="108" spans="2:65" s="1" customFormat="1" ht="24.2" customHeight="1">
      <c r="B108" s="33"/>
      <c r="C108" s="155" t="s">
        <v>234</v>
      </c>
      <c r="D108" s="155" t="s">
        <v>137</v>
      </c>
      <c r="E108" s="156" t="s">
        <v>958</v>
      </c>
      <c r="F108" s="157" t="s">
        <v>959</v>
      </c>
      <c r="G108" s="158" t="s">
        <v>140</v>
      </c>
      <c r="H108" s="159">
        <v>1</v>
      </c>
      <c r="I108" s="160"/>
      <c r="J108" s="161">
        <f>ROUND(I108*H108,2)</f>
        <v>0</v>
      </c>
      <c r="K108" s="162"/>
      <c r="L108" s="33"/>
      <c r="M108" s="163" t="s">
        <v>21</v>
      </c>
      <c r="N108" s="164" t="s">
        <v>46</v>
      </c>
      <c r="P108" s="140">
        <f>O108*H108</f>
        <v>0</v>
      </c>
      <c r="Q108" s="140">
        <v>0</v>
      </c>
      <c r="R108" s="140">
        <f>Q108*H108</f>
        <v>0</v>
      </c>
      <c r="S108" s="140">
        <v>0</v>
      </c>
      <c r="T108" s="141">
        <f>S108*H108</f>
        <v>0</v>
      </c>
      <c r="AR108" s="142" t="s">
        <v>132</v>
      </c>
      <c r="AT108" s="142" t="s">
        <v>137</v>
      </c>
      <c r="AU108" s="142" t="s">
        <v>75</v>
      </c>
      <c r="AY108" s="18" t="s">
        <v>125</v>
      </c>
      <c r="BE108" s="143">
        <f>IF(N108="základní",J108,0)</f>
        <v>0</v>
      </c>
      <c r="BF108" s="143">
        <f>IF(N108="snížená",J108,0)</f>
        <v>0</v>
      </c>
      <c r="BG108" s="143">
        <f>IF(N108="zákl. přenesená",J108,0)</f>
        <v>0</v>
      </c>
      <c r="BH108" s="143">
        <f>IF(N108="sníž. přenesená",J108,0)</f>
        <v>0</v>
      </c>
      <c r="BI108" s="143">
        <f>IF(N108="nulová",J108,0)</f>
        <v>0</v>
      </c>
      <c r="BJ108" s="18" t="s">
        <v>83</v>
      </c>
      <c r="BK108" s="143">
        <f>ROUND(I108*H108,2)</f>
        <v>0</v>
      </c>
      <c r="BL108" s="18" t="s">
        <v>132</v>
      </c>
      <c r="BM108" s="142" t="s">
        <v>285</v>
      </c>
    </row>
    <row r="109" spans="2:65" s="1" customFormat="1" ht="19.5">
      <c r="B109" s="33"/>
      <c r="D109" s="144" t="s">
        <v>134</v>
      </c>
      <c r="F109" s="145" t="s">
        <v>959</v>
      </c>
      <c r="I109" s="146"/>
      <c r="L109" s="33"/>
      <c r="M109" s="147"/>
      <c r="T109" s="54"/>
      <c r="AT109" s="18" t="s">
        <v>134</v>
      </c>
      <c r="AU109" s="18" t="s">
        <v>75</v>
      </c>
    </row>
    <row r="110" spans="2:65" s="1" customFormat="1" ht="16.5" customHeight="1">
      <c r="B110" s="33"/>
      <c r="C110" s="155" t="s">
        <v>240</v>
      </c>
      <c r="D110" s="155" t="s">
        <v>137</v>
      </c>
      <c r="E110" s="156" t="s">
        <v>960</v>
      </c>
      <c r="F110" s="157" t="s">
        <v>961</v>
      </c>
      <c r="G110" s="158" t="s">
        <v>917</v>
      </c>
      <c r="H110" s="159">
        <v>1</v>
      </c>
      <c r="I110" s="160"/>
      <c r="J110" s="161">
        <f>ROUND(I110*H110,2)</f>
        <v>0</v>
      </c>
      <c r="K110" s="162"/>
      <c r="L110" s="33"/>
      <c r="M110" s="163" t="s">
        <v>21</v>
      </c>
      <c r="N110" s="164" t="s">
        <v>46</v>
      </c>
      <c r="P110" s="140">
        <f>O110*H110</f>
        <v>0</v>
      </c>
      <c r="Q110" s="140">
        <v>0</v>
      </c>
      <c r="R110" s="140">
        <f>Q110*H110</f>
        <v>0</v>
      </c>
      <c r="S110" s="140">
        <v>0</v>
      </c>
      <c r="T110" s="141">
        <f>S110*H110</f>
        <v>0</v>
      </c>
      <c r="AR110" s="142" t="s">
        <v>132</v>
      </c>
      <c r="AT110" s="142" t="s">
        <v>137</v>
      </c>
      <c r="AU110" s="142" t="s">
        <v>75</v>
      </c>
      <c r="AY110" s="18" t="s">
        <v>125</v>
      </c>
      <c r="BE110" s="143">
        <f>IF(N110="základní",J110,0)</f>
        <v>0</v>
      </c>
      <c r="BF110" s="143">
        <f>IF(N110="snížená",J110,0)</f>
        <v>0</v>
      </c>
      <c r="BG110" s="143">
        <f>IF(N110="zákl. přenesená",J110,0)</f>
        <v>0</v>
      </c>
      <c r="BH110" s="143">
        <f>IF(N110="sníž. přenesená",J110,0)</f>
        <v>0</v>
      </c>
      <c r="BI110" s="143">
        <f>IF(N110="nulová",J110,0)</f>
        <v>0</v>
      </c>
      <c r="BJ110" s="18" t="s">
        <v>83</v>
      </c>
      <c r="BK110" s="143">
        <f>ROUND(I110*H110,2)</f>
        <v>0</v>
      </c>
      <c r="BL110" s="18" t="s">
        <v>132</v>
      </c>
      <c r="BM110" s="142" t="s">
        <v>384</v>
      </c>
    </row>
    <row r="111" spans="2:65" s="1" customFormat="1" ht="48.75">
      <c r="B111" s="33"/>
      <c r="D111" s="144" t="s">
        <v>134</v>
      </c>
      <c r="F111" s="145" t="s">
        <v>962</v>
      </c>
      <c r="I111" s="146"/>
      <c r="L111" s="33"/>
      <c r="M111" s="147"/>
      <c r="T111" s="54"/>
      <c r="AT111" s="18" t="s">
        <v>134</v>
      </c>
      <c r="AU111" s="18" t="s">
        <v>75</v>
      </c>
    </row>
    <row r="112" spans="2:65" s="1" customFormat="1" ht="16.5" customHeight="1">
      <c r="B112" s="33"/>
      <c r="C112" s="155" t="s">
        <v>246</v>
      </c>
      <c r="D112" s="155" t="s">
        <v>137</v>
      </c>
      <c r="E112" s="156" t="s">
        <v>963</v>
      </c>
      <c r="F112" s="157" t="s">
        <v>964</v>
      </c>
      <c r="G112" s="158" t="s">
        <v>917</v>
      </c>
      <c r="H112" s="159">
        <v>1</v>
      </c>
      <c r="I112" s="160"/>
      <c r="J112" s="161">
        <f>ROUND(I112*H112,2)</f>
        <v>0</v>
      </c>
      <c r="K112" s="162"/>
      <c r="L112" s="33"/>
      <c r="M112" s="163" t="s">
        <v>21</v>
      </c>
      <c r="N112" s="164" t="s">
        <v>46</v>
      </c>
      <c r="P112" s="140">
        <f>O112*H112</f>
        <v>0</v>
      </c>
      <c r="Q112" s="140">
        <v>0</v>
      </c>
      <c r="R112" s="140">
        <f>Q112*H112</f>
        <v>0</v>
      </c>
      <c r="S112" s="140">
        <v>0</v>
      </c>
      <c r="T112" s="141">
        <f>S112*H112</f>
        <v>0</v>
      </c>
      <c r="AR112" s="142" t="s">
        <v>132</v>
      </c>
      <c r="AT112" s="142" t="s">
        <v>137</v>
      </c>
      <c r="AU112" s="142" t="s">
        <v>75</v>
      </c>
      <c r="AY112" s="18" t="s">
        <v>125</v>
      </c>
      <c r="BE112" s="143">
        <f>IF(N112="základní",J112,0)</f>
        <v>0</v>
      </c>
      <c r="BF112" s="143">
        <f>IF(N112="snížená",J112,0)</f>
        <v>0</v>
      </c>
      <c r="BG112" s="143">
        <f>IF(N112="zákl. přenesená",J112,0)</f>
        <v>0</v>
      </c>
      <c r="BH112" s="143">
        <f>IF(N112="sníž. přenesená",J112,0)</f>
        <v>0</v>
      </c>
      <c r="BI112" s="143">
        <f>IF(N112="nulová",J112,0)</f>
        <v>0</v>
      </c>
      <c r="BJ112" s="18" t="s">
        <v>83</v>
      </c>
      <c r="BK112" s="143">
        <f>ROUND(I112*H112,2)</f>
        <v>0</v>
      </c>
      <c r="BL112" s="18" t="s">
        <v>132</v>
      </c>
      <c r="BM112" s="142" t="s">
        <v>398</v>
      </c>
    </row>
    <row r="113" spans="2:65" s="1" customFormat="1" ht="68.25">
      <c r="B113" s="33"/>
      <c r="D113" s="144" t="s">
        <v>134</v>
      </c>
      <c r="F113" s="145" t="s">
        <v>965</v>
      </c>
      <c r="I113" s="146"/>
      <c r="L113" s="33"/>
      <c r="M113" s="147"/>
      <c r="T113" s="54"/>
      <c r="AT113" s="18" t="s">
        <v>134</v>
      </c>
      <c r="AU113" s="18" t="s">
        <v>75</v>
      </c>
    </row>
    <row r="114" spans="2:65" s="1" customFormat="1" ht="16.5" customHeight="1">
      <c r="B114" s="33"/>
      <c r="C114" s="155" t="s">
        <v>252</v>
      </c>
      <c r="D114" s="155" t="s">
        <v>137</v>
      </c>
      <c r="E114" s="156" t="s">
        <v>966</v>
      </c>
      <c r="F114" s="157" t="s">
        <v>967</v>
      </c>
      <c r="G114" s="158" t="s">
        <v>917</v>
      </c>
      <c r="H114" s="159">
        <v>1</v>
      </c>
      <c r="I114" s="160"/>
      <c r="J114" s="161">
        <f>ROUND(I114*H114,2)</f>
        <v>0</v>
      </c>
      <c r="K114" s="162"/>
      <c r="L114" s="33"/>
      <c r="M114" s="163" t="s">
        <v>21</v>
      </c>
      <c r="N114" s="164" t="s">
        <v>46</v>
      </c>
      <c r="P114" s="140">
        <f>O114*H114</f>
        <v>0</v>
      </c>
      <c r="Q114" s="140">
        <v>0</v>
      </c>
      <c r="R114" s="140">
        <f>Q114*H114</f>
        <v>0</v>
      </c>
      <c r="S114" s="140">
        <v>0</v>
      </c>
      <c r="T114" s="141">
        <f>S114*H114</f>
        <v>0</v>
      </c>
      <c r="AR114" s="142" t="s">
        <v>132</v>
      </c>
      <c r="AT114" s="142" t="s">
        <v>137</v>
      </c>
      <c r="AU114" s="142" t="s">
        <v>75</v>
      </c>
      <c r="AY114" s="18" t="s">
        <v>125</v>
      </c>
      <c r="BE114" s="143">
        <f>IF(N114="základní",J114,0)</f>
        <v>0</v>
      </c>
      <c r="BF114" s="143">
        <f>IF(N114="snížená",J114,0)</f>
        <v>0</v>
      </c>
      <c r="BG114" s="143">
        <f>IF(N114="zákl. přenesená",J114,0)</f>
        <v>0</v>
      </c>
      <c r="BH114" s="143">
        <f>IF(N114="sníž. přenesená",J114,0)</f>
        <v>0</v>
      </c>
      <c r="BI114" s="143">
        <f>IF(N114="nulová",J114,0)</f>
        <v>0</v>
      </c>
      <c r="BJ114" s="18" t="s">
        <v>83</v>
      </c>
      <c r="BK114" s="143">
        <f>ROUND(I114*H114,2)</f>
        <v>0</v>
      </c>
      <c r="BL114" s="18" t="s">
        <v>132</v>
      </c>
      <c r="BM114" s="142" t="s">
        <v>407</v>
      </c>
    </row>
    <row r="115" spans="2:65" s="1" customFormat="1" ht="48.75">
      <c r="B115" s="33"/>
      <c r="D115" s="144" t="s">
        <v>134</v>
      </c>
      <c r="F115" s="145" t="s">
        <v>968</v>
      </c>
      <c r="I115" s="146"/>
      <c r="L115" s="33"/>
      <c r="M115" s="147"/>
      <c r="T115" s="54"/>
      <c r="AT115" s="18" t="s">
        <v>134</v>
      </c>
      <c r="AU115" s="18" t="s">
        <v>75</v>
      </c>
    </row>
    <row r="116" spans="2:65" s="1" customFormat="1" ht="16.5" customHeight="1">
      <c r="B116" s="33"/>
      <c r="C116" s="155" t="s">
        <v>258</v>
      </c>
      <c r="D116" s="155" t="s">
        <v>137</v>
      </c>
      <c r="E116" s="156" t="s">
        <v>969</v>
      </c>
      <c r="F116" s="157" t="s">
        <v>970</v>
      </c>
      <c r="G116" s="158" t="s">
        <v>917</v>
      </c>
      <c r="H116" s="159">
        <v>1</v>
      </c>
      <c r="I116" s="160"/>
      <c r="J116" s="161">
        <f>ROUND(I116*H116,2)</f>
        <v>0</v>
      </c>
      <c r="K116" s="162"/>
      <c r="L116" s="33"/>
      <c r="M116" s="163" t="s">
        <v>21</v>
      </c>
      <c r="N116" s="164" t="s">
        <v>46</v>
      </c>
      <c r="P116" s="140">
        <f>O116*H116</f>
        <v>0</v>
      </c>
      <c r="Q116" s="140">
        <v>0</v>
      </c>
      <c r="R116" s="140">
        <f>Q116*H116</f>
        <v>0</v>
      </c>
      <c r="S116" s="140">
        <v>0</v>
      </c>
      <c r="T116" s="141">
        <f>S116*H116</f>
        <v>0</v>
      </c>
      <c r="AR116" s="142" t="s">
        <v>132</v>
      </c>
      <c r="AT116" s="142" t="s">
        <v>137</v>
      </c>
      <c r="AU116" s="142" t="s">
        <v>75</v>
      </c>
      <c r="AY116" s="18" t="s">
        <v>125</v>
      </c>
      <c r="BE116" s="143">
        <f>IF(N116="základní",J116,0)</f>
        <v>0</v>
      </c>
      <c r="BF116" s="143">
        <f>IF(N116="snížená",J116,0)</f>
        <v>0</v>
      </c>
      <c r="BG116" s="143">
        <f>IF(N116="zákl. přenesená",J116,0)</f>
        <v>0</v>
      </c>
      <c r="BH116" s="143">
        <f>IF(N116="sníž. přenesená",J116,0)</f>
        <v>0</v>
      </c>
      <c r="BI116" s="143">
        <f>IF(N116="nulová",J116,0)</f>
        <v>0</v>
      </c>
      <c r="BJ116" s="18" t="s">
        <v>83</v>
      </c>
      <c r="BK116" s="143">
        <f>ROUND(I116*H116,2)</f>
        <v>0</v>
      </c>
      <c r="BL116" s="18" t="s">
        <v>132</v>
      </c>
      <c r="BM116" s="142" t="s">
        <v>416</v>
      </c>
    </row>
    <row r="117" spans="2:65" s="1" customFormat="1" ht="48.75">
      <c r="B117" s="33"/>
      <c r="D117" s="144" t="s">
        <v>134</v>
      </c>
      <c r="F117" s="145" t="s">
        <v>971</v>
      </c>
      <c r="I117" s="146"/>
      <c r="L117" s="33"/>
      <c r="M117" s="147"/>
      <c r="T117" s="54"/>
      <c r="AT117" s="18" t="s">
        <v>134</v>
      </c>
      <c r="AU117" s="18" t="s">
        <v>75</v>
      </c>
    </row>
    <row r="118" spans="2:65" s="1" customFormat="1" ht="16.5" customHeight="1">
      <c r="B118" s="33"/>
      <c r="C118" s="155" t="s">
        <v>264</v>
      </c>
      <c r="D118" s="155" t="s">
        <v>137</v>
      </c>
      <c r="E118" s="156" t="s">
        <v>972</v>
      </c>
      <c r="F118" s="157" t="s">
        <v>973</v>
      </c>
      <c r="G118" s="158" t="s">
        <v>917</v>
      </c>
      <c r="H118" s="159">
        <v>1</v>
      </c>
      <c r="I118" s="160"/>
      <c r="J118" s="161">
        <f>ROUND(I118*H118,2)</f>
        <v>0</v>
      </c>
      <c r="K118" s="162"/>
      <c r="L118" s="33"/>
      <c r="M118" s="163" t="s">
        <v>21</v>
      </c>
      <c r="N118" s="164" t="s">
        <v>46</v>
      </c>
      <c r="P118" s="140">
        <f>O118*H118</f>
        <v>0</v>
      </c>
      <c r="Q118" s="140">
        <v>0</v>
      </c>
      <c r="R118" s="140">
        <f>Q118*H118</f>
        <v>0</v>
      </c>
      <c r="S118" s="140">
        <v>0</v>
      </c>
      <c r="T118" s="141">
        <f>S118*H118</f>
        <v>0</v>
      </c>
      <c r="AR118" s="142" t="s">
        <v>132</v>
      </c>
      <c r="AT118" s="142" t="s">
        <v>137</v>
      </c>
      <c r="AU118" s="142" t="s">
        <v>75</v>
      </c>
      <c r="AY118" s="18" t="s">
        <v>125</v>
      </c>
      <c r="BE118" s="143">
        <f>IF(N118="základní",J118,0)</f>
        <v>0</v>
      </c>
      <c r="BF118" s="143">
        <f>IF(N118="snížená",J118,0)</f>
        <v>0</v>
      </c>
      <c r="BG118" s="143">
        <f>IF(N118="zákl. přenesená",J118,0)</f>
        <v>0</v>
      </c>
      <c r="BH118" s="143">
        <f>IF(N118="sníž. přenesená",J118,0)</f>
        <v>0</v>
      </c>
      <c r="BI118" s="143">
        <f>IF(N118="nulová",J118,0)</f>
        <v>0</v>
      </c>
      <c r="BJ118" s="18" t="s">
        <v>83</v>
      </c>
      <c r="BK118" s="143">
        <f>ROUND(I118*H118,2)</f>
        <v>0</v>
      </c>
      <c r="BL118" s="18" t="s">
        <v>132</v>
      </c>
      <c r="BM118" s="142" t="s">
        <v>425</v>
      </c>
    </row>
    <row r="119" spans="2:65" s="1" customFormat="1" ht="29.25">
      <c r="B119" s="33"/>
      <c r="D119" s="144" t="s">
        <v>134</v>
      </c>
      <c r="F119" s="145" t="s">
        <v>974</v>
      </c>
      <c r="I119" s="146"/>
      <c r="L119" s="33"/>
      <c r="M119" s="147"/>
      <c r="T119" s="54"/>
      <c r="AT119" s="18" t="s">
        <v>134</v>
      </c>
      <c r="AU119" s="18" t="s">
        <v>75</v>
      </c>
    </row>
    <row r="120" spans="2:65" s="1" customFormat="1" ht="16.5" customHeight="1">
      <c r="B120" s="33"/>
      <c r="C120" s="155" t="s">
        <v>7</v>
      </c>
      <c r="D120" s="155" t="s">
        <v>137</v>
      </c>
      <c r="E120" s="156" t="s">
        <v>975</v>
      </c>
      <c r="F120" s="157" t="s">
        <v>976</v>
      </c>
      <c r="G120" s="158" t="s">
        <v>917</v>
      </c>
      <c r="H120" s="159">
        <v>1</v>
      </c>
      <c r="I120" s="160"/>
      <c r="J120" s="161">
        <f>ROUND(I120*H120,2)</f>
        <v>0</v>
      </c>
      <c r="K120" s="162"/>
      <c r="L120" s="33"/>
      <c r="M120" s="163" t="s">
        <v>21</v>
      </c>
      <c r="N120" s="164" t="s">
        <v>46</v>
      </c>
      <c r="P120" s="140">
        <f>O120*H120</f>
        <v>0</v>
      </c>
      <c r="Q120" s="140">
        <v>0</v>
      </c>
      <c r="R120" s="140">
        <f>Q120*H120</f>
        <v>0</v>
      </c>
      <c r="S120" s="140">
        <v>0</v>
      </c>
      <c r="T120" s="141">
        <f>S120*H120</f>
        <v>0</v>
      </c>
      <c r="AR120" s="142" t="s">
        <v>132</v>
      </c>
      <c r="AT120" s="142" t="s">
        <v>137</v>
      </c>
      <c r="AU120" s="142" t="s">
        <v>75</v>
      </c>
      <c r="AY120" s="18" t="s">
        <v>125</v>
      </c>
      <c r="BE120" s="143">
        <f>IF(N120="základní",J120,0)</f>
        <v>0</v>
      </c>
      <c r="BF120" s="143">
        <f>IF(N120="snížená",J120,0)</f>
        <v>0</v>
      </c>
      <c r="BG120" s="143">
        <f>IF(N120="zákl. přenesená",J120,0)</f>
        <v>0</v>
      </c>
      <c r="BH120" s="143">
        <f>IF(N120="sníž. přenesená",J120,0)</f>
        <v>0</v>
      </c>
      <c r="BI120" s="143">
        <f>IF(N120="nulová",J120,0)</f>
        <v>0</v>
      </c>
      <c r="BJ120" s="18" t="s">
        <v>83</v>
      </c>
      <c r="BK120" s="143">
        <f>ROUND(I120*H120,2)</f>
        <v>0</v>
      </c>
      <c r="BL120" s="18" t="s">
        <v>132</v>
      </c>
      <c r="BM120" s="142" t="s">
        <v>434</v>
      </c>
    </row>
    <row r="121" spans="2:65" s="1" customFormat="1" ht="48.75">
      <c r="B121" s="33"/>
      <c r="D121" s="144" t="s">
        <v>134</v>
      </c>
      <c r="F121" s="145" t="s">
        <v>977</v>
      </c>
      <c r="I121" s="146"/>
      <c r="L121" s="33"/>
      <c r="M121" s="147"/>
      <c r="T121" s="54"/>
      <c r="AT121" s="18" t="s">
        <v>134</v>
      </c>
      <c r="AU121" s="18" t="s">
        <v>75</v>
      </c>
    </row>
    <row r="122" spans="2:65" s="1" customFormat="1" ht="16.5" customHeight="1">
      <c r="B122" s="33"/>
      <c r="C122" s="155" t="s">
        <v>277</v>
      </c>
      <c r="D122" s="155" t="s">
        <v>137</v>
      </c>
      <c r="E122" s="156" t="s">
        <v>978</v>
      </c>
      <c r="F122" s="157" t="s">
        <v>979</v>
      </c>
      <c r="G122" s="158" t="s">
        <v>917</v>
      </c>
      <c r="H122" s="159">
        <v>1</v>
      </c>
      <c r="I122" s="160"/>
      <c r="J122" s="161">
        <f>ROUND(I122*H122,2)</f>
        <v>0</v>
      </c>
      <c r="K122" s="162"/>
      <c r="L122" s="33"/>
      <c r="M122" s="163" t="s">
        <v>21</v>
      </c>
      <c r="N122" s="164" t="s">
        <v>46</v>
      </c>
      <c r="P122" s="140">
        <f>O122*H122</f>
        <v>0</v>
      </c>
      <c r="Q122" s="140">
        <v>0</v>
      </c>
      <c r="R122" s="140">
        <f>Q122*H122</f>
        <v>0</v>
      </c>
      <c r="S122" s="140">
        <v>0</v>
      </c>
      <c r="T122" s="141">
        <f>S122*H122</f>
        <v>0</v>
      </c>
      <c r="AR122" s="142" t="s">
        <v>132</v>
      </c>
      <c r="AT122" s="142" t="s">
        <v>137</v>
      </c>
      <c r="AU122" s="142" t="s">
        <v>75</v>
      </c>
      <c r="AY122" s="18" t="s">
        <v>125</v>
      </c>
      <c r="BE122" s="143">
        <f>IF(N122="základní",J122,0)</f>
        <v>0</v>
      </c>
      <c r="BF122" s="143">
        <f>IF(N122="snížená",J122,0)</f>
        <v>0</v>
      </c>
      <c r="BG122" s="143">
        <f>IF(N122="zákl. přenesená",J122,0)</f>
        <v>0</v>
      </c>
      <c r="BH122" s="143">
        <f>IF(N122="sníž. přenesená",J122,0)</f>
        <v>0</v>
      </c>
      <c r="BI122" s="143">
        <f>IF(N122="nulová",J122,0)</f>
        <v>0</v>
      </c>
      <c r="BJ122" s="18" t="s">
        <v>83</v>
      </c>
      <c r="BK122" s="143">
        <f>ROUND(I122*H122,2)</f>
        <v>0</v>
      </c>
      <c r="BL122" s="18" t="s">
        <v>132</v>
      </c>
      <c r="BM122" s="142" t="s">
        <v>689</v>
      </c>
    </row>
    <row r="123" spans="2:65" s="1" customFormat="1" ht="19.5">
      <c r="B123" s="33"/>
      <c r="D123" s="144" t="s">
        <v>134</v>
      </c>
      <c r="F123" s="145" t="s">
        <v>980</v>
      </c>
      <c r="I123" s="146"/>
      <c r="L123" s="33"/>
      <c r="M123" s="147"/>
      <c r="T123" s="54"/>
      <c r="AT123" s="18" t="s">
        <v>134</v>
      </c>
      <c r="AU123" s="18" t="s">
        <v>75</v>
      </c>
    </row>
    <row r="124" spans="2:65" s="1" customFormat="1" ht="16.5" customHeight="1">
      <c r="B124" s="33"/>
      <c r="C124" s="155" t="s">
        <v>281</v>
      </c>
      <c r="D124" s="155" t="s">
        <v>137</v>
      </c>
      <c r="E124" s="156" t="s">
        <v>981</v>
      </c>
      <c r="F124" s="157" t="s">
        <v>982</v>
      </c>
      <c r="G124" s="158" t="s">
        <v>917</v>
      </c>
      <c r="H124" s="159">
        <v>1</v>
      </c>
      <c r="I124" s="160"/>
      <c r="J124" s="161">
        <f>ROUND(I124*H124,2)</f>
        <v>0</v>
      </c>
      <c r="K124" s="162"/>
      <c r="L124" s="33"/>
      <c r="M124" s="163" t="s">
        <v>21</v>
      </c>
      <c r="N124" s="164" t="s">
        <v>46</v>
      </c>
      <c r="P124" s="140">
        <f>O124*H124</f>
        <v>0</v>
      </c>
      <c r="Q124" s="140">
        <v>0</v>
      </c>
      <c r="R124" s="140">
        <f>Q124*H124</f>
        <v>0</v>
      </c>
      <c r="S124" s="140">
        <v>0</v>
      </c>
      <c r="T124" s="141">
        <f>S124*H124</f>
        <v>0</v>
      </c>
      <c r="AR124" s="142" t="s">
        <v>132</v>
      </c>
      <c r="AT124" s="142" t="s">
        <v>137</v>
      </c>
      <c r="AU124" s="142" t="s">
        <v>75</v>
      </c>
      <c r="AY124" s="18" t="s">
        <v>125</v>
      </c>
      <c r="BE124" s="143">
        <f>IF(N124="základní",J124,0)</f>
        <v>0</v>
      </c>
      <c r="BF124" s="143">
        <f>IF(N124="snížená",J124,0)</f>
        <v>0</v>
      </c>
      <c r="BG124" s="143">
        <f>IF(N124="zákl. přenesená",J124,0)</f>
        <v>0</v>
      </c>
      <c r="BH124" s="143">
        <f>IF(N124="sníž. přenesená",J124,0)</f>
        <v>0</v>
      </c>
      <c r="BI124" s="143">
        <f>IF(N124="nulová",J124,0)</f>
        <v>0</v>
      </c>
      <c r="BJ124" s="18" t="s">
        <v>83</v>
      </c>
      <c r="BK124" s="143">
        <f>ROUND(I124*H124,2)</f>
        <v>0</v>
      </c>
      <c r="BL124" s="18" t="s">
        <v>132</v>
      </c>
      <c r="BM124" s="142" t="s">
        <v>701</v>
      </c>
    </row>
    <row r="125" spans="2:65" s="1" customFormat="1" ht="19.5">
      <c r="B125" s="33"/>
      <c r="D125" s="144" t="s">
        <v>134</v>
      </c>
      <c r="F125" s="145" t="s">
        <v>983</v>
      </c>
      <c r="I125" s="146"/>
      <c r="L125" s="33"/>
      <c r="M125" s="147"/>
      <c r="T125" s="54"/>
      <c r="AT125" s="18" t="s">
        <v>134</v>
      </c>
      <c r="AU125" s="18" t="s">
        <v>75</v>
      </c>
    </row>
    <row r="126" spans="2:65" s="1" customFormat="1" ht="16.5" customHeight="1">
      <c r="B126" s="33"/>
      <c r="C126" s="155" t="s">
        <v>285</v>
      </c>
      <c r="D126" s="155" t="s">
        <v>137</v>
      </c>
      <c r="E126" s="156" t="s">
        <v>984</v>
      </c>
      <c r="F126" s="157" t="s">
        <v>985</v>
      </c>
      <c r="G126" s="158" t="s">
        <v>917</v>
      </c>
      <c r="H126" s="159">
        <v>1</v>
      </c>
      <c r="I126" s="160"/>
      <c r="J126" s="161">
        <f>ROUND(I126*H126,2)</f>
        <v>0</v>
      </c>
      <c r="K126" s="162"/>
      <c r="L126" s="33"/>
      <c r="M126" s="163" t="s">
        <v>21</v>
      </c>
      <c r="N126" s="164" t="s">
        <v>46</v>
      </c>
      <c r="P126" s="140">
        <f>O126*H126</f>
        <v>0</v>
      </c>
      <c r="Q126" s="140">
        <v>0</v>
      </c>
      <c r="R126" s="140">
        <f>Q126*H126</f>
        <v>0</v>
      </c>
      <c r="S126" s="140">
        <v>0</v>
      </c>
      <c r="T126" s="141">
        <f>S126*H126</f>
        <v>0</v>
      </c>
      <c r="AR126" s="142" t="s">
        <v>132</v>
      </c>
      <c r="AT126" s="142" t="s">
        <v>137</v>
      </c>
      <c r="AU126" s="142" t="s">
        <v>75</v>
      </c>
      <c r="AY126" s="18" t="s">
        <v>125</v>
      </c>
      <c r="BE126" s="143">
        <f>IF(N126="základní",J126,0)</f>
        <v>0</v>
      </c>
      <c r="BF126" s="143">
        <f>IF(N126="snížená",J126,0)</f>
        <v>0</v>
      </c>
      <c r="BG126" s="143">
        <f>IF(N126="zákl. přenesená",J126,0)</f>
        <v>0</v>
      </c>
      <c r="BH126" s="143">
        <f>IF(N126="sníž. přenesená",J126,0)</f>
        <v>0</v>
      </c>
      <c r="BI126" s="143">
        <f>IF(N126="nulová",J126,0)</f>
        <v>0</v>
      </c>
      <c r="BJ126" s="18" t="s">
        <v>83</v>
      </c>
      <c r="BK126" s="143">
        <f>ROUND(I126*H126,2)</f>
        <v>0</v>
      </c>
      <c r="BL126" s="18" t="s">
        <v>132</v>
      </c>
      <c r="BM126" s="142" t="s">
        <v>708</v>
      </c>
    </row>
    <row r="127" spans="2:65" s="1" customFormat="1" ht="29.25">
      <c r="B127" s="33"/>
      <c r="D127" s="144" t="s">
        <v>134</v>
      </c>
      <c r="F127" s="145" t="s">
        <v>986</v>
      </c>
      <c r="I127" s="146"/>
      <c r="L127" s="33"/>
      <c r="M127" s="147"/>
      <c r="T127" s="54"/>
      <c r="AT127" s="18" t="s">
        <v>134</v>
      </c>
      <c r="AU127" s="18" t="s">
        <v>75</v>
      </c>
    </row>
    <row r="128" spans="2:65" s="1" customFormat="1" ht="16.5" customHeight="1">
      <c r="B128" s="33"/>
      <c r="C128" s="155" t="s">
        <v>292</v>
      </c>
      <c r="D128" s="155" t="s">
        <v>137</v>
      </c>
      <c r="E128" s="156" t="s">
        <v>987</v>
      </c>
      <c r="F128" s="157" t="s">
        <v>988</v>
      </c>
      <c r="G128" s="158" t="s">
        <v>917</v>
      </c>
      <c r="H128" s="159">
        <v>1</v>
      </c>
      <c r="I128" s="160"/>
      <c r="J128" s="161">
        <f>ROUND(I128*H128,2)</f>
        <v>0</v>
      </c>
      <c r="K128" s="162"/>
      <c r="L128" s="33"/>
      <c r="M128" s="163" t="s">
        <v>21</v>
      </c>
      <c r="N128" s="164" t="s">
        <v>46</v>
      </c>
      <c r="P128" s="140">
        <f>O128*H128</f>
        <v>0</v>
      </c>
      <c r="Q128" s="140">
        <v>0</v>
      </c>
      <c r="R128" s="140">
        <f>Q128*H128</f>
        <v>0</v>
      </c>
      <c r="S128" s="140">
        <v>0</v>
      </c>
      <c r="T128" s="141">
        <f>S128*H128</f>
        <v>0</v>
      </c>
      <c r="AR128" s="142" t="s">
        <v>132</v>
      </c>
      <c r="AT128" s="142" t="s">
        <v>137</v>
      </c>
      <c r="AU128" s="142" t="s">
        <v>75</v>
      </c>
      <c r="AY128" s="18" t="s">
        <v>125</v>
      </c>
      <c r="BE128" s="143">
        <f>IF(N128="základní",J128,0)</f>
        <v>0</v>
      </c>
      <c r="BF128" s="143">
        <f>IF(N128="snížená",J128,0)</f>
        <v>0</v>
      </c>
      <c r="BG128" s="143">
        <f>IF(N128="zákl. přenesená",J128,0)</f>
        <v>0</v>
      </c>
      <c r="BH128" s="143">
        <f>IF(N128="sníž. přenesená",J128,0)</f>
        <v>0</v>
      </c>
      <c r="BI128" s="143">
        <f>IF(N128="nulová",J128,0)</f>
        <v>0</v>
      </c>
      <c r="BJ128" s="18" t="s">
        <v>83</v>
      </c>
      <c r="BK128" s="143">
        <f>ROUND(I128*H128,2)</f>
        <v>0</v>
      </c>
      <c r="BL128" s="18" t="s">
        <v>132</v>
      </c>
      <c r="BM128" s="142" t="s">
        <v>714</v>
      </c>
    </row>
    <row r="129" spans="2:65" s="1" customFormat="1" ht="29.25">
      <c r="B129" s="33"/>
      <c r="D129" s="144" t="s">
        <v>134</v>
      </c>
      <c r="F129" s="145" t="s">
        <v>989</v>
      </c>
      <c r="I129" s="146"/>
      <c r="L129" s="33"/>
      <c r="M129" s="147"/>
      <c r="T129" s="54"/>
      <c r="AT129" s="18" t="s">
        <v>134</v>
      </c>
      <c r="AU129" s="18" t="s">
        <v>75</v>
      </c>
    </row>
    <row r="130" spans="2:65" s="1" customFormat="1" ht="24.2" customHeight="1">
      <c r="B130" s="33"/>
      <c r="C130" s="155" t="s">
        <v>298</v>
      </c>
      <c r="D130" s="155" t="s">
        <v>137</v>
      </c>
      <c r="E130" s="156" t="s">
        <v>990</v>
      </c>
      <c r="F130" s="157" t="s">
        <v>991</v>
      </c>
      <c r="G130" s="158" t="s">
        <v>140</v>
      </c>
      <c r="H130" s="159">
        <v>1</v>
      </c>
      <c r="I130" s="160"/>
      <c r="J130" s="161">
        <f>ROUND(I130*H130,2)</f>
        <v>0</v>
      </c>
      <c r="K130" s="162"/>
      <c r="L130" s="33"/>
      <c r="M130" s="163" t="s">
        <v>21</v>
      </c>
      <c r="N130" s="164" t="s">
        <v>46</v>
      </c>
      <c r="P130" s="140">
        <f>O130*H130</f>
        <v>0</v>
      </c>
      <c r="Q130" s="140">
        <v>0</v>
      </c>
      <c r="R130" s="140">
        <f>Q130*H130</f>
        <v>0</v>
      </c>
      <c r="S130" s="140">
        <v>0</v>
      </c>
      <c r="T130" s="141">
        <f>S130*H130</f>
        <v>0</v>
      </c>
      <c r="AR130" s="142" t="s">
        <v>132</v>
      </c>
      <c r="AT130" s="142" t="s">
        <v>137</v>
      </c>
      <c r="AU130" s="142" t="s">
        <v>75</v>
      </c>
      <c r="AY130" s="18" t="s">
        <v>125</v>
      </c>
      <c r="BE130" s="143">
        <f>IF(N130="základní",J130,0)</f>
        <v>0</v>
      </c>
      <c r="BF130" s="143">
        <f>IF(N130="snížená",J130,0)</f>
        <v>0</v>
      </c>
      <c r="BG130" s="143">
        <f>IF(N130="zákl. přenesená",J130,0)</f>
        <v>0</v>
      </c>
      <c r="BH130" s="143">
        <f>IF(N130="sníž. přenesená",J130,0)</f>
        <v>0</v>
      </c>
      <c r="BI130" s="143">
        <f>IF(N130="nulová",J130,0)</f>
        <v>0</v>
      </c>
      <c r="BJ130" s="18" t="s">
        <v>83</v>
      </c>
      <c r="BK130" s="143">
        <f>ROUND(I130*H130,2)</f>
        <v>0</v>
      </c>
      <c r="BL130" s="18" t="s">
        <v>132</v>
      </c>
      <c r="BM130" s="142" t="s">
        <v>992</v>
      </c>
    </row>
    <row r="131" spans="2:65" s="1" customFormat="1" ht="78">
      <c r="B131" s="33"/>
      <c r="D131" s="144" t="s">
        <v>134</v>
      </c>
      <c r="F131" s="145" t="s">
        <v>993</v>
      </c>
      <c r="I131" s="146"/>
      <c r="L131" s="33"/>
      <c r="M131" s="147"/>
      <c r="T131" s="54"/>
      <c r="AT131" s="18" t="s">
        <v>134</v>
      </c>
      <c r="AU131" s="18" t="s">
        <v>75</v>
      </c>
    </row>
    <row r="132" spans="2:65" s="1" customFormat="1" ht="16.5" customHeight="1">
      <c r="B132" s="33"/>
      <c r="C132" s="155" t="s">
        <v>304</v>
      </c>
      <c r="D132" s="155" t="s">
        <v>137</v>
      </c>
      <c r="E132" s="156" t="s">
        <v>994</v>
      </c>
      <c r="F132" s="157" t="s">
        <v>995</v>
      </c>
      <c r="G132" s="158" t="s">
        <v>140</v>
      </c>
      <c r="H132" s="159">
        <v>1</v>
      </c>
      <c r="I132" s="160"/>
      <c r="J132" s="161">
        <f>ROUND(I132*H132,2)</f>
        <v>0</v>
      </c>
      <c r="K132" s="162"/>
      <c r="L132" s="33"/>
      <c r="M132" s="163" t="s">
        <v>21</v>
      </c>
      <c r="N132" s="164" t="s">
        <v>46</v>
      </c>
      <c r="P132" s="140">
        <f>O132*H132</f>
        <v>0</v>
      </c>
      <c r="Q132" s="140">
        <v>0</v>
      </c>
      <c r="R132" s="140">
        <f>Q132*H132</f>
        <v>0</v>
      </c>
      <c r="S132" s="140">
        <v>0</v>
      </c>
      <c r="T132" s="141">
        <f>S132*H132</f>
        <v>0</v>
      </c>
      <c r="AR132" s="142" t="s">
        <v>132</v>
      </c>
      <c r="AT132" s="142" t="s">
        <v>137</v>
      </c>
      <c r="AU132" s="142" t="s">
        <v>75</v>
      </c>
      <c r="AY132" s="18" t="s">
        <v>125</v>
      </c>
      <c r="BE132" s="143">
        <f>IF(N132="základní",J132,0)</f>
        <v>0</v>
      </c>
      <c r="BF132" s="143">
        <f>IF(N132="snížená",J132,0)</f>
        <v>0</v>
      </c>
      <c r="BG132" s="143">
        <f>IF(N132="zákl. přenesená",J132,0)</f>
        <v>0</v>
      </c>
      <c r="BH132" s="143">
        <f>IF(N132="sníž. přenesená",J132,0)</f>
        <v>0</v>
      </c>
      <c r="BI132" s="143">
        <f>IF(N132="nulová",J132,0)</f>
        <v>0</v>
      </c>
      <c r="BJ132" s="18" t="s">
        <v>83</v>
      </c>
      <c r="BK132" s="143">
        <f>ROUND(I132*H132,2)</f>
        <v>0</v>
      </c>
      <c r="BL132" s="18" t="s">
        <v>132</v>
      </c>
      <c r="BM132" s="142" t="s">
        <v>309</v>
      </c>
    </row>
    <row r="133" spans="2:65" s="1" customFormat="1" ht="29.25">
      <c r="B133" s="33"/>
      <c r="D133" s="144" t="s">
        <v>134</v>
      </c>
      <c r="F133" s="145" t="s">
        <v>996</v>
      </c>
      <c r="I133" s="146"/>
      <c r="L133" s="33"/>
      <c r="M133" s="147"/>
      <c r="T133" s="54"/>
      <c r="AT133" s="18" t="s">
        <v>134</v>
      </c>
      <c r="AU133" s="18" t="s">
        <v>75</v>
      </c>
    </row>
    <row r="134" spans="2:65" s="1" customFormat="1" ht="16.5" customHeight="1">
      <c r="B134" s="33"/>
      <c r="C134" s="155" t="s">
        <v>309</v>
      </c>
      <c r="D134" s="155" t="s">
        <v>137</v>
      </c>
      <c r="E134" s="156" t="s">
        <v>997</v>
      </c>
      <c r="F134" s="157" t="s">
        <v>998</v>
      </c>
      <c r="G134" s="158" t="s">
        <v>999</v>
      </c>
      <c r="H134" s="159">
        <v>1</v>
      </c>
      <c r="I134" s="160"/>
      <c r="J134" s="161">
        <f>ROUND(I134*H134,2)</f>
        <v>0</v>
      </c>
      <c r="K134" s="162"/>
      <c r="L134" s="33"/>
      <c r="M134" s="163" t="s">
        <v>21</v>
      </c>
      <c r="N134" s="164" t="s">
        <v>46</v>
      </c>
      <c r="P134" s="140">
        <f>O134*H134</f>
        <v>0</v>
      </c>
      <c r="Q134" s="140">
        <v>0</v>
      </c>
      <c r="R134" s="140">
        <f>Q134*H134</f>
        <v>0</v>
      </c>
      <c r="S134" s="140">
        <v>0</v>
      </c>
      <c r="T134" s="141">
        <f>S134*H134</f>
        <v>0</v>
      </c>
      <c r="AR134" s="142" t="s">
        <v>132</v>
      </c>
      <c r="AT134" s="142" t="s">
        <v>137</v>
      </c>
      <c r="AU134" s="142" t="s">
        <v>75</v>
      </c>
      <c r="AY134" s="18" t="s">
        <v>125</v>
      </c>
      <c r="BE134" s="143">
        <f>IF(N134="základní",J134,0)</f>
        <v>0</v>
      </c>
      <c r="BF134" s="143">
        <f>IF(N134="snížená",J134,0)</f>
        <v>0</v>
      </c>
      <c r="BG134" s="143">
        <f>IF(N134="zákl. přenesená",J134,0)</f>
        <v>0</v>
      </c>
      <c r="BH134" s="143">
        <f>IF(N134="sníž. přenesená",J134,0)</f>
        <v>0</v>
      </c>
      <c r="BI134" s="143">
        <f>IF(N134="nulová",J134,0)</f>
        <v>0</v>
      </c>
      <c r="BJ134" s="18" t="s">
        <v>83</v>
      </c>
      <c r="BK134" s="143">
        <f>ROUND(I134*H134,2)</f>
        <v>0</v>
      </c>
      <c r="BL134" s="18" t="s">
        <v>132</v>
      </c>
      <c r="BM134" s="142" t="s">
        <v>323</v>
      </c>
    </row>
    <row r="135" spans="2:65" s="1" customFormat="1" ht="11.25">
      <c r="B135" s="33"/>
      <c r="D135" s="144" t="s">
        <v>134</v>
      </c>
      <c r="F135" s="145" t="s">
        <v>998</v>
      </c>
      <c r="I135" s="146"/>
      <c r="L135" s="33"/>
      <c r="M135" s="147"/>
      <c r="T135" s="54"/>
      <c r="AT135" s="18" t="s">
        <v>134</v>
      </c>
      <c r="AU135" s="18" t="s">
        <v>75</v>
      </c>
    </row>
    <row r="136" spans="2:65" s="1" customFormat="1" ht="16.5" customHeight="1">
      <c r="B136" s="33"/>
      <c r="C136" s="155" t="s">
        <v>316</v>
      </c>
      <c r="D136" s="155" t="s">
        <v>137</v>
      </c>
      <c r="E136" s="156" t="s">
        <v>1000</v>
      </c>
      <c r="F136" s="157" t="s">
        <v>1001</v>
      </c>
      <c r="G136" s="158" t="s">
        <v>423</v>
      </c>
      <c r="H136" s="159">
        <v>20</v>
      </c>
      <c r="I136" s="160"/>
      <c r="J136" s="161">
        <f>ROUND(I136*H136,2)</f>
        <v>0</v>
      </c>
      <c r="K136" s="162"/>
      <c r="L136" s="33"/>
      <c r="M136" s="163" t="s">
        <v>21</v>
      </c>
      <c r="N136" s="164" t="s">
        <v>46</v>
      </c>
      <c r="P136" s="140">
        <f>O136*H136</f>
        <v>0</v>
      </c>
      <c r="Q136" s="140">
        <v>0</v>
      </c>
      <c r="R136" s="140">
        <f>Q136*H136</f>
        <v>0</v>
      </c>
      <c r="S136" s="140">
        <v>0</v>
      </c>
      <c r="T136" s="141">
        <f>S136*H136</f>
        <v>0</v>
      </c>
      <c r="AR136" s="142" t="s">
        <v>132</v>
      </c>
      <c r="AT136" s="142" t="s">
        <v>137</v>
      </c>
      <c r="AU136" s="142" t="s">
        <v>75</v>
      </c>
      <c r="AY136" s="18" t="s">
        <v>125</v>
      </c>
      <c r="BE136" s="143">
        <f>IF(N136="základní",J136,0)</f>
        <v>0</v>
      </c>
      <c r="BF136" s="143">
        <f>IF(N136="snížená",J136,0)</f>
        <v>0</v>
      </c>
      <c r="BG136" s="143">
        <f>IF(N136="zákl. přenesená",J136,0)</f>
        <v>0</v>
      </c>
      <c r="BH136" s="143">
        <f>IF(N136="sníž. přenesená",J136,0)</f>
        <v>0</v>
      </c>
      <c r="BI136" s="143">
        <f>IF(N136="nulová",J136,0)</f>
        <v>0</v>
      </c>
      <c r="BJ136" s="18" t="s">
        <v>83</v>
      </c>
      <c r="BK136" s="143">
        <f>ROUND(I136*H136,2)</f>
        <v>0</v>
      </c>
      <c r="BL136" s="18" t="s">
        <v>132</v>
      </c>
      <c r="BM136" s="142" t="s">
        <v>348</v>
      </c>
    </row>
    <row r="137" spans="2:65" s="1" customFormat="1" ht="11.25">
      <c r="B137" s="33"/>
      <c r="D137" s="144" t="s">
        <v>134</v>
      </c>
      <c r="F137" s="145" t="s">
        <v>1001</v>
      </c>
      <c r="I137" s="146"/>
      <c r="L137" s="33"/>
      <c r="M137" s="188"/>
      <c r="N137" s="189"/>
      <c r="O137" s="189"/>
      <c r="P137" s="189"/>
      <c r="Q137" s="189"/>
      <c r="R137" s="189"/>
      <c r="S137" s="189"/>
      <c r="T137" s="190"/>
      <c r="AT137" s="18" t="s">
        <v>134</v>
      </c>
      <c r="AU137" s="18" t="s">
        <v>75</v>
      </c>
    </row>
    <row r="138" spans="2:65" s="1" customFormat="1" ht="6.95" customHeight="1">
      <c r="B138" s="42"/>
      <c r="C138" s="43"/>
      <c r="D138" s="43"/>
      <c r="E138" s="43"/>
      <c r="F138" s="43"/>
      <c r="G138" s="43"/>
      <c r="H138" s="43"/>
      <c r="I138" s="43"/>
      <c r="J138" s="43"/>
      <c r="K138" s="43"/>
      <c r="L138" s="33"/>
    </row>
  </sheetData>
  <sheetProtection algorithmName="SHA-512" hashValue="jKvXMWYlj1hSHBjZoEVmJG2brv/SNOopfntosTnq909w+0KaIkEw2exZg/YlEbdBjRS5BA1btL/Xn9kFqyp13Q==" saltValue="HoTIdbMzthgJNii9HTg3OtTjn+QLqff8xpvn8H6b6AgIU7nO/fhXKRDVWdlMmYnU5f4Td3W10imqrFIpN3wgMw==" spinCount="100000" sheet="1" objects="1" scenarios="1" formatColumns="0" formatRows="0" autoFilter="0"/>
  <autoFilter ref="C78:K137" xr:uid="{00000000-0009-0000-0000-000004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9"/>
  <sheetViews>
    <sheetView showGridLines="0" topLeftCell="A58" zoomScale="110" zoomScaleNormal="110" workbookViewId="0"/>
  </sheetViews>
  <sheetFormatPr defaultRowHeight="15"/>
  <cols>
    <col min="1" max="1" width="8.33203125" style="192" customWidth="1"/>
    <col min="2" max="2" width="1.6640625" style="192" customWidth="1"/>
    <col min="3" max="4" width="5" style="192" customWidth="1"/>
    <col min="5" max="5" width="11.6640625" style="192" customWidth="1"/>
    <col min="6" max="6" width="9.1640625" style="192" customWidth="1"/>
    <col min="7" max="7" width="5" style="192" customWidth="1"/>
    <col min="8" max="8" width="77.83203125" style="192" customWidth="1"/>
    <col min="9" max="10" width="20" style="192" customWidth="1"/>
    <col min="11" max="11" width="1.6640625" style="192" customWidth="1"/>
  </cols>
  <sheetData>
    <row r="1" spans="2:11" customFormat="1" ht="37.5" customHeight="1"/>
    <row r="2" spans="2:11" customFormat="1" ht="7.5" customHeight="1">
      <c r="B2" s="193"/>
      <c r="C2" s="194"/>
      <c r="D2" s="194"/>
      <c r="E2" s="194"/>
      <c r="F2" s="194"/>
      <c r="G2" s="194"/>
      <c r="H2" s="194"/>
      <c r="I2" s="194"/>
      <c r="J2" s="194"/>
      <c r="K2" s="195"/>
    </row>
    <row r="3" spans="2:11" s="16" customFormat="1" ht="45" customHeight="1">
      <c r="B3" s="196"/>
      <c r="C3" s="320" t="s">
        <v>1002</v>
      </c>
      <c r="D3" s="320"/>
      <c r="E3" s="320"/>
      <c r="F3" s="320"/>
      <c r="G3" s="320"/>
      <c r="H3" s="320"/>
      <c r="I3" s="320"/>
      <c r="J3" s="320"/>
      <c r="K3" s="197"/>
    </row>
    <row r="4" spans="2:11" customFormat="1" ht="25.5" customHeight="1">
      <c r="B4" s="198"/>
      <c r="C4" s="319" t="s">
        <v>1003</v>
      </c>
      <c r="D4" s="319"/>
      <c r="E4" s="319"/>
      <c r="F4" s="319"/>
      <c r="G4" s="319"/>
      <c r="H4" s="319"/>
      <c r="I4" s="319"/>
      <c r="J4" s="319"/>
      <c r="K4" s="199"/>
    </row>
    <row r="5" spans="2:11" customFormat="1" ht="5.25" customHeight="1">
      <c r="B5" s="198"/>
      <c r="C5" s="200"/>
      <c r="D5" s="200"/>
      <c r="E5" s="200"/>
      <c r="F5" s="200"/>
      <c r="G5" s="200"/>
      <c r="H5" s="200"/>
      <c r="I5" s="200"/>
      <c r="J5" s="200"/>
      <c r="K5" s="199"/>
    </row>
    <row r="6" spans="2:11" customFormat="1" ht="15" customHeight="1">
      <c r="B6" s="198"/>
      <c r="C6" s="318" t="s">
        <v>1004</v>
      </c>
      <c r="D6" s="318"/>
      <c r="E6" s="318"/>
      <c r="F6" s="318"/>
      <c r="G6" s="318"/>
      <c r="H6" s="318"/>
      <c r="I6" s="318"/>
      <c r="J6" s="318"/>
      <c r="K6" s="199"/>
    </row>
    <row r="7" spans="2:11" customFormat="1" ht="15" customHeight="1">
      <c r="B7" s="202"/>
      <c r="C7" s="318" t="s">
        <v>1005</v>
      </c>
      <c r="D7" s="318"/>
      <c r="E7" s="318"/>
      <c r="F7" s="318"/>
      <c r="G7" s="318"/>
      <c r="H7" s="318"/>
      <c r="I7" s="318"/>
      <c r="J7" s="318"/>
      <c r="K7" s="199"/>
    </row>
    <row r="8" spans="2:11" customFormat="1" ht="12.75" customHeight="1">
      <c r="B8" s="202"/>
      <c r="C8" s="201"/>
      <c r="D8" s="201"/>
      <c r="E8" s="201"/>
      <c r="F8" s="201"/>
      <c r="G8" s="201"/>
      <c r="H8" s="201"/>
      <c r="I8" s="201"/>
      <c r="J8" s="201"/>
      <c r="K8" s="199"/>
    </row>
    <row r="9" spans="2:11" customFormat="1" ht="15" customHeight="1">
      <c r="B9" s="202"/>
      <c r="C9" s="318" t="s">
        <v>1006</v>
      </c>
      <c r="D9" s="318"/>
      <c r="E9" s="318"/>
      <c r="F9" s="318"/>
      <c r="G9" s="318"/>
      <c r="H9" s="318"/>
      <c r="I9" s="318"/>
      <c r="J9" s="318"/>
      <c r="K9" s="199"/>
    </row>
    <row r="10" spans="2:11" customFormat="1" ht="15" customHeight="1">
      <c r="B10" s="202"/>
      <c r="C10" s="201"/>
      <c r="D10" s="318" t="s">
        <v>1007</v>
      </c>
      <c r="E10" s="318"/>
      <c r="F10" s="318"/>
      <c r="G10" s="318"/>
      <c r="H10" s="318"/>
      <c r="I10" s="318"/>
      <c r="J10" s="318"/>
      <c r="K10" s="199"/>
    </row>
    <row r="11" spans="2:11" customFormat="1" ht="15" customHeight="1">
      <c r="B11" s="202"/>
      <c r="C11" s="203"/>
      <c r="D11" s="318" t="s">
        <v>1008</v>
      </c>
      <c r="E11" s="318"/>
      <c r="F11" s="318"/>
      <c r="G11" s="318"/>
      <c r="H11" s="318"/>
      <c r="I11" s="318"/>
      <c r="J11" s="318"/>
      <c r="K11" s="199"/>
    </row>
    <row r="12" spans="2:11" customFormat="1" ht="15" customHeight="1">
      <c r="B12" s="202"/>
      <c r="C12" s="203"/>
      <c r="D12" s="201"/>
      <c r="E12" s="201"/>
      <c r="F12" s="201"/>
      <c r="G12" s="201"/>
      <c r="H12" s="201"/>
      <c r="I12" s="201"/>
      <c r="J12" s="201"/>
      <c r="K12" s="199"/>
    </row>
    <row r="13" spans="2:11" customFormat="1" ht="15" customHeight="1">
      <c r="B13" s="202"/>
      <c r="C13" s="203"/>
      <c r="D13" s="204" t="s">
        <v>1009</v>
      </c>
      <c r="E13" s="201"/>
      <c r="F13" s="201"/>
      <c r="G13" s="201"/>
      <c r="H13" s="201"/>
      <c r="I13" s="201"/>
      <c r="J13" s="201"/>
      <c r="K13" s="199"/>
    </row>
    <row r="14" spans="2:11" customFormat="1" ht="12.75" customHeight="1">
      <c r="B14" s="202"/>
      <c r="C14" s="203"/>
      <c r="D14" s="203"/>
      <c r="E14" s="203"/>
      <c r="F14" s="203"/>
      <c r="G14" s="203"/>
      <c r="H14" s="203"/>
      <c r="I14" s="203"/>
      <c r="J14" s="203"/>
      <c r="K14" s="199"/>
    </row>
    <row r="15" spans="2:11" customFormat="1" ht="15" customHeight="1">
      <c r="B15" s="202"/>
      <c r="C15" s="203"/>
      <c r="D15" s="318" t="s">
        <v>1010</v>
      </c>
      <c r="E15" s="318"/>
      <c r="F15" s="318"/>
      <c r="G15" s="318"/>
      <c r="H15" s="318"/>
      <c r="I15" s="318"/>
      <c r="J15" s="318"/>
      <c r="K15" s="199"/>
    </row>
    <row r="16" spans="2:11" customFormat="1" ht="15" customHeight="1">
      <c r="B16" s="202"/>
      <c r="C16" s="203"/>
      <c r="D16" s="318" t="s">
        <v>1011</v>
      </c>
      <c r="E16" s="318"/>
      <c r="F16" s="318"/>
      <c r="G16" s="318"/>
      <c r="H16" s="318"/>
      <c r="I16" s="318"/>
      <c r="J16" s="318"/>
      <c r="K16" s="199"/>
    </row>
    <row r="17" spans="2:11" customFormat="1" ht="15" customHeight="1">
      <c r="B17" s="202"/>
      <c r="C17" s="203"/>
      <c r="D17" s="318" t="s">
        <v>1012</v>
      </c>
      <c r="E17" s="318"/>
      <c r="F17" s="318"/>
      <c r="G17" s="318"/>
      <c r="H17" s="318"/>
      <c r="I17" s="318"/>
      <c r="J17" s="318"/>
      <c r="K17" s="199"/>
    </row>
    <row r="18" spans="2:11" customFormat="1" ht="15" customHeight="1">
      <c r="B18" s="202"/>
      <c r="C18" s="203"/>
      <c r="D18" s="203"/>
      <c r="E18" s="205" t="s">
        <v>82</v>
      </c>
      <c r="F18" s="318" t="s">
        <v>1013</v>
      </c>
      <c r="G18" s="318"/>
      <c r="H18" s="318"/>
      <c r="I18" s="318"/>
      <c r="J18" s="318"/>
      <c r="K18" s="199"/>
    </row>
    <row r="19" spans="2:11" customFormat="1" ht="15" customHeight="1">
      <c r="B19" s="202"/>
      <c r="C19" s="203"/>
      <c r="D19" s="203"/>
      <c r="E19" s="205" t="s">
        <v>1014</v>
      </c>
      <c r="F19" s="318" t="s">
        <v>1015</v>
      </c>
      <c r="G19" s="318"/>
      <c r="H19" s="318"/>
      <c r="I19" s="318"/>
      <c r="J19" s="318"/>
      <c r="K19" s="199"/>
    </row>
    <row r="20" spans="2:11" customFormat="1" ht="15" customHeight="1">
      <c r="B20" s="202"/>
      <c r="C20" s="203"/>
      <c r="D20" s="203"/>
      <c r="E20" s="205" t="s">
        <v>1016</v>
      </c>
      <c r="F20" s="318" t="s">
        <v>1017</v>
      </c>
      <c r="G20" s="318"/>
      <c r="H20" s="318"/>
      <c r="I20" s="318"/>
      <c r="J20" s="318"/>
      <c r="K20" s="199"/>
    </row>
    <row r="21" spans="2:11" customFormat="1" ht="15" customHeight="1">
      <c r="B21" s="202"/>
      <c r="C21" s="203"/>
      <c r="D21" s="203"/>
      <c r="E21" s="205" t="s">
        <v>1018</v>
      </c>
      <c r="F21" s="318" t="s">
        <v>93</v>
      </c>
      <c r="G21" s="318"/>
      <c r="H21" s="318"/>
      <c r="I21" s="318"/>
      <c r="J21" s="318"/>
      <c r="K21" s="199"/>
    </row>
    <row r="22" spans="2:11" customFormat="1" ht="15" customHeight="1">
      <c r="B22" s="202"/>
      <c r="C22" s="203"/>
      <c r="D22" s="203"/>
      <c r="E22" s="205" t="s">
        <v>1019</v>
      </c>
      <c r="F22" s="318" t="s">
        <v>1020</v>
      </c>
      <c r="G22" s="318"/>
      <c r="H22" s="318"/>
      <c r="I22" s="318"/>
      <c r="J22" s="318"/>
      <c r="K22" s="199"/>
    </row>
    <row r="23" spans="2:11" customFormat="1" ht="15" customHeight="1">
      <c r="B23" s="202"/>
      <c r="C23" s="203"/>
      <c r="D23" s="203"/>
      <c r="E23" s="205" t="s">
        <v>1021</v>
      </c>
      <c r="F23" s="318" t="s">
        <v>1022</v>
      </c>
      <c r="G23" s="318"/>
      <c r="H23" s="318"/>
      <c r="I23" s="318"/>
      <c r="J23" s="318"/>
      <c r="K23" s="199"/>
    </row>
    <row r="24" spans="2:11" customFormat="1" ht="12.75" customHeight="1">
      <c r="B24" s="202"/>
      <c r="C24" s="203"/>
      <c r="D24" s="203"/>
      <c r="E24" s="203"/>
      <c r="F24" s="203"/>
      <c r="G24" s="203"/>
      <c r="H24" s="203"/>
      <c r="I24" s="203"/>
      <c r="J24" s="203"/>
      <c r="K24" s="199"/>
    </row>
    <row r="25" spans="2:11" customFormat="1" ht="15" customHeight="1">
      <c r="B25" s="202"/>
      <c r="C25" s="318" t="s">
        <v>1023</v>
      </c>
      <c r="D25" s="318"/>
      <c r="E25" s="318"/>
      <c r="F25" s="318"/>
      <c r="G25" s="318"/>
      <c r="H25" s="318"/>
      <c r="I25" s="318"/>
      <c r="J25" s="318"/>
      <c r="K25" s="199"/>
    </row>
    <row r="26" spans="2:11" customFormat="1" ht="15" customHeight="1">
      <c r="B26" s="202"/>
      <c r="C26" s="318" t="s">
        <v>1024</v>
      </c>
      <c r="D26" s="318"/>
      <c r="E26" s="318"/>
      <c r="F26" s="318"/>
      <c r="G26" s="318"/>
      <c r="H26" s="318"/>
      <c r="I26" s="318"/>
      <c r="J26" s="318"/>
      <c r="K26" s="199"/>
    </row>
    <row r="27" spans="2:11" customFormat="1" ht="15" customHeight="1">
      <c r="B27" s="202"/>
      <c r="C27" s="201"/>
      <c r="D27" s="318" t="s">
        <v>1025</v>
      </c>
      <c r="E27" s="318"/>
      <c r="F27" s="318"/>
      <c r="G27" s="318"/>
      <c r="H27" s="318"/>
      <c r="I27" s="318"/>
      <c r="J27" s="318"/>
      <c r="K27" s="199"/>
    </row>
    <row r="28" spans="2:11" customFormat="1" ht="15" customHeight="1">
      <c r="B28" s="202"/>
      <c r="C28" s="203"/>
      <c r="D28" s="318" t="s">
        <v>1026</v>
      </c>
      <c r="E28" s="318"/>
      <c r="F28" s="318"/>
      <c r="G28" s="318"/>
      <c r="H28" s="318"/>
      <c r="I28" s="318"/>
      <c r="J28" s="318"/>
      <c r="K28" s="199"/>
    </row>
    <row r="29" spans="2:11" customFormat="1" ht="12.75" customHeight="1">
      <c r="B29" s="202"/>
      <c r="C29" s="203"/>
      <c r="D29" s="203"/>
      <c r="E29" s="203"/>
      <c r="F29" s="203"/>
      <c r="G29" s="203"/>
      <c r="H29" s="203"/>
      <c r="I29" s="203"/>
      <c r="J29" s="203"/>
      <c r="K29" s="199"/>
    </row>
    <row r="30" spans="2:11" customFormat="1" ht="15" customHeight="1">
      <c r="B30" s="202"/>
      <c r="C30" s="203"/>
      <c r="D30" s="318" t="s">
        <v>1027</v>
      </c>
      <c r="E30" s="318"/>
      <c r="F30" s="318"/>
      <c r="G30" s="318"/>
      <c r="H30" s="318"/>
      <c r="I30" s="318"/>
      <c r="J30" s="318"/>
      <c r="K30" s="199"/>
    </row>
    <row r="31" spans="2:11" customFormat="1" ht="15" customHeight="1">
      <c r="B31" s="202"/>
      <c r="C31" s="203"/>
      <c r="D31" s="318" t="s">
        <v>1028</v>
      </c>
      <c r="E31" s="318"/>
      <c r="F31" s="318"/>
      <c r="G31" s="318"/>
      <c r="H31" s="318"/>
      <c r="I31" s="318"/>
      <c r="J31" s="318"/>
      <c r="K31" s="199"/>
    </row>
    <row r="32" spans="2:11" customFormat="1" ht="12.75" customHeight="1">
      <c r="B32" s="202"/>
      <c r="C32" s="203"/>
      <c r="D32" s="203"/>
      <c r="E32" s="203"/>
      <c r="F32" s="203"/>
      <c r="G32" s="203"/>
      <c r="H32" s="203"/>
      <c r="I32" s="203"/>
      <c r="J32" s="203"/>
      <c r="K32" s="199"/>
    </row>
    <row r="33" spans="2:11" customFormat="1" ht="15" customHeight="1">
      <c r="B33" s="202"/>
      <c r="C33" s="203"/>
      <c r="D33" s="318" t="s">
        <v>1029</v>
      </c>
      <c r="E33" s="318"/>
      <c r="F33" s="318"/>
      <c r="G33" s="318"/>
      <c r="H33" s="318"/>
      <c r="I33" s="318"/>
      <c r="J33" s="318"/>
      <c r="K33" s="199"/>
    </row>
    <row r="34" spans="2:11" customFormat="1" ht="15" customHeight="1">
      <c r="B34" s="202"/>
      <c r="C34" s="203"/>
      <c r="D34" s="318" t="s">
        <v>1030</v>
      </c>
      <c r="E34" s="318"/>
      <c r="F34" s="318"/>
      <c r="G34" s="318"/>
      <c r="H34" s="318"/>
      <c r="I34" s="318"/>
      <c r="J34" s="318"/>
      <c r="K34" s="199"/>
    </row>
    <row r="35" spans="2:11" customFormat="1" ht="15" customHeight="1">
      <c r="B35" s="202"/>
      <c r="C35" s="203"/>
      <c r="D35" s="318" t="s">
        <v>1031</v>
      </c>
      <c r="E35" s="318"/>
      <c r="F35" s="318"/>
      <c r="G35" s="318"/>
      <c r="H35" s="318"/>
      <c r="I35" s="318"/>
      <c r="J35" s="318"/>
      <c r="K35" s="199"/>
    </row>
    <row r="36" spans="2:11" customFormat="1" ht="15" customHeight="1">
      <c r="B36" s="202"/>
      <c r="C36" s="203"/>
      <c r="D36" s="201"/>
      <c r="E36" s="204" t="s">
        <v>111</v>
      </c>
      <c r="F36" s="201"/>
      <c r="G36" s="318" t="s">
        <v>1032</v>
      </c>
      <c r="H36" s="318"/>
      <c r="I36" s="318"/>
      <c r="J36" s="318"/>
      <c r="K36" s="199"/>
    </row>
    <row r="37" spans="2:11" customFormat="1" ht="30.75" customHeight="1">
      <c r="B37" s="202"/>
      <c r="C37" s="203"/>
      <c r="D37" s="201"/>
      <c r="E37" s="204" t="s">
        <v>1033</v>
      </c>
      <c r="F37" s="201"/>
      <c r="G37" s="318" t="s">
        <v>1034</v>
      </c>
      <c r="H37" s="318"/>
      <c r="I37" s="318"/>
      <c r="J37" s="318"/>
      <c r="K37" s="199"/>
    </row>
    <row r="38" spans="2:11" customFormat="1" ht="15" customHeight="1">
      <c r="B38" s="202"/>
      <c r="C38" s="203"/>
      <c r="D38" s="201"/>
      <c r="E38" s="204" t="s">
        <v>56</v>
      </c>
      <c r="F38" s="201"/>
      <c r="G38" s="318" t="s">
        <v>1035</v>
      </c>
      <c r="H38" s="318"/>
      <c r="I38" s="318"/>
      <c r="J38" s="318"/>
      <c r="K38" s="199"/>
    </row>
    <row r="39" spans="2:11" customFormat="1" ht="15" customHeight="1">
      <c r="B39" s="202"/>
      <c r="C39" s="203"/>
      <c r="D39" s="201"/>
      <c r="E39" s="204" t="s">
        <v>57</v>
      </c>
      <c r="F39" s="201"/>
      <c r="G39" s="318" t="s">
        <v>1036</v>
      </c>
      <c r="H39" s="318"/>
      <c r="I39" s="318"/>
      <c r="J39" s="318"/>
      <c r="K39" s="199"/>
    </row>
    <row r="40" spans="2:11" customFormat="1" ht="15" customHeight="1">
      <c r="B40" s="202"/>
      <c r="C40" s="203"/>
      <c r="D40" s="201"/>
      <c r="E40" s="204" t="s">
        <v>112</v>
      </c>
      <c r="F40" s="201"/>
      <c r="G40" s="318" t="s">
        <v>1037</v>
      </c>
      <c r="H40" s="318"/>
      <c r="I40" s="318"/>
      <c r="J40" s="318"/>
      <c r="K40" s="199"/>
    </row>
    <row r="41" spans="2:11" customFormat="1" ht="15" customHeight="1">
      <c r="B41" s="202"/>
      <c r="C41" s="203"/>
      <c r="D41" s="201"/>
      <c r="E41" s="204" t="s">
        <v>113</v>
      </c>
      <c r="F41" s="201"/>
      <c r="G41" s="318" t="s">
        <v>1038</v>
      </c>
      <c r="H41" s="318"/>
      <c r="I41" s="318"/>
      <c r="J41" s="318"/>
      <c r="K41" s="199"/>
    </row>
    <row r="42" spans="2:11" customFormat="1" ht="15" customHeight="1">
      <c r="B42" s="202"/>
      <c r="C42" s="203"/>
      <c r="D42" s="201"/>
      <c r="E42" s="204" t="s">
        <v>1039</v>
      </c>
      <c r="F42" s="201"/>
      <c r="G42" s="318" t="s">
        <v>1040</v>
      </c>
      <c r="H42" s="318"/>
      <c r="I42" s="318"/>
      <c r="J42" s="318"/>
      <c r="K42" s="199"/>
    </row>
    <row r="43" spans="2:11" customFormat="1" ht="15" customHeight="1">
      <c r="B43" s="202"/>
      <c r="C43" s="203"/>
      <c r="D43" s="201"/>
      <c r="E43" s="204"/>
      <c r="F43" s="201"/>
      <c r="G43" s="318" t="s">
        <v>1041</v>
      </c>
      <c r="H43" s="318"/>
      <c r="I43" s="318"/>
      <c r="J43" s="318"/>
      <c r="K43" s="199"/>
    </row>
    <row r="44" spans="2:11" customFormat="1" ht="15" customHeight="1">
      <c r="B44" s="202"/>
      <c r="C44" s="203"/>
      <c r="D44" s="201"/>
      <c r="E44" s="204" t="s">
        <v>1042</v>
      </c>
      <c r="F44" s="201"/>
      <c r="G44" s="318" t="s">
        <v>1043</v>
      </c>
      <c r="H44" s="318"/>
      <c r="I44" s="318"/>
      <c r="J44" s="318"/>
      <c r="K44" s="199"/>
    </row>
    <row r="45" spans="2:11" customFormat="1" ht="15" customHeight="1">
      <c r="B45" s="202"/>
      <c r="C45" s="203"/>
      <c r="D45" s="201"/>
      <c r="E45" s="204" t="s">
        <v>115</v>
      </c>
      <c r="F45" s="201"/>
      <c r="G45" s="318" t="s">
        <v>1044</v>
      </c>
      <c r="H45" s="318"/>
      <c r="I45" s="318"/>
      <c r="J45" s="318"/>
      <c r="K45" s="199"/>
    </row>
    <row r="46" spans="2:11" customFormat="1" ht="12.75" customHeight="1">
      <c r="B46" s="202"/>
      <c r="C46" s="203"/>
      <c r="D46" s="201"/>
      <c r="E46" s="201"/>
      <c r="F46" s="201"/>
      <c r="G46" s="201"/>
      <c r="H46" s="201"/>
      <c r="I46" s="201"/>
      <c r="J46" s="201"/>
      <c r="K46" s="199"/>
    </row>
    <row r="47" spans="2:11" customFormat="1" ht="15" customHeight="1">
      <c r="B47" s="202"/>
      <c r="C47" s="203"/>
      <c r="D47" s="318" t="s">
        <v>1045</v>
      </c>
      <c r="E47" s="318"/>
      <c r="F47" s="318"/>
      <c r="G47" s="318"/>
      <c r="H47" s="318"/>
      <c r="I47" s="318"/>
      <c r="J47" s="318"/>
      <c r="K47" s="199"/>
    </row>
    <row r="48" spans="2:11" customFormat="1" ht="15" customHeight="1">
      <c r="B48" s="202"/>
      <c r="C48" s="203"/>
      <c r="D48" s="203"/>
      <c r="E48" s="318" t="s">
        <v>1046</v>
      </c>
      <c r="F48" s="318"/>
      <c r="G48" s="318"/>
      <c r="H48" s="318"/>
      <c r="I48" s="318"/>
      <c r="J48" s="318"/>
      <c r="K48" s="199"/>
    </row>
    <row r="49" spans="2:11" customFormat="1" ht="15" customHeight="1">
      <c r="B49" s="202"/>
      <c r="C49" s="203"/>
      <c r="D49" s="203"/>
      <c r="E49" s="318" t="s">
        <v>1047</v>
      </c>
      <c r="F49" s="318"/>
      <c r="G49" s="318"/>
      <c r="H49" s="318"/>
      <c r="I49" s="318"/>
      <c r="J49" s="318"/>
      <c r="K49" s="199"/>
    </row>
    <row r="50" spans="2:11" customFormat="1" ht="15" customHeight="1">
      <c r="B50" s="202"/>
      <c r="C50" s="203"/>
      <c r="D50" s="203"/>
      <c r="E50" s="318" t="s">
        <v>1048</v>
      </c>
      <c r="F50" s="318"/>
      <c r="G50" s="318"/>
      <c r="H50" s="318"/>
      <c r="I50" s="318"/>
      <c r="J50" s="318"/>
      <c r="K50" s="199"/>
    </row>
    <row r="51" spans="2:11" customFormat="1" ht="15" customHeight="1">
      <c r="B51" s="202"/>
      <c r="C51" s="203"/>
      <c r="D51" s="318" t="s">
        <v>1049</v>
      </c>
      <c r="E51" s="318"/>
      <c r="F51" s="318"/>
      <c r="G51" s="318"/>
      <c r="H51" s="318"/>
      <c r="I51" s="318"/>
      <c r="J51" s="318"/>
      <c r="K51" s="199"/>
    </row>
    <row r="52" spans="2:11" customFormat="1" ht="25.5" customHeight="1">
      <c r="B52" s="198"/>
      <c r="C52" s="319" t="s">
        <v>1050</v>
      </c>
      <c r="D52" s="319"/>
      <c r="E52" s="319"/>
      <c r="F52" s="319"/>
      <c r="G52" s="319"/>
      <c r="H52" s="319"/>
      <c r="I52" s="319"/>
      <c r="J52" s="319"/>
      <c r="K52" s="199"/>
    </row>
    <row r="53" spans="2:11" customFormat="1" ht="5.25" customHeight="1">
      <c r="B53" s="198"/>
      <c r="C53" s="200"/>
      <c r="D53" s="200"/>
      <c r="E53" s="200"/>
      <c r="F53" s="200"/>
      <c r="G53" s="200"/>
      <c r="H53" s="200"/>
      <c r="I53" s="200"/>
      <c r="J53" s="200"/>
      <c r="K53" s="199"/>
    </row>
    <row r="54" spans="2:11" customFormat="1" ht="15" customHeight="1">
      <c r="B54" s="198"/>
      <c r="C54" s="318" t="s">
        <v>1051</v>
      </c>
      <c r="D54" s="318"/>
      <c r="E54" s="318"/>
      <c r="F54" s="318"/>
      <c r="G54" s="318"/>
      <c r="H54" s="318"/>
      <c r="I54" s="318"/>
      <c r="J54" s="318"/>
      <c r="K54" s="199"/>
    </row>
    <row r="55" spans="2:11" customFormat="1" ht="15" customHeight="1">
      <c r="B55" s="198"/>
      <c r="C55" s="318" t="s">
        <v>1052</v>
      </c>
      <c r="D55" s="318"/>
      <c r="E55" s="318"/>
      <c r="F55" s="318"/>
      <c r="G55" s="318"/>
      <c r="H55" s="318"/>
      <c r="I55" s="318"/>
      <c r="J55" s="318"/>
      <c r="K55" s="199"/>
    </row>
    <row r="56" spans="2:11" customFormat="1" ht="12.75" customHeight="1">
      <c r="B56" s="198"/>
      <c r="C56" s="201"/>
      <c r="D56" s="201"/>
      <c r="E56" s="201"/>
      <c r="F56" s="201"/>
      <c r="G56" s="201"/>
      <c r="H56" s="201"/>
      <c r="I56" s="201"/>
      <c r="J56" s="201"/>
      <c r="K56" s="199"/>
    </row>
    <row r="57" spans="2:11" customFormat="1" ht="15" customHeight="1">
      <c r="B57" s="198"/>
      <c r="C57" s="318" t="s">
        <v>1053</v>
      </c>
      <c r="D57" s="318"/>
      <c r="E57" s="318"/>
      <c r="F57" s="318"/>
      <c r="G57" s="318"/>
      <c r="H57" s="318"/>
      <c r="I57" s="318"/>
      <c r="J57" s="318"/>
      <c r="K57" s="199"/>
    </row>
    <row r="58" spans="2:11" customFormat="1" ht="15" customHeight="1">
      <c r="B58" s="198"/>
      <c r="C58" s="203"/>
      <c r="D58" s="318" t="s">
        <v>1054</v>
      </c>
      <c r="E58" s="318"/>
      <c r="F58" s="318"/>
      <c r="G58" s="318"/>
      <c r="H58" s="318"/>
      <c r="I58" s="318"/>
      <c r="J58" s="318"/>
      <c r="K58" s="199"/>
    </row>
    <row r="59" spans="2:11" customFormat="1" ht="15" customHeight="1">
      <c r="B59" s="198"/>
      <c r="C59" s="203"/>
      <c r="D59" s="318" t="s">
        <v>1055</v>
      </c>
      <c r="E59" s="318"/>
      <c r="F59" s="318"/>
      <c r="G59" s="318"/>
      <c r="H59" s="318"/>
      <c r="I59" s="318"/>
      <c r="J59" s="318"/>
      <c r="K59" s="199"/>
    </row>
    <row r="60" spans="2:11" customFormat="1" ht="15" customHeight="1">
      <c r="B60" s="198"/>
      <c r="C60" s="203"/>
      <c r="D60" s="318" t="s">
        <v>1056</v>
      </c>
      <c r="E60" s="318"/>
      <c r="F60" s="318"/>
      <c r="G60" s="318"/>
      <c r="H60" s="318"/>
      <c r="I60" s="318"/>
      <c r="J60" s="318"/>
      <c r="K60" s="199"/>
    </row>
    <row r="61" spans="2:11" customFormat="1" ht="15" customHeight="1">
      <c r="B61" s="198"/>
      <c r="C61" s="203"/>
      <c r="D61" s="318" t="s">
        <v>1057</v>
      </c>
      <c r="E61" s="318"/>
      <c r="F61" s="318"/>
      <c r="G61" s="318"/>
      <c r="H61" s="318"/>
      <c r="I61" s="318"/>
      <c r="J61" s="318"/>
      <c r="K61" s="199"/>
    </row>
    <row r="62" spans="2:11" customFormat="1" ht="15" customHeight="1">
      <c r="B62" s="198"/>
      <c r="C62" s="203"/>
      <c r="D62" s="321" t="s">
        <v>1058</v>
      </c>
      <c r="E62" s="321"/>
      <c r="F62" s="321"/>
      <c r="G62" s="321"/>
      <c r="H62" s="321"/>
      <c r="I62" s="321"/>
      <c r="J62" s="321"/>
      <c r="K62" s="199"/>
    </row>
    <row r="63" spans="2:11" customFormat="1" ht="15" customHeight="1">
      <c r="B63" s="198"/>
      <c r="C63" s="203"/>
      <c r="D63" s="318" t="s">
        <v>1059</v>
      </c>
      <c r="E63" s="318"/>
      <c r="F63" s="318"/>
      <c r="G63" s="318"/>
      <c r="H63" s="318"/>
      <c r="I63" s="318"/>
      <c r="J63" s="318"/>
      <c r="K63" s="199"/>
    </row>
    <row r="64" spans="2:11" customFormat="1" ht="12.75" customHeight="1">
      <c r="B64" s="198"/>
      <c r="C64" s="203"/>
      <c r="D64" s="203"/>
      <c r="E64" s="206"/>
      <c r="F64" s="203"/>
      <c r="G64" s="203"/>
      <c r="H64" s="203"/>
      <c r="I64" s="203"/>
      <c r="J64" s="203"/>
      <c r="K64" s="199"/>
    </row>
    <row r="65" spans="2:11" customFormat="1" ht="15" customHeight="1">
      <c r="B65" s="198"/>
      <c r="C65" s="203"/>
      <c r="D65" s="318" t="s">
        <v>1060</v>
      </c>
      <c r="E65" s="318"/>
      <c r="F65" s="318"/>
      <c r="G65" s="318"/>
      <c r="H65" s="318"/>
      <c r="I65" s="318"/>
      <c r="J65" s="318"/>
      <c r="K65" s="199"/>
    </row>
    <row r="66" spans="2:11" customFormat="1" ht="15" customHeight="1">
      <c r="B66" s="198"/>
      <c r="C66" s="203"/>
      <c r="D66" s="321" t="s">
        <v>1061</v>
      </c>
      <c r="E66" s="321"/>
      <c r="F66" s="321"/>
      <c r="G66" s="321"/>
      <c r="H66" s="321"/>
      <c r="I66" s="321"/>
      <c r="J66" s="321"/>
      <c r="K66" s="199"/>
    </row>
    <row r="67" spans="2:11" customFormat="1" ht="15" customHeight="1">
      <c r="B67" s="198"/>
      <c r="C67" s="203"/>
      <c r="D67" s="318" t="s">
        <v>1062</v>
      </c>
      <c r="E67" s="318"/>
      <c r="F67" s="318"/>
      <c r="G67" s="318"/>
      <c r="H67" s="318"/>
      <c r="I67" s="318"/>
      <c r="J67" s="318"/>
      <c r="K67" s="199"/>
    </row>
    <row r="68" spans="2:11" customFormat="1" ht="15" customHeight="1">
      <c r="B68" s="198"/>
      <c r="C68" s="203"/>
      <c r="D68" s="318" t="s">
        <v>1063</v>
      </c>
      <c r="E68" s="318"/>
      <c r="F68" s="318"/>
      <c r="G68" s="318"/>
      <c r="H68" s="318"/>
      <c r="I68" s="318"/>
      <c r="J68" s="318"/>
      <c r="K68" s="199"/>
    </row>
    <row r="69" spans="2:11" customFormat="1" ht="15" customHeight="1">
      <c r="B69" s="198"/>
      <c r="C69" s="203"/>
      <c r="D69" s="318" t="s">
        <v>1064</v>
      </c>
      <c r="E69" s="318"/>
      <c r="F69" s="318"/>
      <c r="G69" s="318"/>
      <c r="H69" s="318"/>
      <c r="I69" s="318"/>
      <c r="J69" s="318"/>
      <c r="K69" s="199"/>
    </row>
    <row r="70" spans="2:11" customFormat="1" ht="15" customHeight="1">
      <c r="B70" s="198"/>
      <c r="C70" s="203"/>
      <c r="D70" s="318" t="s">
        <v>1065</v>
      </c>
      <c r="E70" s="318"/>
      <c r="F70" s="318"/>
      <c r="G70" s="318"/>
      <c r="H70" s="318"/>
      <c r="I70" s="318"/>
      <c r="J70" s="318"/>
      <c r="K70" s="199"/>
    </row>
    <row r="71" spans="2:11" customFormat="1" ht="12.75" customHeight="1">
      <c r="B71" s="207"/>
      <c r="C71" s="208"/>
      <c r="D71" s="208"/>
      <c r="E71" s="208"/>
      <c r="F71" s="208"/>
      <c r="G71" s="208"/>
      <c r="H71" s="208"/>
      <c r="I71" s="208"/>
      <c r="J71" s="208"/>
      <c r="K71" s="209"/>
    </row>
    <row r="72" spans="2:11" customFormat="1" ht="18.75" customHeight="1">
      <c r="B72" s="210"/>
      <c r="C72" s="210"/>
      <c r="D72" s="210"/>
      <c r="E72" s="210"/>
      <c r="F72" s="210"/>
      <c r="G72" s="210"/>
      <c r="H72" s="210"/>
      <c r="I72" s="210"/>
      <c r="J72" s="210"/>
      <c r="K72" s="211"/>
    </row>
    <row r="73" spans="2:11" customFormat="1" ht="18.75" customHeight="1">
      <c r="B73" s="211"/>
      <c r="C73" s="211"/>
      <c r="D73" s="211"/>
      <c r="E73" s="211"/>
      <c r="F73" s="211"/>
      <c r="G73" s="211"/>
      <c r="H73" s="211"/>
      <c r="I73" s="211"/>
      <c r="J73" s="211"/>
      <c r="K73" s="211"/>
    </row>
    <row r="74" spans="2:11" customFormat="1" ht="7.5" customHeight="1">
      <c r="B74" s="212"/>
      <c r="C74" s="213"/>
      <c r="D74" s="213"/>
      <c r="E74" s="213"/>
      <c r="F74" s="213"/>
      <c r="G74" s="213"/>
      <c r="H74" s="213"/>
      <c r="I74" s="213"/>
      <c r="J74" s="213"/>
      <c r="K74" s="214"/>
    </row>
    <row r="75" spans="2:11" customFormat="1" ht="45" customHeight="1">
      <c r="B75" s="215"/>
      <c r="C75" s="322" t="s">
        <v>1066</v>
      </c>
      <c r="D75" s="322"/>
      <c r="E75" s="322"/>
      <c r="F75" s="322"/>
      <c r="G75" s="322"/>
      <c r="H75" s="322"/>
      <c r="I75" s="322"/>
      <c r="J75" s="322"/>
      <c r="K75" s="216"/>
    </row>
    <row r="76" spans="2:11" customFormat="1" ht="17.25" customHeight="1">
      <c r="B76" s="215"/>
      <c r="C76" s="217" t="s">
        <v>1067</v>
      </c>
      <c r="D76" s="217"/>
      <c r="E76" s="217"/>
      <c r="F76" s="217" t="s">
        <v>1068</v>
      </c>
      <c r="G76" s="218"/>
      <c r="H76" s="217" t="s">
        <v>57</v>
      </c>
      <c r="I76" s="217" t="s">
        <v>60</v>
      </c>
      <c r="J76" s="217" t="s">
        <v>1069</v>
      </c>
      <c r="K76" s="216"/>
    </row>
    <row r="77" spans="2:11" customFormat="1" ht="17.25" customHeight="1">
      <c r="B77" s="215"/>
      <c r="C77" s="219" t="s">
        <v>1070</v>
      </c>
      <c r="D77" s="219"/>
      <c r="E77" s="219"/>
      <c r="F77" s="220" t="s">
        <v>1071</v>
      </c>
      <c r="G77" s="221"/>
      <c r="H77" s="219"/>
      <c r="I77" s="219"/>
      <c r="J77" s="219" t="s">
        <v>1072</v>
      </c>
      <c r="K77" s="216"/>
    </row>
    <row r="78" spans="2:11" customFormat="1" ht="5.25" customHeight="1">
      <c r="B78" s="215"/>
      <c r="C78" s="222"/>
      <c r="D78" s="222"/>
      <c r="E78" s="222"/>
      <c r="F78" s="222"/>
      <c r="G78" s="223"/>
      <c r="H78" s="222"/>
      <c r="I78" s="222"/>
      <c r="J78" s="222"/>
      <c r="K78" s="216"/>
    </row>
    <row r="79" spans="2:11" customFormat="1" ht="15" customHeight="1">
      <c r="B79" s="215"/>
      <c r="C79" s="204" t="s">
        <v>56</v>
      </c>
      <c r="D79" s="224"/>
      <c r="E79" s="224"/>
      <c r="F79" s="225" t="s">
        <v>1073</v>
      </c>
      <c r="G79" s="226"/>
      <c r="H79" s="204" t="s">
        <v>1074</v>
      </c>
      <c r="I79" s="204" t="s">
        <v>1075</v>
      </c>
      <c r="J79" s="204">
        <v>20</v>
      </c>
      <c r="K79" s="216"/>
    </row>
    <row r="80" spans="2:11" customFormat="1" ht="15" customHeight="1">
      <c r="B80" s="215"/>
      <c r="C80" s="204" t="s">
        <v>1076</v>
      </c>
      <c r="D80" s="204"/>
      <c r="E80" s="204"/>
      <c r="F80" s="225" t="s">
        <v>1073</v>
      </c>
      <c r="G80" s="226"/>
      <c r="H80" s="204" t="s">
        <v>1077</v>
      </c>
      <c r="I80" s="204" t="s">
        <v>1075</v>
      </c>
      <c r="J80" s="204">
        <v>120</v>
      </c>
      <c r="K80" s="216"/>
    </row>
    <row r="81" spans="2:11" customFormat="1" ht="15" customHeight="1">
      <c r="B81" s="227"/>
      <c r="C81" s="204" t="s">
        <v>1078</v>
      </c>
      <c r="D81" s="204"/>
      <c r="E81" s="204"/>
      <c r="F81" s="225" t="s">
        <v>1079</v>
      </c>
      <c r="G81" s="226"/>
      <c r="H81" s="204" t="s">
        <v>1080</v>
      </c>
      <c r="I81" s="204" t="s">
        <v>1075</v>
      </c>
      <c r="J81" s="204">
        <v>50</v>
      </c>
      <c r="K81" s="216"/>
    </row>
    <row r="82" spans="2:11" customFormat="1" ht="15" customHeight="1">
      <c r="B82" s="227"/>
      <c r="C82" s="204" t="s">
        <v>1081</v>
      </c>
      <c r="D82" s="204"/>
      <c r="E82" s="204"/>
      <c r="F82" s="225" t="s">
        <v>1073</v>
      </c>
      <c r="G82" s="226"/>
      <c r="H82" s="204" t="s">
        <v>1082</v>
      </c>
      <c r="I82" s="204" t="s">
        <v>1083</v>
      </c>
      <c r="J82" s="204"/>
      <c r="K82" s="216"/>
    </row>
    <row r="83" spans="2:11" customFormat="1" ht="15" customHeight="1">
      <c r="B83" s="227"/>
      <c r="C83" s="204" t="s">
        <v>1084</v>
      </c>
      <c r="D83" s="204"/>
      <c r="E83" s="204"/>
      <c r="F83" s="225" t="s">
        <v>1079</v>
      </c>
      <c r="G83" s="204"/>
      <c r="H83" s="204" t="s">
        <v>1085</v>
      </c>
      <c r="I83" s="204" t="s">
        <v>1075</v>
      </c>
      <c r="J83" s="204">
        <v>15</v>
      </c>
      <c r="K83" s="216"/>
    </row>
    <row r="84" spans="2:11" customFormat="1" ht="15" customHeight="1">
      <c r="B84" s="227"/>
      <c r="C84" s="204" t="s">
        <v>1086</v>
      </c>
      <c r="D84" s="204"/>
      <c r="E84" s="204"/>
      <c r="F84" s="225" t="s">
        <v>1079</v>
      </c>
      <c r="G84" s="204"/>
      <c r="H84" s="204" t="s">
        <v>1087</v>
      </c>
      <c r="I84" s="204" t="s">
        <v>1075</v>
      </c>
      <c r="J84" s="204">
        <v>15</v>
      </c>
      <c r="K84" s="216"/>
    </row>
    <row r="85" spans="2:11" customFormat="1" ht="15" customHeight="1">
      <c r="B85" s="227"/>
      <c r="C85" s="204" t="s">
        <v>1088</v>
      </c>
      <c r="D85" s="204"/>
      <c r="E85" s="204"/>
      <c r="F85" s="225" t="s">
        <v>1079</v>
      </c>
      <c r="G85" s="204"/>
      <c r="H85" s="204" t="s">
        <v>1089</v>
      </c>
      <c r="I85" s="204" t="s">
        <v>1075</v>
      </c>
      <c r="J85" s="204">
        <v>20</v>
      </c>
      <c r="K85" s="216"/>
    </row>
    <row r="86" spans="2:11" customFormat="1" ht="15" customHeight="1">
      <c r="B86" s="227"/>
      <c r="C86" s="204" t="s">
        <v>1090</v>
      </c>
      <c r="D86" s="204"/>
      <c r="E86" s="204"/>
      <c r="F86" s="225" t="s">
        <v>1079</v>
      </c>
      <c r="G86" s="204"/>
      <c r="H86" s="204" t="s">
        <v>1091</v>
      </c>
      <c r="I86" s="204" t="s">
        <v>1075</v>
      </c>
      <c r="J86" s="204">
        <v>20</v>
      </c>
      <c r="K86" s="216"/>
    </row>
    <row r="87" spans="2:11" customFormat="1" ht="15" customHeight="1">
      <c r="B87" s="227"/>
      <c r="C87" s="204" t="s">
        <v>1092</v>
      </c>
      <c r="D87" s="204"/>
      <c r="E87" s="204"/>
      <c r="F87" s="225" t="s">
        <v>1079</v>
      </c>
      <c r="G87" s="226"/>
      <c r="H87" s="204" t="s">
        <v>1093</v>
      </c>
      <c r="I87" s="204" t="s">
        <v>1075</v>
      </c>
      <c r="J87" s="204">
        <v>50</v>
      </c>
      <c r="K87" s="216"/>
    </row>
    <row r="88" spans="2:11" customFormat="1" ht="15" customHeight="1">
      <c r="B88" s="227"/>
      <c r="C88" s="204" t="s">
        <v>1094</v>
      </c>
      <c r="D88" s="204"/>
      <c r="E88" s="204"/>
      <c r="F88" s="225" t="s">
        <v>1079</v>
      </c>
      <c r="G88" s="226"/>
      <c r="H88" s="204" t="s">
        <v>1095</v>
      </c>
      <c r="I88" s="204" t="s">
        <v>1075</v>
      </c>
      <c r="J88" s="204">
        <v>20</v>
      </c>
      <c r="K88" s="216"/>
    </row>
    <row r="89" spans="2:11" customFormat="1" ht="15" customHeight="1">
      <c r="B89" s="227"/>
      <c r="C89" s="204" t="s">
        <v>1096</v>
      </c>
      <c r="D89" s="204"/>
      <c r="E89" s="204"/>
      <c r="F89" s="225" t="s">
        <v>1079</v>
      </c>
      <c r="G89" s="226"/>
      <c r="H89" s="204" t="s">
        <v>1097</v>
      </c>
      <c r="I89" s="204" t="s">
        <v>1075</v>
      </c>
      <c r="J89" s="204">
        <v>20</v>
      </c>
      <c r="K89" s="216"/>
    </row>
    <row r="90" spans="2:11" customFormat="1" ht="15" customHeight="1">
      <c r="B90" s="227"/>
      <c r="C90" s="204" t="s">
        <v>1098</v>
      </c>
      <c r="D90" s="204"/>
      <c r="E90" s="204"/>
      <c r="F90" s="225" t="s">
        <v>1079</v>
      </c>
      <c r="G90" s="226"/>
      <c r="H90" s="204" t="s">
        <v>1099</v>
      </c>
      <c r="I90" s="204" t="s">
        <v>1075</v>
      </c>
      <c r="J90" s="204">
        <v>50</v>
      </c>
      <c r="K90" s="216"/>
    </row>
    <row r="91" spans="2:11" customFormat="1" ht="15" customHeight="1">
      <c r="B91" s="227"/>
      <c r="C91" s="204" t="s">
        <v>1100</v>
      </c>
      <c r="D91" s="204"/>
      <c r="E91" s="204"/>
      <c r="F91" s="225" t="s">
        <v>1079</v>
      </c>
      <c r="G91" s="226"/>
      <c r="H91" s="204" t="s">
        <v>1100</v>
      </c>
      <c r="I91" s="204" t="s">
        <v>1075</v>
      </c>
      <c r="J91" s="204">
        <v>50</v>
      </c>
      <c r="K91" s="216"/>
    </row>
    <row r="92" spans="2:11" customFormat="1" ht="15" customHeight="1">
      <c r="B92" s="227"/>
      <c r="C92" s="204" t="s">
        <v>1101</v>
      </c>
      <c r="D92" s="204"/>
      <c r="E92" s="204"/>
      <c r="F92" s="225" t="s">
        <v>1079</v>
      </c>
      <c r="G92" s="226"/>
      <c r="H92" s="204" t="s">
        <v>1102</v>
      </c>
      <c r="I92" s="204" t="s">
        <v>1075</v>
      </c>
      <c r="J92" s="204">
        <v>255</v>
      </c>
      <c r="K92" s="216"/>
    </row>
    <row r="93" spans="2:11" customFormat="1" ht="15" customHeight="1">
      <c r="B93" s="227"/>
      <c r="C93" s="204" t="s">
        <v>1103</v>
      </c>
      <c r="D93" s="204"/>
      <c r="E93" s="204"/>
      <c r="F93" s="225" t="s">
        <v>1073</v>
      </c>
      <c r="G93" s="226"/>
      <c r="H93" s="204" t="s">
        <v>1104</v>
      </c>
      <c r="I93" s="204" t="s">
        <v>1105</v>
      </c>
      <c r="J93" s="204"/>
      <c r="K93" s="216"/>
    </row>
    <row r="94" spans="2:11" customFormat="1" ht="15" customHeight="1">
      <c r="B94" s="227"/>
      <c r="C94" s="204" t="s">
        <v>1106</v>
      </c>
      <c r="D94" s="204"/>
      <c r="E94" s="204"/>
      <c r="F94" s="225" t="s">
        <v>1073</v>
      </c>
      <c r="G94" s="226"/>
      <c r="H94" s="204" t="s">
        <v>1107</v>
      </c>
      <c r="I94" s="204" t="s">
        <v>1108</v>
      </c>
      <c r="J94" s="204"/>
      <c r="K94" s="216"/>
    </row>
    <row r="95" spans="2:11" customFormat="1" ht="15" customHeight="1">
      <c r="B95" s="227"/>
      <c r="C95" s="204" t="s">
        <v>1109</v>
      </c>
      <c r="D95" s="204"/>
      <c r="E95" s="204"/>
      <c r="F95" s="225" t="s">
        <v>1073</v>
      </c>
      <c r="G95" s="226"/>
      <c r="H95" s="204" t="s">
        <v>1109</v>
      </c>
      <c r="I95" s="204" t="s">
        <v>1108</v>
      </c>
      <c r="J95" s="204"/>
      <c r="K95" s="216"/>
    </row>
    <row r="96" spans="2:11" customFormat="1" ht="15" customHeight="1">
      <c r="B96" s="227"/>
      <c r="C96" s="204" t="s">
        <v>41</v>
      </c>
      <c r="D96" s="204"/>
      <c r="E96" s="204"/>
      <c r="F96" s="225" t="s">
        <v>1073</v>
      </c>
      <c r="G96" s="226"/>
      <c r="H96" s="204" t="s">
        <v>1110</v>
      </c>
      <c r="I96" s="204" t="s">
        <v>1108</v>
      </c>
      <c r="J96" s="204"/>
      <c r="K96" s="216"/>
    </row>
    <row r="97" spans="2:11" customFormat="1" ht="15" customHeight="1">
      <c r="B97" s="227"/>
      <c r="C97" s="204" t="s">
        <v>51</v>
      </c>
      <c r="D97" s="204"/>
      <c r="E97" s="204"/>
      <c r="F97" s="225" t="s">
        <v>1073</v>
      </c>
      <c r="G97" s="226"/>
      <c r="H97" s="204" t="s">
        <v>1111</v>
      </c>
      <c r="I97" s="204" t="s">
        <v>1108</v>
      </c>
      <c r="J97" s="204"/>
      <c r="K97" s="216"/>
    </row>
    <row r="98" spans="2:11" customFormat="1" ht="15" customHeight="1">
      <c r="B98" s="228"/>
      <c r="C98" s="229"/>
      <c r="D98" s="229"/>
      <c r="E98" s="229"/>
      <c r="F98" s="229"/>
      <c r="G98" s="229"/>
      <c r="H98" s="229"/>
      <c r="I98" s="229"/>
      <c r="J98" s="229"/>
      <c r="K98" s="230"/>
    </row>
    <row r="99" spans="2:11" customFormat="1" ht="18.75" customHeight="1">
      <c r="B99" s="231"/>
      <c r="C99" s="232"/>
      <c r="D99" s="232"/>
      <c r="E99" s="232"/>
      <c r="F99" s="232"/>
      <c r="G99" s="232"/>
      <c r="H99" s="232"/>
      <c r="I99" s="232"/>
      <c r="J99" s="232"/>
      <c r="K99" s="231"/>
    </row>
    <row r="100" spans="2:11" customFormat="1" ht="18.75" customHeight="1">
      <c r="B100" s="211"/>
      <c r="C100" s="211"/>
      <c r="D100" s="211"/>
      <c r="E100" s="211"/>
      <c r="F100" s="211"/>
      <c r="G100" s="211"/>
      <c r="H100" s="211"/>
      <c r="I100" s="211"/>
      <c r="J100" s="211"/>
      <c r="K100" s="211"/>
    </row>
    <row r="101" spans="2:11" customFormat="1" ht="7.5" customHeight="1">
      <c r="B101" s="212"/>
      <c r="C101" s="213"/>
      <c r="D101" s="213"/>
      <c r="E101" s="213"/>
      <c r="F101" s="213"/>
      <c r="G101" s="213"/>
      <c r="H101" s="213"/>
      <c r="I101" s="213"/>
      <c r="J101" s="213"/>
      <c r="K101" s="214"/>
    </row>
    <row r="102" spans="2:11" customFormat="1" ht="45" customHeight="1">
      <c r="B102" s="215"/>
      <c r="C102" s="322" t="s">
        <v>1112</v>
      </c>
      <c r="D102" s="322"/>
      <c r="E102" s="322"/>
      <c r="F102" s="322"/>
      <c r="G102" s="322"/>
      <c r="H102" s="322"/>
      <c r="I102" s="322"/>
      <c r="J102" s="322"/>
      <c r="K102" s="216"/>
    </row>
    <row r="103" spans="2:11" customFormat="1" ht="17.25" customHeight="1">
      <c r="B103" s="215"/>
      <c r="C103" s="217" t="s">
        <v>1067</v>
      </c>
      <c r="D103" s="217"/>
      <c r="E103" s="217"/>
      <c r="F103" s="217" t="s">
        <v>1068</v>
      </c>
      <c r="G103" s="218"/>
      <c r="H103" s="217" t="s">
        <v>57</v>
      </c>
      <c r="I103" s="217" t="s">
        <v>60</v>
      </c>
      <c r="J103" s="217" t="s">
        <v>1069</v>
      </c>
      <c r="K103" s="216"/>
    </row>
    <row r="104" spans="2:11" customFormat="1" ht="17.25" customHeight="1">
      <c r="B104" s="215"/>
      <c r="C104" s="219" t="s">
        <v>1070</v>
      </c>
      <c r="D104" s="219"/>
      <c r="E104" s="219"/>
      <c r="F104" s="220" t="s">
        <v>1071</v>
      </c>
      <c r="G104" s="221"/>
      <c r="H104" s="219"/>
      <c r="I104" s="219"/>
      <c r="J104" s="219" t="s">
        <v>1072</v>
      </c>
      <c r="K104" s="216"/>
    </row>
    <row r="105" spans="2:11" customFormat="1" ht="5.25" customHeight="1">
      <c r="B105" s="215"/>
      <c r="C105" s="217"/>
      <c r="D105" s="217"/>
      <c r="E105" s="217"/>
      <c r="F105" s="217"/>
      <c r="G105" s="233"/>
      <c r="H105" s="217"/>
      <c r="I105" s="217"/>
      <c r="J105" s="217"/>
      <c r="K105" s="216"/>
    </row>
    <row r="106" spans="2:11" customFormat="1" ht="15" customHeight="1">
      <c r="B106" s="215"/>
      <c r="C106" s="204" t="s">
        <v>56</v>
      </c>
      <c r="D106" s="224"/>
      <c r="E106" s="224"/>
      <c r="F106" s="225" t="s">
        <v>1073</v>
      </c>
      <c r="G106" s="204"/>
      <c r="H106" s="204" t="s">
        <v>1113</v>
      </c>
      <c r="I106" s="204" t="s">
        <v>1075</v>
      </c>
      <c r="J106" s="204">
        <v>20</v>
      </c>
      <c r="K106" s="216"/>
    </row>
    <row r="107" spans="2:11" customFormat="1" ht="15" customHeight="1">
      <c r="B107" s="215"/>
      <c r="C107" s="204" t="s">
        <v>1076</v>
      </c>
      <c r="D107" s="204"/>
      <c r="E107" s="204"/>
      <c r="F107" s="225" t="s">
        <v>1073</v>
      </c>
      <c r="G107" s="204"/>
      <c r="H107" s="204" t="s">
        <v>1113</v>
      </c>
      <c r="I107" s="204" t="s">
        <v>1075</v>
      </c>
      <c r="J107" s="204">
        <v>120</v>
      </c>
      <c r="K107" s="216"/>
    </row>
    <row r="108" spans="2:11" customFormat="1" ht="15" customHeight="1">
      <c r="B108" s="227"/>
      <c r="C108" s="204" t="s">
        <v>1078</v>
      </c>
      <c r="D108" s="204"/>
      <c r="E108" s="204"/>
      <c r="F108" s="225" t="s">
        <v>1079</v>
      </c>
      <c r="G108" s="204"/>
      <c r="H108" s="204" t="s">
        <v>1113</v>
      </c>
      <c r="I108" s="204" t="s">
        <v>1075</v>
      </c>
      <c r="J108" s="204">
        <v>50</v>
      </c>
      <c r="K108" s="216"/>
    </row>
    <row r="109" spans="2:11" customFormat="1" ht="15" customHeight="1">
      <c r="B109" s="227"/>
      <c r="C109" s="204" t="s">
        <v>1081</v>
      </c>
      <c r="D109" s="204"/>
      <c r="E109" s="204"/>
      <c r="F109" s="225" t="s">
        <v>1073</v>
      </c>
      <c r="G109" s="204"/>
      <c r="H109" s="204" t="s">
        <v>1113</v>
      </c>
      <c r="I109" s="204" t="s">
        <v>1083</v>
      </c>
      <c r="J109" s="204"/>
      <c r="K109" s="216"/>
    </row>
    <row r="110" spans="2:11" customFormat="1" ht="15" customHeight="1">
      <c r="B110" s="227"/>
      <c r="C110" s="204" t="s">
        <v>1092</v>
      </c>
      <c r="D110" s="204"/>
      <c r="E110" s="204"/>
      <c r="F110" s="225" t="s">
        <v>1079</v>
      </c>
      <c r="G110" s="204"/>
      <c r="H110" s="204" t="s">
        <v>1113</v>
      </c>
      <c r="I110" s="204" t="s">
        <v>1075</v>
      </c>
      <c r="J110" s="204">
        <v>50</v>
      </c>
      <c r="K110" s="216"/>
    </row>
    <row r="111" spans="2:11" customFormat="1" ht="15" customHeight="1">
      <c r="B111" s="227"/>
      <c r="C111" s="204" t="s">
        <v>1100</v>
      </c>
      <c r="D111" s="204"/>
      <c r="E111" s="204"/>
      <c r="F111" s="225" t="s">
        <v>1079</v>
      </c>
      <c r="G111" s="204"/>
      <c r="H111" s="204" t="s">
        <v>1113</v>
      </c>
      <c r="I111" s="204" t="s">
        <v>1075</v>
      </c>
      <c r="J111" s="204">
        <v>50</v>
      </c>
      <c r="K111" s="216"/>
    </row>
    <row r="112" spans="2:11" customFormat="1" ht="15" customHeight="1">
      <c r="B112" s="227"/>
      <c r="C112" s="204" t="s">
        <v>1098</v>
      </c>
      <c r="D112" s="204"/>
      <c r="E112" s="204"/>
      <c r="F112" s="225" t="s">
        <v>1079</v>
      </c>
      <c r="G112" s="204"/>
      <c r="H112" s="204" t="s">
        <v>1113</v>
      </c>
      <c r="I112" s="204" t="s">
        <v>1075</v>
      </c>
      <c r="J112" s="204">
        <v>50</v>
      </c>
      <c r="K112" s="216"/>
    </row>
    <row r="113" spans="2:11" customFormat="1" ht="15" customHeight="1">
      <c r="B113" s="227"/>
      <c r="C113" s="204" t="s">
        <v>56</v>
      </c>
      <c r="D113" s="204"/>
      <c r="E113" s="204"/>
      <c r="F113" s="225" t="s">
        <v>1073</v>
      </c>
      <c r="G113" s="204"/>
      <c r="H113" s="204" t="s">
        <v>1114</v>
      </c>
      <c r="I113" s="204" t="s">
        <v>1075</v>
      </c>
      <c r="J113" s="204">
        <v>20</v>
      </c>
      <c r="K113" s="216"/>
    </row>
    <row r="114" spans="2:11" customFormat="1" ht="15" customHeight="1">
      <c r="B114" s="227"/>
      <c r="C114" s="204" t="s">
        <v>1115</v>
      </c>
      <c r="D114" s="204"/>
      <c r="E114" s="204"/>
      <c r="F114" s="225" t="s">
        <v>1073</v>
      </c>
      <c r="G114" s="204"/>
      <c r="H114" s="204" t="s">
        <v>1116</v>
      </c>
      <c r="I114" s="204" t="s">
        <v>1075</v>
      </c>
      <c r="J114" s="204">
        <v>120</v>
      </c>
      <c r="K114" s="216"/>
    </row>
    <row r="115" spans="2:11" customFormat="1" ht="15" customHeight="1">
      <c r="B115" s="227"/>
      <c r="C115" s="204" t="s">
        <v>41</v>
      </c>
      <c r="D115" s="204"/>
      <c r="E115" s="204"/>
      <c r="F115" s="225" t="s">
        <v>1073</v>
      </c>
      <c r="G115" s="204"/>
      <c r="H115" s="204" t="s">
        <v>1117</v>
      </c>
      <c r="I115" s="204" t="s">
        <v>1108</v>
      </c>
      <c r="J115" s="204"/>
      <c r="K115" s="216"/>
    </row>
    <row r="116" spans="2:11" customFormat="1" ht="15" customHeight="1">
      <c r="B116" s="227"/>
      <c r="C116" s="204" t="s">
        <v>51</v>
      </c>
      <c r="D116" s="204"/>
      <c r="E116" s="204"/>
      <c r="F116" s="225" t="s">
        <v>1073</v>
      </c>
      <c r="G116" s="204"/>
      <c r="H116" s="204" t="s">
        <v>1118</v>
      </c>
      <c r="I116" s="204" t="s">
        <v>1108</v>
      </c>
      <c r="J116" s="204"/>
      <c r="K116" s="216"/>
    </row>
    <row r="117" spans="2:11" customFormat="1" ht="15" customHeight="1">
      <c r="B117" s="227"/>
      <c r="C117" s="204" t="s">
        <v>60</v>
      </c>
      <c r="D117" s="204"/>
      <c r="E117" s="204"/>
      <c r="F117" s="225" t="s">
        <v>1073</v>
      </c>
      <c r="G117" s="204"/>
      <c r="H117" s="204" t="s">
        <v>1119</v>
      </c>
      <c r="I117" s="204" t="s">
        <v>1120</v>
      </c>
      <c r="J117" s="204"/>
      <c r="K117" s="216"/>
    </row>
    <row r="118" spans="2:11" customFormat="1" ht="15" customHeight="1">
      <c r="B118" s="228"/>
      <c r="C118" s="234"/>
      <c r="D118" s="234"/>
      <c r="E118" s="234"/>
      <c r="F118" s="234"/>
      <c r="G118" s="234"/>
      <c r="H118" s="234"/>
      <c r="I118" s="234"/>
      <c r="J118" s="234"/>
      <c r="K118" s="230"/>
    </row>
    <row r="119" spans="2:11" customFormat="1" ht="18.75" customHeight="1">
      <c r="B119" s="235"/>
      <c r="C119" s="236"/>
      <c r="D119" s="236"/>
      <c r="E119" s="236"/>
      <c r="F119" s="237"/>
      <c r="G119" s="236"/>
      <c r="H119" s="236"/>
      <c r="I119" s="236"/>
      <c r="J119" s="236"/>
      <c r="K119" s="235"/>
    </row>
    <row r="120" spans="2:11" customFormat="1" ht="18.75" customHeight="1">
      <c r="B120" s="211"/>
      <c r="C120" s="211"/>
      <c r="D120" s="211"/>
      <c r="E120" s="211"/>
      <c r="F120" s="211"/>
      <c r="G120" s="211"/>
      <c r="H120" s="211"/>
      <c r="I120" s="211"/>
      <c r="J120" s="211"/>
      <c r="K120" s="211"/>
    </row>
    <row r="121" spans="2:11" customFormat="1" ht="7.5" customHeight="1">
      <c r="B121" s="238"/>
      <c r="C121" s="239"/>
      <c r="D121" s="239"/>
      <c r="E121" s="239"/>
      <c r="F121" s="239"/>
      <c r="G121" s="239"/>
      <c r="H121" s="239"/>
      <c r="I121" s="239"/>
      <c r="J121" s="239"/>
      <c r="K121" s="240"/>
    </row>
    <row r="122" spans="2:11" customFormat="1" ht="45" customHeight="1">
      <c r="B122" s="241"/>
      <c r="C122" s="320" t="s">
        <v>1121</v>
      </c>
      <c r="D122" s="320"/>
      <c r="E122" s="320"/>
      <c r="F122" s="320"/>
      <c r="G122" s="320"/>
      <c r="H122" s="320"/>
      <c r="I122" s="320"/>
      <c r="J122" s="320"/>
      <c r="K122" s="242"/>
    </row>
    <row r="123" spans="2:11" customFormat="1" ht="17.25" customHeight="1">
      <c r="B123" s="243"/>
      <c r="C123" s="217" t="s">
        <v>1067</v>
      </c>
      <c r="D123" s="217"/>
      <c r="E123" s="217"/>
      <c r="F123" s="217" t="s">
        <v>1068</v>
      </c>
      <c r="G123" s="218"/>
      <c r="H123" s="217" t="s">
        <v>57</v>
      </c>
      <c r="I123" s="217" t="s">
        <v>60</v>
      </c>
      <c r="J123" s="217" t="s">
        <v>1069</v>
      </c>
      <c r="K123" s="244"/>
    </row>
    <row r="124" spans="2:11" customFormat="1" ht="17.25" customHeight="1">
      <c r="B124" s="243"/>
      <c r="C124" s="219" t="s">
        <v>1070</v>
      </c>
      <c r="D124" s="219"/>
      <c r="E124" s="219"/>
      <c r="F124" s="220" t="s">
        <v>1071</v>
      </c>
      <c r="G124" s="221"/>
      <c r="H124" s="219"/>
      <c r="I124" s="219"/>
      <c r="J124" s="219" t="s">
        <v>1072</v>
      </c>
      <c r="K124" s="244"/>
    </row>
    <row r="125" spans="2:11" customFormat="1" ht="5.25" customHeight="1">
      <c r="B125" s="245"/>
      <c r="C125" s="222"/>
      <c r="D125" s="222"/>
      <c r="E125" s="222"/>
      <c r="F125" s="222"/>
      <c r="G125" s="246"/>
      <c r="H125" s="222"/>
      <c r="I125" s="222"/>
      <c r="J125" s="222"/>
      <c r="K125" s="247"/>
    </row>
    <row r="126" spans="2:11" customFormat="1" ht="15" customHeight="1">
      <c r="B126" s="245"/>
      <c r="C126" s="204" t="s">
        <v>1076</v>
      </c>
      <c r="D126" s="224"/>
      <c r="E126" s="224"/>
      <c r="F126" s="225" t="s">
        <v>1073</v>
      </c>
      <c r="G126" s="204"/>
      <c r="H126" s="204" t="s">
        <v>1113</v>
      </c>
      <c r="I126" s="204" t="s">
        <v>1075</v>
      </c>
      <c r="J126" s="204">
        <v>120</v>
      </c>
      <c r="K126" s="248"/>
    </row>
    <row r="127" spans="2:11" customFormat="1" ht="15" customHeight="1">
      <c r="B127" s="245"/>
      <c r="C127" s="204" t="s">
        <v>1122</v>
      </c>
      <c r="D127" s="204"/>
      <c r="E127" s="204"/>
      <c r="F127" s="225" t="s">
        <v>1073</v>
      </c>
      <c r="G127" s="204"/>
      <c r="H127" s="204" t="s">
        <v>1123</v>
      </c>
      <c r="I127" s="204" t="s">
        <v>1075</v>
      </c>
      <c r="J127" s="204" t="s">
        <v>1124</v>
      </c>
      <c r="K127" s="248"/>
    </row>
    <row r="128" spans="2:11" customFormat="1" ht="15" customHeight="1">
      <c r="B128" s="245"/>
      <c r="C128" s="204" t="s">
        <v>1021</v>
      </c>
      <c r="D128" s="204"/>
      <c r="E128" s="204"/>
      <c r="F128" s="225" t="s">
        <v>1073</v>
      </c>
      <c r="G128" s="204"/>
      <c r="H128" s="204" t="s">
        <v>1125</v>
      </c>
      <c r="I128" s="204" t="s">
        <v>1075</v>
      </c>
      <c r="J128" s="204" t="s">
        <v>1124</v>
      </c>
      <c r="K128" s="248"/>
    </row>
    <row r="129" spans="2:11" customFormat="1" ht="15" customHeight="1">
      <c r="B129" s="245"/>
      <c r="C129" s="204" t="s">
        <v>1084</v>
      </c>
      <c r="D129" s="204"/>
      <c r="E129" s="204"/>
      <c r="F129" s="225" t="s">
        <v>1079</v>
      </c>
      <c r="G129" s="204"/>
      <c r="H129" s="204" t="s">
        <v>1085</v>
      </c>
      <c r="I129" s="204" t="s">
        <v>1075</v>
      </c>
      <c r="J129" s="204">
        <v>15</v>
      </c>
      <c r="K129" s="248"/>
    </row>
    <row r="130" spans="2:11" customFormat="1" ht="15" customHeight="1">
      <c r="B130" s="245"/>
      <c r="C130" s="204" t="s">
        <v>1086</v>
      </c>
      <c r="D130" s="204"/>
      <c r="E130" s="204"/>
      <c r="F130" s="225" t="s">
        <v>1079</v>
      </c>
      <c r="G130" s="204"/>
      <c r="H130" s="204" t="s">
        <v>1087</v>
      </c>
      <c r="I130" s="204" t="s">
        <v>1075</v>
      </c>
      <c r="J130" s="204">
        <v>15</v>
      </c>
      <c r="K130" s="248"/>
    </row>
    <row r="131" spans="2:11" customFormat="1" ht="15" customHeight="1">
      <c r="B131" s="245"/>
      <c r="C131" s="204" t="s">
        <v>1088</v>
      </c>
      <c r="D131" s="204"/>
      <c r="E131" s="204"/>
      <c r="F131" s="225" t="s">
        <v>1079</v>
      </c>
      <c r="G131" s="204"/>
      <c r="H131" s="204" t="s">
        <v>1089</v>
      </c>
      <c r="I131" s="204" t="s">
        <v>1075</v>
      </c>
      <c r="J131" s="204">
        <v>20</v>
      </c>
      <c r="K131" s="248"/>
    </row>
    <row r="132" spans="2:11" customFormat="1" ht="15" customHeight="1">
      <c r="B132" s="245"/>
      <c r="C132" s="204" t="s">
        <v>1090</v>
      </c>
      <c r="D132" s="204"/>
      <c r="E132" s="204"/>
      <c r="F132" s="225" t="s">
        <v>1079</v>
      </c>
      <c r="G132" s="204"/>
      <c r="H132" s="204" t="s">
        <v>1091</v>
      </c>
      <c r="I132" s="204" t="s">
        <v>1075</v>
      </c>
      <c r="J132" s="204">
        <v>20</v>
      </c>
      <c r="K132" s="248"/>
    </row>
    <row r="133" spans="2:11" customFormat="1" ht="15" customHeight="1">
      <c r="B133" s="245"/>
      <c r="C133" s="204" t="s">
        <v>1078</v>
      </c>
      <c r="D133" s="204"/>
      <c r="E133" s="204"/>
      <c r="F133" s="225" t="s">
        <v>1079</v>
      </c>
      <c r="G133" s="204"/>
      <c r="H133" s="204" t="s">
        <v>1113</v>
      </c>
      <c r="I133" s="204" t="s">
        <v>1075</v>
      </c>
      <c r="J133" s="204">
        <v>50</v>
      </c>
      <c r="K133" s="248"/>
    </row>
    <row r="134" spans="2:11" customFormat="1" ht="15" customHeight="1">
      <c r="B134" s="245"/>
      <c r="C134" s="204" t="s">
        <v>1092</v>
      </c>
      <c r="D134" s="204"/>
      <c r="E134" s="204"/>
      <c r="F134" s="225" t="s">
        <v>1079</v>
      </c>
      <c r="G134" s="204"/>
      <c r="H134" s="204" t="s">
        <v>1113</v>
      </c>
      <c r="I134" s="204" t="s">
        <v>1075</v>
      </c>
      <c r="J134" s="204">
        <v>50</v>
      </c>
      <c r="K134" s="248"/>
    </row>
    <row r="135" spans="2:11" customFormat="1" ht="15" customHeight="1">
      <c r="B135" s="245"/>
      <c r="C135" s="204" t="s">
        <v>1098</v>
      </c>
      <c r="D135" s="204"/>
      <c r="E135" s="204"/>
      <c r="F135" s="225" t="s">
        <v>1079</v>
      </c>
      <c r="G135" s="204"/>
      <c r="H135" s="204" t="s">
        <v>1113</v>
      </c>
      <c r="I135" s="204" t="s">
        <v>1075</v>
      </c>
      <c r="J135" s="204">
        <v>50</v>
      </c>
      <c r="K135" s="248"/>
    </row>
    <row r="136" spans="2:11" customFormat="1" ht="15" customHeight="1">
      <c r="B136" s="245"/>
      <c r="C136" s="204" t="s">
        <v>1100</v>
      </c>
      <c r="D136" s="204"/>
      <c r="E136" s="204"/>
      <c r="F136" s="225" t="s">
        <v>1079</v>
      </c>
      <c r="G136" s="204"/>
      <c r="H136" s="204" t="s">
        <v>1113</v>
      </c>
      <c r="I136" s="204" t="s">
        <v>1075</v>
      </c>
      <c r="J136" s="204">
        <v>50</v>
      </c>
      <c r="K136" s="248"/>
    </row>
    <row r="137" spans="2:11" customFormat="1" ht="15" customHeight="1">
      <c r="B137" s="245"/>
      <c r="C137" s="204" t="s">
        <v>1101</v>
      </c>
      <c r="D137" s="204"/>
      <c r="E137" s="204"/>
      <c r="F137" s="225" t="s">
        <v>1079</v>
      </c>
      <c r="G137" s="204"/>
      <c r="H137" s="204" t="s">
        <v>1126</v>
      </c>
      <c r="I137" s="204" t="s">
        <v>1075</v>
      </c>
      <c r="J137" s="204">
        <v>255</v>
      </c>
      <c r="K137" s="248"/>
    </row>
    <row r="138" spans="2:11" customFormat="1" ht="15" customHeight="1">
      <c r="B138" s="245"/>
      <c r="C138" s="204" t="s">
        <v>1103</v>
      </c>
      <c r="D138" s="204"/>
      <c r="E138" s="204"/>
      <c r="F138" s="225" t="s">
        <v>1073</v>
      </c>
      <c r="G138" s="204"/>
      <c r="H138" s="204" t="s">
        <v>1127</v>
      </c>
      <c r="I138" s="204" t="s">
        <v>1105</v>
      </c>
      <c r="J138" s="204"/>
      <c r="K138" s="248"/>
    </row>
    <row r="139" spans="2:11" customFormat="1" ht="15" customHeight="1">
      <c r="B139" s="245"/>
      <c r="C139" s="204" t="s">
        <v>1106</v>
      </c>
      <c r="D139" s="204"/>
      <c r="E139" s="204"/>
      <c r="F139" s="225" t="s">
        <v>1073</v>
      </c>
      <c r="G139" s="204"/>
      <c r="H139" s="204" t="s">
        <v>1128</v>
      </c>
      <c r="I139" s="204" t="s">
        <v>1108</v>
      </c>
      <c r="J139" s="204"/>
      <c r="K139" s="248"/>
    </row>
    <row r="140" spans="2:11" customFormat="1" ht="15" customHeight="1">
      <c r="B140" s="245"/>
      <c r="C140" s="204" t="s">
        <v>1109</v>
      </c>
      <c r="D140" s="204"/>
      <c r="E140" s="204"/>
      <c r="F140" s="225" t="s">
        <v>1073</v>
      </c>
      <c r="G140" s="204"/>
      <c r="H140" s="204" t="s">
        <v>1109</v>
      </c>
      <c r="I140" s="204" t="s">
        <v>1108</v>
      </c>
      <c r="J140" s="204"/>
      <c r="K140" s="248"/>
    </row>
    <row r="141" spans="2:11" customFormat="1" ht="15" customHeight="1">
      <c r="B141" s="245"/>
      <c r="C141" s="204" t="s">
        <v>41</v>
      </c>
      <c r="D141" s="204"/>
      <c r="E141" s="204"/>
      <c r="F141" s="225" t="s">
        <v>1073</v>
      </c>
      <c r="G141" s="204"/>
      <c r="H141" s="204" t="s">
        <v>1129</v>
      </c>
      <c r="I141" s="204" t="s">
        <v>1108</v>
      </c>
      <c r="J141" s="204"/>
      <c r="K141" s="248"/>
    </row>
    <row r="142" spans="2:11" customFormat="1" ht="15" customHeight="1">
      <c r="B142" s="245"/>
      <c r="C142" s="204" t="s">
        <v>1130</v>
      </c>
      <c r="D142" s="204"/>
      <c r="E142" s="204"/>
      <c r="F142" s="225" t="s">
        <v>1073</v>
      </c>
      <c r="G142" s="204"/>
      <c r="H142" s="204" t="s">
        <v>1131</v>
      </c>
      <c r="I142" s="204" t="s">
        <v>1108</v>
      </c>
      <c r="J142" s="204"/>
      <c r="K142" s="248"/>
    </row>
    <row r="143" spans="2:11" customFormat="1" ht="15" customHeight="1">
      <c r="B143" s="249"/>
      <c r="C143" s="250"/>
      <c r="D143" s="250"/>
      <c r="E143" s="250"/>
      <c r="F143" s="250"/>
      <c r="G143" s="250"/>
      <c r="H143" s="250"/>
      <c r="I143" s="250"/>
      <c r="J143" s="250"/>
      <c r="K143" s="251"/>
    </row>
    <row r="144" spans="2:11" customFormat="1" ht="18.75" customHeight="1">
      <c r="B144" s="236"/>
      <c r="C144" s="236"/>
      <c r="D144" s="236"/>
      <c r="E144" s="236"/>
      <c r="F144" s="237"/>
      <c r="G144" s="236"/>
      <c r="H144" s="236"/>
      <c r="I144" s="236"/>
      <c r="J144" s="236"/>
      <c r="K144" s="236"/>
    </row>
    <row r="145" spans="2:11" customFormat="1" ht="18.75" customHeight="1">
      <c r="B145" s="211"/>
      <c r="C145" s="211"/>
      <c r="D145" s="211"/>
      <c r="E145" s="211"/>
      <c r="F145" s="211"/>
      <c r="G145" s="211"/>
      <c r="H145" s="211"/>
      <c r="I145" s="211"/>
      <c r="J145" s="211"/>
      <c r="K145" s="211"/>
    </row>
    <row r="146" spans="2:11" customFormat="1" ht="7.5" customHeight="1">
      <c r="B146" s="212"/>
      <c r="C146" s="213"/>
      <c r="D146" s="213"/>
      <c r="E146" s="213"/>
      <c r="F146" s="213"/>
      <c r="G146" s="213"/>
      <c r="H146" s="213"/>
      <c r="I146" s="213"/>
      <c r="J146" s="213"/>
      <c r="K146" s="214"/>
    </row>
    <row r="147" spans="2:11" customFormat="1" ht="45" customHeight="1">
      <c r="B147" s="215"/>
      <c r="C147" s="322" t="s">
        <v>1132</v>
      </c>
      <c r="D147" s="322"/>
      <c r="E147" s="322"/>
      <c r="F147" s="322"/>
      <c r="G147" s="322"/>
      <c r="H147" s="322"/>
      <c r="I147" s="322"/>
      <c r="J147" s="322"/>
      <c r="K147" s="216"/>
    </row>
    <row r="148" spans="2:11" customFormat="1" ht="17.25" customHeight="1">
      <c r="B148" s="215"/>
      <c r="C148" s="217" t="s">
        <v>1067</v>
      </c>
      <c r="D148" s="217"/>
      <c r="E148" s="217"/>
      <c r="F148" s="217" t="s">
        <v>1068</v>
      </c>
      <c r="G148" s="218"/>
      <c r="H148" s="217" t="s">
        <v>57</v>
      </c>
      <c r="I148" s="217" t="s">
        <v>60</v>
      </c>
      <c r="J148" s="217" t="s">
        <v>1069</v>
      </c>
      <c r="K148" s="216"/>
    </row>
    <row r="149" spans="2:11" customFormat="1" ht="17.25" customHeight="1">
      <c r="B149" s="215"/>
      <c r="C149" s="219" t="s">
        <v>1070</v>
      </c>
      <c r="D149" s="219"/>
      <c r="E149" s="219"/>
      <c r="F149" s="220" t="s">
        <v>1071</v>
      </c>
      <c r="G149" s="221"/>
      <c r="H149" s="219"/>
      <c r="I149" s="219"/>
      <c r="J149" s="219" t="s">
        <v>1072</v>
      </c>
      <c r="K149" s="216"/>
    </row>
    <row r="150" spans="2:11" customFormat="1" ht="5.25" customHeight="1">
      <c r="B150" s="227"/>
      <c r="C150" s="222"/>
      <c r="D150" s="222"/>
      <c r="E150" s="222"/>
      <c r="F150" s="222"/>
      <c r="G150" s="223"/>
      <c r="H150" s="222"/>
      <c r="I150" s="222"/>
      <c r="J150" s="222"/>
      <c r="K150" s="248"/>
    </row>
    <row r="151" spans="2:11" customFormat="1" ht="15" customHeight="1">
      <c r="B151" s="227"/>
      <c r="C151" s="252" t="s">
        <v>1076</v>
      </c>
      <c r="D151" s="204"/>
      <c r="E151" s="204"/>
      <c r="F151" s="253" t="s">
        <v>1073</v>
      </c>
      <c r="G151" s="204"/>
      <c r="H151" s="252" t="s">
        <v>1113</v>
      </c>
      <c r="I151" s="252" t="s">
        <v>1075</v>
      </c>
      <c r="J151" s="252">
        <v>120</v>
      </c>
      <c r="K151" s="248"/>
    </row>
    <row r="152" spans="2:11" customFormat="1" ht="15" customHeight="1">
      <c r="B152" s="227"/>
      <c r="C152" s="252" t="s">
        <v>1122</v>
      </c>
      <c r="D152" s="204"/>
      <c r="E152" s="204"/>
      <c r="F152" s="253" t="s">
        <v>1073</v>
      </c>
      <c r="G152" s="204"/>
      <c r="H152" s="252" t="s">
        <v>1133</v>
      </c>
      <c r="I152" s="252" t="s">
        <v>1075</v>
      </c>
      <c r="J152" s="252" t="s">
        <v>1124</v>
      </c>
      <c r="K152" s="248"/>
    </row>
    <row r="153" spans="2:11" customFormat="1" ht="15" customHeight="1">
      <c r="B153" s="227"/>
      <c r="C153" s="252" t="s">
        <v>1021</v>
      </c>
      <c r="D153" s="204"/>
      <c r="E153" s="204"/>
      <c r="F153" s="253" t="s">
        <v>1073</v>
      </c>
      <c r="G153" s="204"/>
      <c r="H153" s="252" t="s">
        <v>1134</v>
      </c>
      <c r="I153" s="252" t="s">
        <v>1075</v>
      </c>
      <c r="J153" s="252" t="s">
        <v>1124</v>
      </c>
      <c r="K153" s="248"/>
    </row>
    <row r="154" spans="2:11" customFormat="1" ht="15" customHeight="1">
      <c r="B154" s="227"/>
      <c r="C154" s="252" t="s">
        <v>1078</v>
      </c>
      <c r="D154" s="204"/>
      <c r="E154" s="204"/>
      <c r="F154" s="253" t="s">
        <v>1079</v>
      </c>
      <c r="G154" s="204"/>
      <c r="H154" s="252" t="s">
        <v>1113</v>
      </c>
      <c r="I154" s="252" t="s">
        <v>1075</v>
      </c>
      <c r="J154" s="252">
        <v>50</v>
      </c>
      <c r="K154" s="248"/>
    </row>
    <row r="155" spans="2:11" customFormat="1" ht="15" customHeight="1">
      <c r="B155" s="227"/>
      <c r="C155" s="252" t="s">
        <v>1081</v>
      </c>
      <c r="D155" s="204"/>
      <c r="E155" s="204"/>
      <c r="F155" s="253" t="s">
        <v>1073</v>
      </c>
      <c r="G155" s="204"/>
      <c r="H155" s="252" t="s">
        <v>1113</v>
      </c>
      <c r="I155" s="252" t="s">
        <v>1083</v>
      </c>
      <c r="J155" s="252"/>
      <c r="K155" s="248"/>
    </row>
    <row r="156" spans="2:11" customFormat="1" ht="15" customHeight="1">
      <c r="B156" s="227"/>
      <c r="C156" s="252" t="s">
        <v>1092</v>
      </c>
      <c r="D156" s="204"/>
      <c r="E156" s="204"/>
      <c r="F156" s="253" t="s">
        <v>1079</v>
      </c>
      <c r="G156" s="204"/>
      <c r="H156" s="252" t="s">
        <v>1113</v>
      </c>
      <c r="I156" s="252" t="s">
        <v>1075</v>
      </c>
      <c r="J156" s="252">
        <v>50</v>
      </c>
      <c r="K156" s="248"/>
    </row>
    <row r="157" spans="2:11" customFormat="1" ht="15" customHeight="1">
      <c r="B157" s="227"/>
      <c r="C157" s="252" t="s">
        <v>1100</v>
      </c>
      <c r="D157" s="204"/>
      <c r="E157" s="204"/>
      <c r="F157" s="253" t="s">
        <v>1079</v>
      </c>
      <c r="G157" s="204"/>
      <c r="H157" s="252" t="s">
        <v>1113</v>
      </c>
      <c r="I157" s="252" t="s">
        <v>1075</v>
      </c>
      <c r="J157" s="252">
        <v>50</v>
      </c>
      <c r="K157" s="248"/>
    </row>
    <row r="158" spans="2:11" customFormat="1" ht="15" customHeight="1">
      <c r="B158" s="227"/>
      <c r="C158" s="252" t="s">
        <v>1098</v>
      </c>
      <c r="D158" s="204"/>
      <c r="E158" s="204"/>
      <c r="F158" s="253" t="s">
        <v>1079</v>
      </c>
      <c r="G158" s="204"/>
      <c r="H158" s="252" t="s">
        <v>1113</v>
      </c>
      <c r="I158" s="252" t="s">
        <v>1075</v>
      </c>
      <c r="J158" s="252">
        <v>50</v>
      </c>
      <c r="K158" s="248"/>
    </row>
    <row r="159" spans="2:11" customFormat="1" ht="15" customHeight="1">
      <c r="B159" s="227"/>
      <c r="C159" s="252" t="s">
        <v>99</v>
      </c>
      <c r="D159" s="204"/>
      <c r="E159" s="204"/>
      <c r="F159" s="253" t="s">
        <v>1073</v>
      </c>
      <c r="G159" s="204"/>
      <c r="H159" s="252" t="s">
        <v>1135</v>
      </c>
      <c r="I159" s="252" t="s">
        <v>1075</v>
      </c>
      <c r="J159" s="252" t="s">
        <v>1136</v>
      </c>
      <c r="K159" s="248"/>
    </row>
    <row r="160" spans="2:11" customFormat="1" ht="15" customHeight="1">
      <c r="B160" s="227"/>
      <c r="C160" s="252" t="s">
        <v>1137</v>
      </c>
      <c r="D160" s="204"/>
      <c r="E160" s="204"/>
      <c r="F160" s="253" t="s">
        <v>1073</v>
      </c>
      <c r="G160" s="204"/>
      <c r="H160" s="252" t="s">
        <v>1138</v>
      </c>
      <c r="I160" s="252" t="s">
        <v>1108</v>
      </c>
      <c r="J160" s="252"/>
      <c r="K160" s="248"/>
    </row>
    <row r="161" spans="2:11" customFormat="1" ht="15" customHeight="1">
      <c r="B161" s="254"/>
      <c r="C161" s="234"/>
      <c r="D161" s="234"/>
      <c r="E161" s="234"/>
      <c r="F161" s="234"/>
      <c r="G161" s="234"/>
      <c r="H161" s="234"/>
      <c r="I161" s="234"/>
      <c r="J161" s="234"/>
      <c r="K161" s="255"/>
    </row>
    <row r="162" spans="2:11" customFormat="1" ht="18.75" customHeight="1">
      <c r="B162" s="236"/>
      <c r="C162" s="246"/>
      <c r="D162" s="246"/>
      <c r="E162" s="246"/>
      <c r="F162" s="256"/>
      <c r="G162" s="246"/>
      <c r="H162" s="246"/>
      <c r="I162" s="246"/>
      <c r="J162" s="246"/>
      <c r="K162" s="236"/>
    </row>
    <row r="163" spans="2:11" customFormat="1" ht="18.75" customHeight="1">
      <c r="B163" s="211"/>
      <c r="C163" s="211"/>
      <c r="D163" s="211"/>
      <c r="E163" s="211"/>
      <c r="F163" s="211"/>
      <c r="G163" s="211"/>
      <c r="H163" s="211"/>
      <c r="I163" s="211"/>
      <c r="J163" s="211"/>
      <c r="K163" s="211"/>
    </row>
    <row r="164" spans="2:11" customFormat="1" ht="7.5" customHeight="1">
      <c r="B164" s="193"/>
      <c r="C164" s="194"/>
      <c r="D164" s="194"/>
      <c r="E164" s="194"/>
      <c r="F164" s="194"/>
      <c r="G164" s="194"/>
      <c r="H164" s="194"/>
      <c r="I164" s="194"/>
      <c r="J164" s="194"/>
      <c r="K164" s="195"/>
    </row>
    <row r="165" spans="2:11" customFormat="1" ht="45" customHeight="1">
      <c r="B165" s="196"/>
      <c r="C165" s="320" t="s">
        <v>1139</v>
      </c>
      <c r="D165" s="320"/>
      <c r="E165" s="320"/>
      <c r="F165" s="320"/>
      <c r="G165" s="320"/>
      <c r="H165" s="320"/>
      <c r="I165" s="320"/>
      <c r="J165" s="320"/>
      <c r="K165" s="197"/>
    </row>
    <row r="166" spans="2:11" customFormat="1" ht="17.25" customHeight="1">
      <c r="B166" s="196"/>
      <c r="C166" s="217" t="s">
        <v>1067</v>
      </c>
      <c r="D166" s="217"/>
      <c r="E166" s="217"/>
      <c r="F166" s="217" t="s">
        <v>1068</v>
      </c>
      <c r="G166" s="257"/>
      <c r="H166" s="258" t="s">
        <v>57</v>
      </c>
      <c r="I166" s="258" t="s">
        <v>60</v>
      </c>
      <c r="J166" s="217" t="s">
        <v>1069</v>
      </c>
      <c r="K166" s="197"/>
    </row>
    <row r="167" spans="2:11" customFormat="1" ht="17.25" customHeight="1">
      <c r="B167" s="198"/>
      <c r="C167" s="219" t="s">
        <v>1070</v>
      </c>
      <c r="D167" s="219"/>
      <c r="E167" s="219"/>
      <c r="F167" s="220" t="s">
        <v>1071</v>
      </c>
      <c r="G167" s="259"/>
      <c r="H167" s="260"/>
      <c r="I167" s="260"/>
      <c r="J167" s="219" t="s">
        <v>1072</v>
      </c>
      <c r="K167" s="199"/>
    </row>
    <row r="168" spans="2:11" customFormat="1" ht="5.25" customHeight="1">
      <c r="B168" s="227"/>
      <c r="C168" s="222"/>
      <c r="D168" s="222"/>
      <c r="E168" s="222"/>
      <c r="F168" s="222"/>
      <c r="G168" s="223"/>
      <c r="H168" s="222"/>
      <c r="I168" s="222"/>
      <c r="J168" s="222"/>
      <c r="K168" s="248"/>
    </row>
    <row r="169" spans="2:11" customFormat="1" ht="15" customHeight="1">
      <c r="B169" s="227"/>
      <c r="C169" s="204" t="s">
        <v>1076</v>
      </c>
      <c r="D169" s="204"/>
      <c r="E169" s="204"/>
      <c r="F169" s="225" t="s">
        <v>1073</v>
      </c>
      <c r="G169" s="204"/>
      <c r="H169" s="204" t="s">
        <v>1113</v>
      </c>
      <c r="I169" s="204" t="s">
        <v>1075</v>
      </c>
      <c r="J169" s="204">
        <v>120</v>
      </c>
      <c r="K169" s="248"/>
    </row>
    <row r="170" spans="2:11" customFormat="1" ht="15" customHeight="1">
      <c r="B170" s="227"/>
      <c r="C170" s="204" t="s">
        <v>1122</v>
      </c>
      <c r="D170" s="204"/>
      <c r="E170" s="204"/>
      <c r="F170" s="225" t="s">
        <v>1073</v>
      </c>
      <c r="G170" s="204"/>
      <c r="H170" s="204" t="s">
        <v>1123</v>
      </c>
      <c r="I170" s="204" t="s">
        <v>1075</v>
      </c>
      <c r="J170" s="204" t="s">
        <v>1124</v>
      </c>
      <c r="K170" s="248"/>
    </row>
    <row r="171" spans="2:11" customFormat="1" ht="15" customHeight="1">
      <c r="B171" s="227"/>
      <c r="C171" s="204" t="s">
        <v>1021</v>
      </c>
      <c r="D171" s="204"/>
      <c r="E171" s="204"/>
      <c r="F171" s="225" t="s">
        <v>1073</v>
      </c>
      <c r="G171" s="204"/>
      <c r="H171" s="204" t="s">
        <v>1140</v>
      </c>
      <c r="I171" s="204" t="s">
        <v>1075</v>
      </c>
      <c r="J171" s="204" t="s">
        <v>1124</v>
      </c>
      <c r="K171" s="248"/>
    </row>
    <row r="172" spans="2:11" customFormat="1" ht="15" customHeight="1">
      <c r="B172" s="227"/>
      <c r="C172" s="204" t="s">
        <v>1078</v>
      </c>
      <c r="D172" s="204"/>
      <c r="E172" s="204"/>
      <c r="F172" s="225" t="s">
        <v>1079</v>
      </c>
      <c r="G172" s="204"/>
      <c r="H172" s="204" t="s">
        <v>1140</v>
      </c>
      <c r="I172" s="204" t="s">
        <v>1075</v>
      </c>
      <c r="J172" s="204">
        <v>50</v>
      </c>
      <c r="K172" s="248"/>
    </row>
    <row r="173" spans="2:11" customFormat="1" ht="15" customHeight="1">
      <c r="B173" s="227"/>
      <c r="C173" s="204" t="s">
        <v>1081</v>
      </c>
      <c r="D173" s="204"/>
      <c r="E173" s="204"/>
      <c r="F173" s="225" t="s">
        <v>1073</v>
      </c>
      <c r="G173" s="204"/>
      <c r="H173" s="204" t="s">
        <v>1140</v>
      </c>
      <c r="I173" s="204" t="s">
        <v>1083</v>
      </c>
      <c r="J173" s="204"/>
      <c r="K173" s="248"/>
    </row>
    <row r="174" spans="2:11" customFormat="1" ht="15" customHeight="1">
      <c r="B174" s="227"/>
      <c r="C174" s="204" t="s">
        <v>1092</v>
      </c>
      <c r="D174" s="204"/>
      <c r="E174" s="204"/>
      <c r="F174" s="225" t="s">
        <v>1079</v>
      </c>
      <c r="G174" s="204"/>
      <c r="H174" s="204" t="s">
        <v>1140</v>
      </c>
      <c r="I174" s="204" t="s">
        <v>1075</v>
      </c>
      <c r="J174" s="204">
        <v>50</v>
      </c>
      <c r="K174" s="248"/>
    </row>
    <row r="175" spans="2:11" customFormat="1" ht="15" customHeight="1">
      <c r="B175" s="227"/>
      <c r="C175" s="204" t="s">
        <v>1100</v>
      </c>
      <c r="D175" s="204"/>
      <c r="E175" s="204"/>
      <c r="F175" s="225" t="s">
        <v>1079</v>
      </c>
      <c r="G175" s="204"/>
      <c r="H175" s="204" t="s">
        <v>1140</v>
      </c>
      <c r="I175" s="204" t="s">
        <v>1075</v>
      </c>
      <c r="J175" s="204">
        <v>50</v>
      </c>
      <c r="K175" s="248"/>
    </row>
    <row r="176" spans="2:11" customFormat="1" ht="15" customHeight="1">
      <c r="B176" s="227"/>
      <c r="C176" s="204" t="s">
        <v>1098</v>
      </c>
      <c r="D176" s="204"/>
      <c r="E176" s="204"/>
      <c r="F176" s="225" t="s">
        <v>1079</v>
      </c>
      <c r="G176" s="204"/>
      <c r="H176" s="204" t="s">
        <v>1140</v>
      </c>
      <c r="I176" s="204" t="s">
        <v>1075</v>
      </c>
      <c r="J176" s="204">
        <v>50</v>
      </c>
      <c r="K176" s="248"/>
    </row>
    <row r="177" spans="2:11" customFormat="1" ht="15" customHeight="1">
      <c r="B177" s="227"/>
      <c r="C177" s="204" t="s">
        <v>111</v>
      </c>
      <c r="D177" s="204"/>
      <c r="E177" s="204"/>
      <c r="F177" s="225" t="s">
        <v>1073</v>
      </c>
      <c r="G177" s="204"/>
      <c r="H177" s="204" t="s">
        <v>1141</v>
      </c>
      <c r="I177" s="204" t="s">
        <v>1142</v>
      </c>
      <c r="J177" s="204"/>
      <c r="K177" s="248"/>
    </row>
    <row r="178" spans="2:11" customFormat="1" ht="15" customHeight="1">
      <c r="B178" s="227"/>
      <c r="C178" s="204" t="s">
        <v>60</v>
      </c>
      <c r="D178" s="204"/>
      <c r="E178" s="204"/>
      <c r="F178" s="225" t="s">
        <v>1073</v>
      </c>
      <c r="G178" s="204"/>
      <c r="H178" s="204" t="s">
        <v>1143</v>
      </c>
      <c r="I178" s="204" t="s">
        <v>1144</v>
      </c>
      <c r="J178" s="204">
        <v>1</v>
      </c>
      <c r="K178" s="248"/>
    </row>
    <row r="179" spans="2:11" customFormat="1" ht="15" customHeight="1">
      <c r="B179" s="227"/>
      <c r="C179" s="204" t="s">
        <v>56</v>
      </c>
      <c r="D179" s="204"/>
      <c r="E179" s="204"/>
      <c r="F179" s="225" t="s">
        <v>1073</v>
      </c>
      <c r="G179" s="204"/>
      <c r="H179" s="204" t="s">
        <v>1145</v>
      </c>
      <c r="I179" s="204" t="s">
        <v>1075</v>
      </c>
      <c r="J179" s="204">
        <v>20</v>
      </c>
      <c r="K179" s="248"/>
    </row>
    <row r="180" spans="2:11" customFormat="1" ht="15" customHeight="1">
      <c r="B180" s="227"/>
      <c r="C180" s="204" t="s">
        <v>57</v>
      </c>
      <c r="D180" s="204"/>
      <c r="E180" s="204"/>
      <c r="F180" s="225" t="s">
        <v>1073</v>
      </c>
      <c r="G180" s="204"/>
      <c r="H180" s="204" t="s">
        <v>1146</v>
      </c>
      <c r="I180" s="204" t="s">
        <v>1075</v>
      </c>
      <c r="J180" s="204">
        <v>255</v>
      </c>
      <c r="K180" s="248"/>
    </row>
    <row r="181" spans="2:11" customFormat="1" ht="15" customHeight="1">
      <c r="B181" s="227"/>
      <c r="C181" s="204" t="s">
        <v>112</v>
      </c>
      <c r="D181" s="204"/>
      <c r="E181" s="204"/>
      <c r="F181" s="225" t="s">
        <v>1073</v>
      </c>
      <c r="G181" s="204"/>
      <c r="H181" s="204" t="s">
        <v>1037</v>
      </c>
      <c r="I181" s="204" t="s">
        <v>1075</v>
      </c>
      <c r="J181" s="204">
        <v>10</v>
      </c>
      <c r="K181" s="248"/>
    </row>
    <row r="182" spans="2:11" customFormat="1" ht="15" customHeight="1">
      <c r="B182" s="227"/>
      <c r="C182" s="204" t="s">
        <v>113</v>
      </c>
      <c r="D182" s="204"/>
      <c r="E182" s="204"/>
      <c r="F182" s="225" t="s">
        <v>1073</v>
      </c>
      <c r="G182" s="204"/>
      <c r="H182" s="204" t="s">
        <v>1147</v>
      </c>
      <c r="I182" s="204" t="s">
        <v>1108</v>
      </c>
      <c r="J182" s="204"/>
      <c r="K182" s="248"/>
    </row>
    <row r="183" spans="2:11" customFormat="1" ht="15" customHeight="1">
      <c r="B183" s="227"/>
      <c r="C183" s="204" t="s">
        <v>1148</v>
      </c>
      <c r="D183" s="204"/>
      <c r="E183" s="204"/>
      <c r="F183" s="225" t="s">
        <v>1073</v>
      </c>
      <c r="G183" s="204"/>
      <c r="H183" s="204" t="s">
        <v>1149</v>
      </c>
      <c r="I183" s="204" t="s">
        <v>1108</v>
      </c>
      <c r="J183" s="204"/>
      <c r="K183" s="248"/>
    </row>
    <row r="184" spans="2:11" customFormat="1" ht="15" customHeight="1">
      <c r="B184" s="227"/>
      <c r="C184" s="204" t="s">
        <v>1137</v>
      </c>
      <c r="D184" s="204"/>
      <c r="E184" s="204"/>
      <c r="F184" s="225" t="s">
        <v>1073</v>
      </c>
      <c r="G184" s="204"/>
      <c r="H184" s="204" t="s">
        <v>1150</v>
      </c>
      <c r="I184" s="204" t="s">
        <v>1108</v>
      </c>
      <c r="J184" s="204"/>
      <c r="K184" s="248"/>
    </row>
    <row r="185" spans="2:11" customFormat="1" ht="15" customHeight="1">
      <c r="B185" s="227"/>
      <c r="C185" s="204" t="s">
        <v>115</v>
      </c>
      <c r="D185" s="204"/>
      <c r="E185" s="204"/>
      <c r="F185" s="225" t="s">
        <v>1079</v>
      </c>
      <c r="G185" s="204"/>
      <c r="H185" s="204" t="s">
        <v>1151</v>
      </c>
      <c r="I185" s="204" t="s">
        <v>1075</v>
      </c>
      <c r="J185" s="204">
        <v>50</v>
      </c>
      <c r="K185" s="248"/>
    </row>
    <row r="186" spans="2:11" customFormat="1" ht="15" customHeight="1">
      <c r="B186" s="227"/>
      <c r="C186" s="204" t="s">
        <v>1152</v>
      </c>
      <c r="D186" s="204"/>
      <c r="E186" s="204"/>
      <c r="F186" s="225" t="s">
        <v>1079</v>
      </c>
      <c r="G186" s="204"/>
      <c r="H186" s="204" t="s">
        <v>1153</v>
      </c>
      <c r="I186" s="204" t="s">
        <v>1154</v>
      </c>
      <c r="J186" s="204"/>
      <c r="K186" s="248"/>
    </row>
    <row r="187" spans="2:11" customFormat="1" ht="15" customHeight="1">
      <c r="B187" s="227"/>
      <c r="C187" s="204" t="s">
        <v>1155</v>
      </c>
      <c r="D187" s="204"/>
      <c r="E187" s="204"/>
      <c r="F187" s="225" t="s">
        <v>1079</v>
      </c>
      <c r="G187" s="204"/>
      <c r="H187" s="204" t="s">
        <v>1156</v>
      </c>
      <c r="I187" s="204" t="s">
        <v>1154</v>
      </c>
      <c r="J187" s="204"/>
      <c r="K187" s="248"/>
    </row>
    <row r="188" spans="2:11" customFormat="1" ht="15" customHeight="1">
      <c r="B188" s="227"/>
      <c r="C188" s="204" t="s">
        <v>1157</v>
      </c>
      <c r="D188" s="204"/>
      <c r="E188" s="204"/>
      <c r="F188" s="225" t="s">
        <v>1079</v>
      </c>
      <c r="G188" s="204"/>
      <c r="H188" s="204" t="s">
        <v>1158</v>
      </c>
      <c r="I188" s="204" t="s">
        <v>1154</v>
      </c>
      <c r="J188" s="204"/>
      <c r="K188" s="248"/>
    </row>
    <row r="189" spans="2:11" customFormat="1" ht="15" customHeight="1">
      <c r="B189" s="227"/>
      <c r="C189" s="261" t="s">
        <v>1159</v>
      </c>
      <c r="D189" s="204"/>
      <c r="E189" s="204"/>
      <c r="F189" s="225" t="s">
        <v>1079</v>
      </c>
      <c r="G189" s="204"/>
      <c r="H189" s="204" t="s">
        <v>1160</v>
      </c>
      <c r="I189" s="204" t="s">
        <v>1161</v>
      </c>
      <c r="J189" s="262" t="s">
        <v>1162</v>
      </c>
      <c r="K189" s="248"/>
    </row>
    <row r="190" spans="2:11" customFormat="1" ht="15" customHeight="1">
      <c r="B190" s="263"/>
      <c r="C190" s="264" t="s">
        <v>1163</v>
      </c>
      <c r="D190" s="265"/>
      <c r="E190" s="265"/>
      <c r="F190" s="266" t="s">
        <v>1079</v>
      </c>
      <c r="G190" s="265"/>
      <c r="H190" s="265" t="s">
        <v>1164</v>
      </c>
      <c r="I190" s="265" t="s">
        <v>1161</v>
      </c>
      <c r="J190" s="267" t="s">
        <v>1162</v>
      </c>
      <c r="K190" s="268"/>
    </row>
    <row r="191" spans="2:11" customFormat="1" ht="15" customHeight="1">
      <c r="B191" s="227"/>
      <c r="C191" s="261" t="s">
        <v>45</v>
      </c>
      <c r="D191" s="204"/>
      <c r="E191" s="204"/>
      <c r="F191" s="225" t="s">
        <v>1073</v>
      </c>
      <c r="G191" s="204"/>
      <c r="H191" s="201" t="s">
        <v>1165</v>
      </c>
      <c r="I191" s="204" t="s">
        <v>1166</v>
      </c>
      <c r="J191" s="204"/>
      <c r="K191" s="248"/>
    </row>
    <row r="192" spans="2:11" customFormat="1" ht="15" customHeight="1">
      <c r="B192" s="227"/>
      <c r="C192" s="261" t="s">
        <v>1167</v>
      </c>
      <c r="D192" s="204"/>
      <c r="E192" s="204"/>
      <c r="F192" s="225" t="s">
        <v>1073</v>
      </c>
      <c r="G192" s="204"/>
      <c r="H192" s="204" t="s">
        <v>1168</v>
      </c>
      <c r="I192" s="204" t="s">
        <v>1108</v>
      </c>
      <c r="J192" s="204"/>
      <c r="K192" s="248"/>
    </row>
    <row r="193" spans="2:11" customFormat="1" ht="15" customHeight="1">
      <c r="B193" s="227"/>
      <c r="C193" s="261" t="s">
        <v>1169</v>
      </c>
      <c r="D193" s="204"/>
      <c r="E193" s="204"/>
      <c r="F193" s="225" t="s">
        <v>1073</v>
      </c>
      <c r="G193" s="204"/>
      <c r="H193" s="204" t="s">
        <v>1170</v>
      </c>
      <c r="I193" s="204" t="s">
        <v>1108</v>
      </c>
      <c r="J193" s="204"/>
      <c r="K193" s="248"/>
    </row>
    <row r="194" spans="2:11" customFormat="1" ht="15" customHeight="1">
      <c r="B194" s="227"/>
      <c r="C194" s="261" t="s">
        <v>1171</v>
      </c>
      <c r="D194" s="204"/>
      <c r="E194" s="204"/>
      <c r="F194" s="225" t="s">
        <v>1079</v>
      </c>
      <c r="G194" s="204"/>
      <c r="H194" s="204" t="s">
        <v>1172</v>
      </c>
      <c r="I194" s="204" t="s">
        <v>1108</v>
      </c>
      <c r="J194" s="204"/>
      <c r="K194" s="248"/>
    </row>
    <row r="195" spans="2:11" customFormat="1" ht="15" customHeight="1">
      <c r="B195" s="254"/>
      <c r="C195" s="269"/>
      <c r="D195" s="234"/>
      <c r="E195" s="234"/>
      <c r="F195" s="234"/>
      <c r="G195" s="234"/>
      <c r="H195" s="234"/>
      <c r="I195" s="234"/>
      <c r="J195" s="234"/>
      <c r="K195" s="255"/>
    </row>
    <row r="196" spans="2:11" customFormat="1" ht="18.75" customHeight="1">
      <c r="B196" s="236"/>
      <c r="C196" s="246"/>
      <c r="D196" s="246"/>
      <c r="E196" s="246"/>
      <c r="F196" s="256"/>
      <c r="G196" s="246"/>
      <c r="H196" s="246"/>
      <c r="I196" s="246"/>
      <c r="J196" s="246"/>
      <c r="K196" s="236"/>
    </row>
    <row r="197" spans="2:11" customFormat="1" ht="18.75" customHeight="1">
      <c r="B197" s="236"/>
      <c r="C197" s="246"/>
      <c r="D197" s="246"/>
      <c r="E197" s="246"/>
      <c r="F197" s="256"/>
      <c r="G197" s="246"/>
      <c r="H197" s="246"/>
      <c r="I197" s="246"/>
      <c r="J197" s="246"/>
      <c r="K197" s="236"/>
    </row>
    <row r="198" spans="2:11" customFormat="1" ht="18.75" customHeight="1">
      <c r="B198" s="211"/>
      <c r="C198" s="211"/>
      <c r="D198" s="211"/>
      <c r="E198" s="211"/>
      <c r="F198" s="211"/>
      <c r="G198" s="211"/>
      <c r="H198" s="211"/>
      <c r="I198" s="211"/>
      <c r="J198" s="211"/>
      <c r="K198" s="211"/>
    </row>
    <row r="199" spans="2:11" customFormat="1" ht="13.5">
      <c r="B199" s="193"/>
      <c r="C199" s="194"/>
      <c r="D199" s="194"/>
      <c r="E199" s="194"/>
      <c r="F199" s="194"/>
      <c r="G199" s="194"/>
      <c r="H199" s="194"/>
      <c r="I199" s="194"/>
      <c r="J199" s="194"/>
      <c r="K199" s="195"/>
    </row>
    <row r="200" spans="2:11" customFormat="1" ht="21">
      <c r="B200" s="196"/>
      <c r="C200" s="320" t="s">
        <v>1173</v>
      </c>
      <c r="D200" s="320"/>
      <c r="E200" s="320"/>
      <c r="F200" s="320"/>
      <c r="G200" s="320"/>
      <c r="H200" s="320"/>
      <c r="I200" s="320"/>
      <c r="J200" s="320"/>
      <c r="K200" s="197"/>
    </row>
    <row r="201" spans="2:11" customFormat="1" ht="25.5" customHeight="1">
      <c r="B201" s="196"/>
      <c r="C201" s="270" t="s">
        <v>1174</v>
      </c>
      <c r="D201" s="270"/>
      <c r="E201" s="270"/>
      <c r="F201" s="270" t="s">
        <v>1175</v>
      </c>
      <c r="G201" s="271"/>
      <c r="H201" s="323" t="s">
        <v>1176</v>
      </c>
      <c r="I201" s="323"/>
      <c r="J201" s="323"/>
      <c r="K201" s="197"/>
    </row>
    <row r="202" spans="2:11" customFormat="1" ht="5.25" customHeight="1">
      <c r="B202" s="227"/>
      <c r="C202" s="222"/>
      <c r="D202" s="222"/>
      <c r="E202" s="222"/>
      <c r="F202" s="222"/>
      <c r="G202" s="246"/>
      <c r="H202" s="222"/>
      <c r="I202" s="222"/>
      <c r="J202" s="222"/>
      <c r="K202" s="248"/>
    </row>
    <row r="203" spans="2:11" customFormat="1" ht="15" customHeight="1">
      <c r="B203" s="227"/>
      <c r="C203" s="204" t="s">
        <v>1166</v>
      </c>
      <c r="D203" s="204"/>
      <c r="E203" s="204"/>
      <c r="F203" s="225" t="s">
        <v>46</v>
      </c>
      <c r="G203" s="204"/>
      <c r="H203" s="324" t="s">
        <v>1177</v>
      </c>
      <c r="I203" s="324"/>
      <c r="J203" s="324"/>
      <c r="K203" s="248"/>
    </row>
    <row r="204" spans="2:11" customFormat="1" ht="15" customHeight="1">
      <c r="B204" s="227"/>
      <c r="C204" s="204"/>
      <c r="D204" s="204"/>
      <c r="E204" s="204"/>
      <c r="F204" s="225" t="s">
        <v>47</v>
      </c>
      <c r="G204" s="204"/>
      <c r="H204" s="324" t="s">
        <v>1178</v>
      </c>
      <c r="I204" s="324"/>
      <c r="J204" s="324"/>
      <c r="K204" s="248"/>
    </row>
    <row r="205" spans="2:11" customFormat="1" ht="15" customHeight="1">
      <c r="B205" s="227"/>
      <c r="C205" s="204"/>
      <c r="D205" s="204"/>
      <c r="E205" s="204"/>
      <c r="F205" s="225" t="s">
        <v>50</v>
      </c>
      <c r="G205" s="204"/>
      <c r="H205" s="324" t="s">
        <v>1179</v>
      </c>
      <c r="I205" s="324"/>
      <c r="J205" s="324"/>
      <c r="K205" s="248"/>
    </row>
    <row r="206" spans="2:11" customFormat="1" ht="15" customHeight="1">
      <c r="B206" s="227"/>
      <c r="C206" s="204"/>
      <c r="D206" s="204"/>
      <c r="E206" s="204"/>
      <c r="F206" s="225" t="s">
        <v>48</v>
      </c>
      <c r="G206" s="204"/>
      <c r="H206" s="324" t="s">
        <v>1180</v>
      </c>
      <c r="I206" s="324"/>
      <c r="J206" s="324"/>
      <c r="K206" s="248"/>
    </row>
    <row r="207" spans="2:11" customFormat="1" ht="15" customHeight="1">
      <c r="B207" s="227"/>
      <c r="C207" s="204"/>
      <c r="D207" s="204"/>
      <c r="E207" s="204"/>
      <c r="F207" s="225" t="s">
        <v>49</v>
      </c>
      <c r="G207" s="204"/>
      <c r="H207" s="324" t="s">
        <v>1181</v>
      </c>
      <c r="I207" s="324"/>
      <c r="J207" s="324"/>
      <c r="K207" s="248"/>
    </row>
    <row r="208" spans="2:11" customFormat="1" ht="15" customHeight="1">
      <c r="B208" s="227"/>
      <c r="C208" s="204"/>
      <c r="D208" s="204"/>
      <c r="E208" s="204"/>
      <c r="F208" s="225"/>
      <c r="G208" s="204"/>
      <c r="H208" s="204"/>
      <c r="I208" s="204"/>
      <c r="J208" s="204"/>
      <c r="K208" s="248"/>
    </row>
    <row r="209" spans="2:11" customFormat="1" ht="15" customHeight="1">
      <c r="B209" s="227"/>
      <c r="C209" s="204" t="s">
        <v>1120</v>
      </c>
      <c r="D209" s="204"/>
      <c r="E209" s="204"/>
      <c r="F209" s="225" t="s">
        <v>82</v>
      </c>
      <c r="G209" s="204"/>
      <c r="H209" s="324" t="s">
        <v>1182</v>
      </c>
      <c r="I209" s="324"/>
      <c r="J209" s="324"/>
      <c r="K209" s="248"/>
    </row>
    <row r="210" spans="2:11" customFormat="1" ht="15" customHeight="1">
      <c r="B210" s="227"/>
      <c r="C210" s="204"/>
      <c r="D210" s="204"/>
      <c r="E210" s="204"/>
      <c r="F210" s="225" t="s">
        <v>1016</v>
      </c>
      <c r="G210" s="204"/>
      <c r="H210" s="324" t="s">
        <v>1017</v>
      </c>
      <c r="I210" s="324"/>
      <c r="J210" s="324"/>
      <c r="K210" s="248"/>
    </row>
    <row r="211" spans="2:11" customFormat="1" ht="15" customHeight="1">
      <c r="B211" s="227"/>
      <c r="C211" s="204"/>
      <c r="D211" s="204"/>
      <c r="E211" s="204"/>
      <c r="F211" s="225" t="s">
        <v>1014</v>
      </c>
      <c r="G211" s="204"/>
      <c r="H211" s="324" t="s">
        <v>1183</v>
      </c>
      <c r="I211" s="324"/>
      <c r="J211" s="324"/>
      <c r="K211" s="248"/>
    </row>
    <row r="212" spans="2:11" customFormat="1" ht="15" customHeight="1">
      <c r="B212" s="272"/>
      <c r="C212" s="204"/>
      <c r="D212" s="204"/>
      <c r="E212" s="204"/>
      <c r="F212" s="225" t="s">
        <v>1018</v>
      </c>
      <c r="G212" s="261"/>
      <c r="H212" s="325" t="s">
        <v>93</v>
      </c>
      <c r="I212" s="325"/>
      <c r="J212" s="325"/>
      <c r="K212" s="273"/>
    </row>
    <row r="213" spans="2:11" customFormat="1" ht="15" customHeight="1">
      <c r="B213" s="272"/>
      <c r="C213" s="204"/>
      <c r="D213" s="204"/>
      <c r="E213" s="204"/>
      <c r="F213" s="225" t="s">
        <v>1019</v>
      </c>
      <c r="G213" s="261"/>
      <c r="H213" s="325" t="s">
        <v>1184</v>
      </c>
      <c r="I213" s="325"/>
      <c r="J213" s="325"/>
      <c r="K213" s="273"/>
    </row>
    <row r="214" spans="2:11" customFormat="1" ht="15" customHeight="1">
      <c r="B214" s="272"/>
      <c r="C214" s="204"/>
      <c r="D214" s="204"/>
      <c r="E214" s="204"/>
      <c r="F214" s="225"/>
      <c r="G214" s="261"/>
      <c r="H214" s="252"/>
      <c r="I214" s="252"/>
      <c r="J214" s="252"/>
      <c r="K214" s="273"/>
    </row>
    <row r="215" spans="2:11" customFormat="1" ht="15" customHeight="1">
      <c r="B215" s="272"/>
      <c r="C215" s="204" t="s">
        <v>1144</v>
      </c>
      <c r="D215" s="204"/>
      <c r="E215" s="204"/>
      <c r="F215" s="225">
        <v>1</v>
      </c>
      <c r="G215" s="261"/>
      <c r="H215" s="325" t="s">
        <v>1185</v>
      </c>
      <c r="I215" s="325"/>
      <c r="J215" s="325"/>
      <c r="K215" s="273"/>
    </row>
    <row r="216" spans="2:11" customFormat="1" ht="15" customHeight="1">
      <c r="B216" s="272"/>
      <c r="C216" s="204"/>
      <c r="D216" s="204"/>
      <c r="E216" s="204"/>
      <c r="F216" s="225">
        <v>2</v>
      </c>
      <c r="G216" s="261"/>
      <c r="H216" s="325" t="s">
        <v>1186</v>
      </c>
      <c r="I216" s="325"/>
      <c r="J216" s="325"/>
      <c r="K216" s="273"/>
    </row>
    <row r="217" spans="2:11" customFormat="1" ht="15" customHeight="1">
      <c r="B217" s="272"/>
      <c r="C217" s="204"/>
      <c r="D217" s="204"/>
      <c r="E217" s="204"/>
      <c r="F217" s="225">
        <v>3</v>
      </c>
      <c r="G217" s="261"/>
      <c r="H217" s="325" t="s">
        <v>1187</v>
      </c>
      <c r="I217" s="325"/>
      <c r="J217" s="325"/>
      <c r="K217" s="273"/>
    </row>
    <row r="218" spans="2:11" customFormat="1" ht="15" customHeight="1">
      <c r="B218" s="272"/>
      <c r="C218" s="204"/>
      <c r="D218" s="204"/>
      <c r="E218" s="204"/>
      <c r="F218" s="225">
        <v>4</v>
      </c>
      <c r="G218" s="261"/>
      <c r="H218" s="325" t="s">
        <v>1188</v>
      </c>
      <c r="I218" s="325"/>
      <c r="J218" s="325"/>
      <c r="K218" s="273"/>
    </row>
    <row r="219" spans="2:11" customFormat="1" ht="12.75" customHeight="1">
      <c r="B219" s="274"/>
      <c r="C219" s="275"/>
      <c r="D219" s="275"/>
      <c r="E219" s="275"/>
      <c r="F219" s="275"/>
      <c r="G219" s="275"/>
      <c r="H219" s="275"/>
      <c r="I219" s="275"/>
      <c r="J219" s="275"/>
      <c r="K219" s="276"/>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SO 1.1 - Vložkování kanal...</vt:lpstr>
      <vt:lpstr>SO 1.2 - Monolitická šachta</vt:lpstr>
      <vt:lpstr>SO 1.3 - Zajištění kabelu...</vt:lpstr>
      <vt:lpstr>VRN - Vedlejší a ostatní ...</vt:lpstr>
      <vt:lpstr>Pokyny pro vyplnění</vt:lpstr>
      <vt:lpstr>'Rekapitulace stavby'!Názvy_tisku</vt:lpstr>
      <vt:lpstr>'SO 1.1 - Vložkování kanal...'!Názvy_tisku</vt:lpstr>
      <vt:lpstr>'SO 1.2 - Monolitická šachta'!Názvy_tisku</vt:lpstr>
      <vt:lpstr>'SO 1.3 - Zajištění kabelu...'!Názvy_tisku</vt:lpstr>
      <vt:lpstr>'VRN - Vedlejší a ostatní ...'!Názvy_tisku</vt:lpstr>
      <vt:lpstr>'Pokyny pro vyplnění'!Oblast_tisku</vt:lpstr>
      <vt:lpstr>'Rekapitulace stavby'!Oblast_tisku</vt:lpstr>
      <vt:lpstr>'SO 1.1 - Vložkování kanal...'!Oblast_tisku</vt:lpstr>
      <vt:lpstr>'SO 1.2 - Monolitická šachta'!Oblast_tisku</vt:lpstr>
      <vt:lpstr>'SO 1.3 - Zajištění kabelu...'!Oblast_tisku</vt:lpstr>
      <vt:lpstr>'VRN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Luboš Laksar</dc:creator>
  <cp:lastModifiedBy>Luboš Laksar</cp:lastModifiedBy>
  <dcterms:created xsi:type="dcterms:W3CDTF">2024-02-03T20:36:46Z</dcterms:created>
  <dcterms:modified xsi:type="dcterms:W3CDTF">2024-02-05T07:40:51Z</dcterms:modified>
</cp:coreProperties>
</file>