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S:\Investiční oddělení\STAVBY\Pardubice, Prodloužená - vodovod 2021\"/>
    </mc:Choice>
  </mc:AlternateContent>
  <xr:revisionPtr revIDLastSave="0" documentId="13_ncr:1_{77F6F505-AB7C-495D-963E-02208E27E98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kapitulace stavby" sheetId="1" r:id="rId1"/>
    <sheet name="01 - Pardubice, ul. Prodl..." sheetId="2" r:id="rId2"/>
    <sheet name="02 - Vedlejší a ostatní n..." sheetId="3" r:id="rId3"/>
  </sheets>
  <definedNames>
    <definedName name="_xlnm._FilterDatabase" localSheetId="1" hidden="1">'01 - Pardubice, ul. Prodl...'!$C$124:$K$456</definedName>
    <definedName name="_xlnm._FilterDatabase" localSheetId="2" hidden="1">'02 - Vedlejší a ostatní n...'!$C$123:$K$153</definedName>
    <definedName name="_xlnm.Print_Titles" localSheetId="1">'01 - Pardubice, ul. Prodl...'!$124:$124</definedName>
    <definedName name="_xlnm.Print_Titles" localSheetId="2">'02 - Vedlejší a ostatní n...'!$123:$123</definedName>
    <definedName name="_xlnm.Print_Titles" localSheetId="0">'Rekapitulace stavby'!$92:$92</definedName>
    <definedName name="_xlnm.Print_Area" localSheetId="1">'01 - Pardubice, ul. Prodl...'!$C$4:$J$76,'01 - Pardubice, ul. Prodl...'!$C$82:$J$106,'01 - Pardubice, ul. Prodl...'!$C$112:$K$456</definedName>
    <definedName name="_xlnm.Print_Area" localSheetId="2">'02 - Vedlejší a ostatní n...'!$C$4:$J$76,'02 - Vedlejší a ostatní n...'!$C$82:$J$105,'02 - Vedlejší a ostatní n...'!$C$111:$K$153</definedName>
    <definedName name="_xlnm.Print_Area" localSheetId="0">'Rekapitulace stavby'!$D$4:$AO$76,'Rekapitulace stavby'!$C$82:$AQ$97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/>
  <c r="J17" i="3"/>
  <c r="J12" i="3"/>
  <c r="J118" i="3"/>
  <c r="E7" i="3"/>
  <c r="E114" i="3"/>
  <c r="J37" i="2"/>
  <c r="J36" i="2"/>
  <c r="AY95" i="1"/>
  <c r="J35" i="2"/>
  <c r="AX95" i="1"/>
  <c r="BI456" i="2"/>
  <c r="BH456" i="2"/>
  <c r="BG456" i="2"/>
  <c r="BF456" i="2"/>
  <c r="T456" i="2"/>
  <c r="T455" i="2"/>
  <c r="R456" i="2"/>
  <c r="R455" i="2"/>
  <c r="P456" i="2"/>
  <c r="P455" i="2" s="1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T282" i="2"/>
  <c r="R296" i="2"/>
  <c r="P296" i="2"/>
  <c r="BI283" i="2"/>
  <c r="BH283" i="2"/>
  <c r="BG283" i="2"/>
  <c r="BF283" i="2"/>
  <c r="T283" i="2"/>
  <c r="R283" i="2"/>
  <c r="R282" i="2" s="1"/>
  <c r="P283" i="2"/>
  <c r="P282" i="2" s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73" i="2"/>
  <c r="BH173" i="2"/>
  <c r="BG173" i="2"/>
  <c r="BF173" i="2"/>
  <c r="T173" i="2"/>
  <c r="R173" i="2"/>
  <c r="P173" i="2"/>
  <c r="BI156" i="2"/>
  <c r="BH156" i="2"/>
  <c r="BG156" i="2"/>
  <c r="BF156" i="2"/>
  <c r="T156" i="2"/>
  <c r="R156" i="2"/>
  <c r="P156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451" i="2"/>
  <c r="J407" i="2"/>
  <c r="BK382" i="2"/>
  <c r="J348" i="2"/>
  <c r="J222" i="2"/>
  <c r="J437" i="2"/>
  <c r="J426" i="2"/>
  <c r="BK406" i="2"/>
  <c r="BK388" i="2"/>
  <c r="BK370" i="2"/>
  <c r="BK349" i="2"/>
  <c r="J316" i="2"/>
  <c r="BK211" i="2"/>
  <c r="BK192" i="2"/>
  <c r="BK453" i="2"/>
  <c r="J430" i="2"/>
  <c r="BK415" i="2"/>
  <c r="BK387" i="2"/>
  <c r="J370" i="2"/>
  <c r="J345" i="2"/>
  <c r="J278" i="2"/>
  <c r="BK456" i="2"/>
  <c r="J422" i="2"/>
  <c r="BK400" i="2"/>
  <c r="BK355" i="2"/>
  <c r="BK260" i="2"/>
  <c r="BK448" i="2"/>
  <c r="J409" i="2"/>
  <c r="J391" i="2"/>
  <c r="BK343" i="2"/>
  <c r="J444" i="2"/>
  <c r="BK421" i="2"/>
  <c r="J405" i="2"/>
  <c r="BK385" i="2"/>
  <c r="J359" i="2"/>
  <c r="BK316" i="2"/>
  <c r="J441" i="2"/>
  <c r="BK405" i="2"/>
  <c r="J349" i="2"/>
  <c r="BK222" i="2"/>
  <c r="J433" i="2"/>
  <c r="BK411" i="2"/>
  <c r="BK390" i="2"/>
  <c r="J356" i="2"/>
  <c r="BK296" i="2"/>
  <c r="BK134" i="2"/>
  <c r="J128" i="3"/>
  <c r="BK148" i="3"/>
  <c r="J127" i="3"/>
  <c r="BK143" i="3"/>
  <c r="BK435" i="2"/>
  <c r="J410" i="2"/>
  <c r="BK391" i="2"/>
  <c r="BK278" i="2"/>
  <c r="BK173" i="2"/>
  <c r="J415" i="2"/>
  <c r="BK393" i="2"/>
  <c r="J358" i="2"/>
  <c r="J346" i="2"/>
  <c r="J260" i="2"/>
  <c r="J146" i="2"/>
  <c r="BK425" i="2"/>
  <c r="J404" i="2"/>
  <c r="J378" i="2"/>
  <c r="BK140" i="2"/>
  <c r="J417" i="2"/>
  <c r="J394" i="2"/>
  <c r="J217" i="2"/>
  <c r="BK444" i="2"/>
  <c r="J402" i="2"/>
  <c r="J362" i="2"/>
  <c r="J225" i="2"/>
  <c r="BK437" i="2"/>
  <c r="J420" i="2"/>
  <c r="BK394" i="2"/>
  <c r="J352" i="2"/>
  <c r="BK344" i="2"/>
  <c r="J229" i="2"/>
  <c r="BK429" i="2"/>
  <c r="J411" i="2"/>
  <c r="BK378" i="2"/>
  <c r="J339" i="2"/>
  <c r="BK229" i="2"/>
  <c r="BK128" i="2"/>
  <c r="BK419" i="2"/>
  <c r="BK395" i="2"/>
  <c r="BK373" i="2"/>
  <c r="J333" i="2"/>
  <c r="J173" i="2"/>
  <c r="BK153" i="3"/>
  <c r="BK139" i="3"/>
  <c r="J141" i="3"/>
  <c r="J149" i="3"/>
  <c r="BK366" i="2"/>
  <c r="BK156" i="2"/>
  <c r="J418" i="2"/>
  <c r="J397" i="2"/>
  <c r="BK348" i="2"/>
  <c r="J321" i="2"/>
  <c r="J428" i="2"/>
  <c r="BK407" i="2"/>
  <c r="J375" i="2"/>
  <c r="J351" i="2"/>
  <c r="J301" i="2"/>
  <c r="J128" i="2"/>
  <c r="J421" i="2"/>
  <c r="J387" i="2"/>
  <c r="J373" i="2"/>
  <c r="J304" i="2"/>
  <c r="J202" i="2"/>
  <c r="J431" i="2"/>
  <c r="BK408" i="2"/>
  <c r="J374" i="2"/>
  <c r="BK354" i="2"/>
  <c r="J270" i="2"/>
  <c r="J134" i="3"/>
  <c r="J140" i="3"/>
  <c r="BK146" i="3"/>
  <c r="J148" i="3"/>
  <c r="BK128" i="3"/>
  <c r="BK433" i="2"/>
  <c r="BK403" i="2"/>
  <c r="BK359" i="2"/>
  <c r="BK321" i="2"/>
  <c r="J211" i="2"/>
  <c r="J140" i="2"/>
  <c r="J434" i="2"/>
  <c r="J401" i="2"/>
  <c r="J385" i="2"/>
  <c r="BK356" i="2"/>
  <c r="BK347" i="2"/>
  <c r="BK283" i="2"/>
  <c r="J134" i="2"/>
  <c r="BK432" i="2"/>
  <c r="BK416" i="2"/>
  <c r="J390" i="2"/>
  <c r="BK375" i="2"/>
  <c r="BK339" i="2"/>
  <c r="J214" i="2"/>
  <c r="BK441" i="2"/>
  <c r="BK402" i="2"/>
  <c r="J268" i="2"/>
  <c r="J192" i="2"/>
  <c r="BK434" i="2"/>
  <c r="J393" i="2"/>
  <c r="J344" i="2"/>
  <c r="BK146" i="2"/>
  <c r="BK423" i="2"/>
  <c r="BK409" i="2"/>
  <c r="J392" i="2"/>
  <c r="BK362" i="2"/>
  <c r="BK346" i="2"/>
  <c r="J296" i="2"/>
  <c r="J436" i="2"/>
  <c r="BK420" i="2"/>
  <c r="J383" i="2"/>
  <c r="BK368" i="2"/>
  <c r="J280" i="2"/>
  <c r="AS94" i="1"/>
  <c r="J153" i="3"/>
  <c r="J151" i="3"/>
  <c r="BK151" i="3"/>
  <c r="J132" i="3"/>
  <c r="BK138" i="3"/>
  <c r="BK132" i="3"/>
  <c r="BK428" i="2"/>
  <c r="BK399" i="2"/>
  <c r="BK353" i="2"/>
  <c r="BK312" i="2"/>
  <c r="BK202" i="2"/>
  <c r="J456" i="2"/>
  <c r="BK413" i="2"/>
  <c r="J396" i="2"/>
  <c r="BK383" i="2"/>
  <c r="BK351" i="2"/>
  <c r="BK345" i="2"/>
  <c r="BK217" i="2"/>
  <c r="BK190" i="2"/>
  <c r="J448" i="2"/>
  <c r="BK422" i="2"/>
  <c r="BK410" i="2"/>
  <c r="BK381" i="2"/>
  <c r="BK358" i="2"/>
  <c r="BK280" i="2"/>
  <c r="J453" i="2"/>
  <c r="BK404" i="2"/>
  <c r="J382" i="2"/>
  <c r="BK352" i="2"/>
  <c r="BK195" i="2"/>
  <c r="J435" i="2"/>
  <c r="J406" i="2"/>
  <c r="BK396" i="2"/>
  <c r="J355" i="2"/>
  <c r="BK333" i="2"/>
  <c r="J442" i="2"/>
  <c r="J416" i="2"/>
  <c r="J399" i="2"/>
  <c r="J379" i="2"/>
  <c r="J354" i="2"/>
  <c r="J312" i="2"/>
  <c r="J147" i="2"/>
  <c r="BK426" i="2"/>
  <c r="BK418" i="2"/>
  <c r="J381" i="2"/>
  <c r="J343" i="2"/>
  <c r="J258" i="2"/>
  <c r="J156" i="2"/>
  <c r="BK417" i="2"/>
  <c r="BK392" i="2"/>
  <c r="J366" i="2"/>
  <c r="J347" i="2"/>
  <c r="BK225" i="2"/>
  <c r="J143" i="3"/>
  <c r="BK129" i="3"/>
  <c r="J139" i="3"/>
  <c r="J146" i="3"/>
  <c r="BK140" i="3"/>
  <c r="BK127" i="3"/>
  <c r="J432" i="2"/>
  <c r="J408" i="2"/>
  <c r="BK374" i="2"/>
  <c r="J327" i="2"/>
  <c r="BK270" i="2"/>
  <c r="BK147" i="2"/>
  <c r="BK431" i="2"/>
  <c r="J350" i="2"/>
  <c r="BK304" i="2"/>
  <c r="J195" i="2"/>
  <c r="BK436" i="2"/>
  <c r="J419" i="2"/>
  <c r="J403" i="2"/>
  <c r="J368" i="2"/>
  <c r="J283" i="2"/>
  <c r="BK258" i="2"/>
  <c r="BK442" i="2"/>
  <c r="BK397" i="2"/>
  <c r="J353" i="2"/>
  <c r="J451" i="2"/>
  <c r="J423" i="2"/>
  <c r="BK401" i="2"/>
  <c r="BK379" i="2"/>
  <c r="J429" i="2"/>
  <c r="J413" i="2"/>
  <c r="J395" i="2"/>
  <c r="BK363" i="2"/>
  <c r="BK350" i="2"/>
  <c r="BK268" i="2"/>
  <c r="J425" i="2"/>
  <c r="J388" i="2"/>
  <c r="BK377" i="2"/>
  <c r="BK301" i="2"/>
  <c r="J190" i="2"/>
  <c r="BK430" i="2"/>
  <c r="J400" i="2"/>
  <c r="J377" i="2"/>
  <c r="J363" i="2"/>
  <c r="BK327" i="2"/>
  <c r="BK214" i="2"/>
  <c r="J138" i="3"/>
  <c r="BK141" i="3"/>
  <c r="BK149" i="3"/>
  <c r="J129" i="3"/>
  <c r="BK134" i="3"/>
  <c r="P342" i="2" l="1"/>
  <c r="T443" i="2"/>
  <c r="P127" i="2"/>
  <c r="BK300" i="2"/>
  <c r="J300" i="2" s="1"/>
  <c r="J100" i="2" s="1"/>
  <c r="P320" i="2"/>
  <c r="P440" i="2"/>
  <c r="BK126" i="3"/>
  <c r="J126" i="3" s="1"/>
  <c r="J98" i="3" s="1"/>
  <c r="BK342" i="2"/>
  <c r="J342" i="2" s="1"/>
  <c r="J102" i="2" s="1"/>
  <c r="P443" i="2"/>
  <c r="P131" i="3"/>
  <c r="P130" i="3" s="1"/>
  <c r="T127" i="2"/>
  <c r="T300" i="2"/>
  <c r="BK320" i="2"/>
  <c r="J320" i="2" s="1"/>
  <c r="J101" i="2" s="1"/>
  <c r="BK440" i="2"/>
  <c r="J440" i="2"/>
  <c r="J103" i="2" s="1"/>
  <c r="P126" i="3"/>
  <c r="P125" i="3"/>
  <c r="BK137" i="3"/>
  <c r="J137" i="3" s="1"/>
  <c r="J102" i="3" s="1"/>
  <c r="BK145" i="3"/>
  <c r="J145" i="3"/>
  <c r="J104" i="3" s="1"/>
  <c r="T342" i="2"/>
  <c r="T440" i="2"/>
  <c r="T126" i="3"/>
  <c r="T125" i="3" s="1"/>
  <c r="T131" i="3"/>
  <c r="T130" i="3"/>
  <c r="P137" i="3"/>
  <c r="P136" i="3" s="1"/>
  <c r="R342" i="2"/>
  <c r="R440" i="2"/>
  <c r="BK131" i="3"/>
  <c r="J131" i="3" s="1"/>
  <c r="J100" i="3" s="1"/>
  <c r="R137" i="3"/>
  <c r="R136" i="3"/>
  <c r="P145" i="3"/>
  <c r="P144" i="3" s="1"/>
  <c r="R127" i="2"/>
  <c r="P300" i="2"/>
  <c r="R320" i="2"/>
  <c r="R443" i="2"/>
  <c r="R131" i="3"/>
  <c r="R130" i="3" s="1"/>
  <c r="T137" i="3"/>
  <c r="T136" i="3"/>
  <c r="R145" i="3"/>
  <c r="R144" i="3"/>
  <c r="BK127" i="2"/>
  <c r="R300" i="2"/>
  <c r="R126" i="2" s="1"/>
  <c r="R125" i="2" s="1"/>
  <c r="T320" i="2"/>
  <c r="BK443" i="2"/>
  <c r="J443" i="2"/>
  <c r="J104" i="2"/>
  <c r="R126" i="3"/>
  <c r="R125" i="3" s="1"/>
  <c r="R124" i="3" s="1"/>
  <c r="T145" i="3"/>
  <c r="T144" i="3" s="1"/>
  <c r="BK282" i="2"/>
  <c r="J282" i="2"/>
  <c r="J99" i="2"/>
  <c r="BK455" i="2"/>
  <c r="J455" i="2" s="1"/>
  <c r="J105" i="2" s="1"/>
  <c r="E85" i="3"/>
  <c r="J89" i="3"/>
  <c r="BE141" i="3"/>
  <c r="F92" i="3"/>
  <c r="BE134" i="3"/>
  <c r="BE146" i="3"/>
  <c r="BE153" i="3"/>
  <c r="BE127" i="3"/>
  <c r="BE128" i="3"/>
  <c r="BE129" i="3"/>
  <c r="BE148" i="3"/>
  <c r="BE149" i="3"/>
  <c r="BE140" i="3"/>
  <c r="BE143" i="3"/>
  <c r="BE138" i="3"/>
  <c r="BE132" i="3"/>
  <c r="BE139" i="3"/>
  <c r="BE151" i="3"/>
  <c r="BE260" i="2"/>
  <c r="BE321" i="2"/>
  <c r="BE348" i="2"/>
  <c r="BE393" i="2"/>
  <c r="BE415" i="2"/>
  <c r="BE422" i="2"/>
  <c r="BE426" i="2"/>
  <c r="E115" i="2"/>
  <c r="BE134" i="2"/>
  <c r="BE211" i="2"/>
  <c r="BE214" i="2"/>
  <c r="BE283" i="2"/>
  <c r="BE316" i="2"/>
  <c r="BE346" i="2"/>
  <c r="BE350" i="2"/>
  <c r="BE351" i="2"/>
  <c r="BE358" i="2"/>
  <c r="BE359" i="2"/>
  <c r="BE362" i="2"/>
  <c r="BE374" i="2"/>
  <c r="BE391" i="2"/>
  <c r="BE392" i="2"/>
  <c r="BE395" i="2"/>
  <c r="BE396" i="2"/>
  <c r="BE397" i="2"/>
  <c r="BE399" i="2"/>
  <c r="BE400" i="2"/>
  <c r="BE403" i="2"/>
  <c r="BE406" i="2"/>
  <c r="BE430" i="2"/>
  <c r="BE432" i="2"/>
  <c r="BE433" i="2"/>
  <c r="F92" i="2"/>
  <c r="BE140" i="2"/>
  <c r="BE173" i="2"/>
  <c r="BE202" i="2"/>
  <c r="BE258" i="2"/>
  <c r="BE270" i="2"/>
  <c r="BE347" i="2"/>
  <c r="BE356" i="2"/>
  <c r="BE370" i="2"/>
  <c r="BE387" i="2"/>
  <c r="BE402" i="2"/>
  <c r="BE451" i="2"/>
  <c r="J119" i="2"/>
  <c r="BE156" i="2"/>
  <c r="BE217" i="2"/>
  <c r="BE278" i="2"/>
  <c r="BE339" i="2"/>
  <c r="BE345" i="2"/>
  <c r="BE352" i="2"/>
  <c r="BE368" i="2"/>
  <c r="BE373" i="2"/>
  <c r="BE404" i="2"/>
  <c r="BE416" i="2"/>
  <c r="BE431" i="2"/>
  <c r="BE436" i="2"/>
  <c r="BE441" i="2"/>
  <c r="BE442" i="2"/>
  <c r="BE456" i="2"/>
  <c r="BE225" i="2"/>
  <c r="BE229" i="2"/>
  <c r="BE312" i="2"/>
  <c r="BE327" i="2"/>
  <c r="BE333" i="2"/>
  <c r="BE349" i="2"/>
  <c r="BE388" i="2"/>
  <c r="BE390" i="2"/>
  <c r="BE408" i="2"/>
  <c r="BE409" i="2"/>
  <c r="BE410" i="2"/>
  <c r="BE418" i="2"/>
  <c r="BE419" i="2"/>
  <c r="BE428" i="2"/>
  <c r="BE429" i="2"/>
  <c r="BE434" i="2"/>
  <c r="BE435" i="2"/>
  <c r="BE437" i="2"/>
  <c r="BE448" i="2"/>
  <c r="BE146" i="2"/>
  <c r="BE147" i="2"/>
  <c r="BE190" i="2"/>
  <c r="BE192" i="2"/>
  <c r="BE268" i="2"/>
  <c r="BE304" i="2"/>
  <c r="BE353" i="2"/>
  <c r="BE354" i="2"/>
  <c r="BE363" i="2"/>
  <c r="BE382" i="2"/>
  <c r="BE383" i="2"/>
  <c r="BE385" i="2"/>
  <c r="BE394" i="2"/>
  <c r="BE401" i="2"/>
  <c r="BE413" i="2"/>
  <c r="BE128" i="2"/>
  <c r="BE222" i="2"/>
  <c r="BE280" i="2"/>
  <c r="BE296" i="2"/>
  <c r="BE343" i="2"/>
  <c r="BE366" i="2"/>
  <c r="BE375" i="2"/>
  <c r="BE377" i="2"/>
  <c r="BE378" i="2"/>
  <c r="BE381" i="2"/>
  <c r="BE407" i="2"/>
  <c r="BE411" i="2"/>
  <c r="BE417" i="2"/>
  <c r="BE420" i="2"/>
  <c r="BE453" i="2"/>
  <c r="BE195" i="2"/>
  <c r="BE301" i="2"/>
  <c r="BE344" i="2"/>
  <c r="BE355" i="2"/>
  <c r="BE379" i="2"/>
  <c r="BE405" i="2"/>
  <c r="BE421" i="2"/>
  <c r="BE423" i="2"/>
  <c r="BE425" i="2"/>
  <c r="BE444" i="2"/>
  <c r="J34" i="2"/>
  <c r="AW95" i="1" s="1"/>
  <c r="F36" i="2"/>
  <c r="BC95" i="1"/>
  <c r="F35" i="2"/>
  <c r="BB95" i="1" s="1"/>
  <c r="F37" i="2"/>
  <c r="BD95" i="1"/>
  <c r="F34" i="3"/>
  <c r="BA96" i="1" s="1"/>
  <c r="F35" i="3"/>
  <c r="BB96" i="1"/>
  <c r="F37" i="3"/>
  <c r="BD96" i="1" s="1"/>
  <c r="J34" i="3"/>
  <c r="AW96" i="1"/>
  <c r="F36" i="3"/>
  <c r="BC96" i="1"/>
  <c r="F34" i="2"/>
  <c r="BA95" i="1"/>
  <c r="BK126" i="2" l="1"/>
  <c r="BK125" i="2" s="1"/>
  <c r="J125" i="2" s="1"/>
  <c r="P126" i="2"/>
  <c r="P125" i="2" s="1"/>
  <c r="AU95" i="1" s="1"/>
  <c r="T126" i="2"/>
  <c r="T125" i="2"/>
  <c r="T124" i="3"/>
  <c r="P124" i="3"/>
  <c r="AU96" i="1"/>
  <c r="J127" i="2"/>
  <c r="J98" i="2" s="1"/>
  <c r="BK144" i="3"/>
  <c r="J144" i="3" s="1"/>
  <c r="J103" i="3" s="1"/>
  <c r="BK125" i="3"/>
  <c r="J125" i="3"/>
  <c r="J97" i="3" s="1"/>
  <c r="BK130" i="3"/>
  <c r="J130" i="3" s="1"/>
  <c r="J99" i="3" s="1"/>
  <c r="BK136" i="3"/>
  <c r="J136" i="3"/>
  <c r="J101" i="3"/>
  <c r="BB94" i="1"/>
  <c r="W31" i="1"/>
  <c r="BD94" i="1"/>
  <c r="W33" i="1"/>
  <c r="F33" i="2"/>
  <c r="AZ95" i="1"/>
  <c r="BC94" i="1"/>
  <c r="W32" i="1"/>
  <c r="F33" i="3"/>
  <c r="AZ96" i="1"/>
  <c r="J33" i="2"/>
  <c r="AV95" i="1" s="1"/>
  <c r="AT95" i="1" s="1"/>
  <c r="BA94" i="1"/>
  <c r="AW94" i="1"/>
  <c r="AK30" i="1" s="1"/>
  <c r="J33" i="3"/>
  <c r="AV96" i="1"/>
  <c r="AT96" i="1"/>
  <c r="J30" i="2" l="1"/>
  <c r="AG95" i="1" s="1"/>
  <c r="AN95" i="1" s="1"/>
  <c r="J96" i="2"/>
  <c r="J126" i="2"/>
  <c r="J97" i="2" s="1"/>
  <c r="BK124" i="3"/>
  <c r="J124" i="3"/>
  <c r="J96" i="3"/>
  <c r="AU94" i="1"/>
  <c r="AZ94" i="1"/>
  <c r="W29" i="1" s="1"/>
  <c r="AX94" i="1"/>
  <c r="W30" i="1"/>
  <c r="AY94" i="1"/>
  <c r="J39" i="2" l="1"/>
  <c r="J30" i="3"/>
  <c r="AG96" i="1" s="1"/>
  <c r="AG94" i="1" s="1"/>
  <c r="AK26" i="1" s="1"/>
  <c r="AK35" i="1" s="1"/>
  <c r="AV94" i="1"/>
  <c r="AK29" i="1" s="1"/>
  <c r="J39" i="3" l="1"/>
  <c r="AN96" i="1"/>
  <c r="AT94" i="1"/>
  <c r="AN94" i="1" s="1"/>
</calcChain>
</file>

<file path=xl/sharedStrings.xml><?xml version="1.0" encoding="utf-8"?>
<sst xmlns="http://schemas.openxmlformats.org/spreadsheetml/2006/main" count="4344" uniqueCount="771">
  <si>
    <t>Export Komplet</t>
  </si>
  <si>
    <t/>
  </si>
  <si>
    <t>2.0</t>
  </si>
  <si>
    <t>ZAMOK</t>
  </si>
  <si>
    <t>False</t>
  </si>
  <si>
    <t>{7e0efa66-0cee-4c69-9fce-77a6025370bb}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</si>
  <si>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</si>
  <si>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</si>
  <si>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</si>
  <si>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</si>
  <si>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</si>
  <si>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</si>
  <si>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</si>
  <si>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</si>
  <si>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M20/080_2022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</si>
  <si>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</si>
  <si>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</si>
  <si>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Prodloužená - vodovod</t>
  </si>
  <si>
    <t>KSO:</t>
  </si>
  <si>
    <t>CC-CZ:</t>
  </si>
  <si>
    <t>Místo:</t>
  </si>
  <si>
    <t>Pardubice</t>
  </si>
  <si>
    <t>Datum:</t>
  </si>
  <si>
    <t>21. 2. 2022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</si>
  <si>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</si>
  <si>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</si>
  <si>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</si>
  <si>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</si>
  <si>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</si>
  <si>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</si>
  <si>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</si>
  <si>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</si>
  <si>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</si>
  <si>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</si>
  <si>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</si>
  <si>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</si>
  <si>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</si>
  <si>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</si>
  <si>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</si>
  <si>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</si>
  <si>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</si>
  <si>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</si>
  <si>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</si>
  <si>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</si>
  <si>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</si>
  <si>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</si>
  <si>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</si>
  <si>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</si>
  <si>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</si>
  <si>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</si>
  <si>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</si>
  <si>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</si>
  <si>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</si>
  <si>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</si>
  <si>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</si>
  <si>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</si>
  <si>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</si>
  <si>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</si>
  <si>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</si>
  <si>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</si>
  <si>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</si>
  <si>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</si>
  <si>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</si>
  <si>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</si>
  <si>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</si>
  <si>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</si>
  <si>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</si>
  <si>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</si>
  <si>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</si>
  <si>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</si>
  <si>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</si>
  <si>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</si>
  <si>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</si>
  <si>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</si>
  <si>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</si>
  <si>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</si>
  <si>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</si>
  <si>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</si>
  <si>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</si>
  <si>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</si>
  <si>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</si>
  <si>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</si>
  <si>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</si>
  <si>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</si>
  <si>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</si>
  <si>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</si>
  <si>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</si>
  <si>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</si>
  <si>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</si>
  <si>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{2618a3d6-1c0f-414e-9e71-77e1c22d4c94}</t>
  </si>
  <si>
    <t>2</t>
  </si>
  <si>
    <t>02</t>
  </si>
  <si>
    <t>Vedlejší a ostatní náklady</t>
  </si>
  <si>
    <t>{0eeb69db-7f62-46d9-9fd6-424c6d51abb8}</t>
  </si>
  <si>
    <t>KRYCÍ LIST SOUPISU PRACÍ</t>
  </si>
  <si>
    <t>Objekt:</t>
  </si>
  <si>
    <t>01 - Pardubice, ul. Prodloužená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</si>
  <si>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</si>
  <si>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</si>
  <si>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</si>
  <si>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</si>
  <si>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</si>
  <si>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</si>
  <si>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</si>
  <si>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</si>
  <si>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</si>
  <si>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</si>
  <si>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</si>
  <si>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</si>
  <si>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</si>
  <si>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</si>
  <si>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</si>
  <si>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</si>
  <si>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</si>
  <si>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</si>
  <si>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</si>
  <si>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</si>
  <si>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</si>
  <si>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</si>
  <si>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</si>
  <si>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</si>
  <si>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</si>
  <si>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</si>
  <si>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</si>
  <si>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</si>
  <si>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</si>
  <si>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</si>
  <si>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</si>
  <si>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</si>
  <si>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</si>
  <si>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</si>
  <si>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</si>
  <si>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2022 01</t>
  </si>
  <si>
    <t>4</t>
  </si>
  <si>
    <t>1641618826</t>
  </si>
  <si>
    <t>VV</t>
  </si>
  <si>
    <t>D.1.1.b.2</t>
  </si>
  <si>
    <t>2*2,5*2,5</t>
  </si>
  <si>
    <t>2*5,5*2,5</t>
  </si>
  <si>
    <t>4,5*1,5</t>
  </si>
  <si>
    <t>Součet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</si>
  <si>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</si>
  <si>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</si>
  <si>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-1739443965</t>
  </si>
  <si>
    <t>2*2,0*2,0</t>
  </si>
  <si>
    <t>2*5,0*2,0</t>
  </si>
  <si>
    <t>4,0*1,0</t>
  </si>
  <si>
    <t>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</si>
  <si>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</si>
  <si>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</si>
  <si>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788551290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</si>
  <si>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</si>
  <si>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</si>
  <si>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</si>
  <si>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-937716719</t>
  </si>
  <si>
    <t>5</t>
  </si>
  <si>
    <t>121151103</t>
  </si>
  <si>
    <t>Sejmutí ornice strojně při souvislé ploše do 100 m2, tl. vrstvy do 200 mm</t>
  </si>
  <si>
    <t>-1668346234</t>
  </si>
  <si>
    <t>5,0*2,0</t>
  </si>
  <si>
    <t>2,5*1,5</t>
  </si>
  <si>
    <t>3,5*1,0</t>
  </si>
  <si>
    <t>2,2*1,0</t>
  </si>
  <si>
    <t>6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</si>
  <si>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</si>
  <si>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</si>
  <si>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</si>
  <si>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1985140670</t>
  </si>
  <si>
    <t>D.1.1.b.1</t>
  </si>
  <si>
    <t>50% výkopu</t>
  </si>
  <si>
    <t>2*2,0*2,0*(2,0-0,41)*0,5</t>
  </si>
  <si>
    <t>2,0*2,0*(2,0-0,2)*0,5</t>
  </si>
  <si>
    <t>5,0*2,0*(2,0-0,2)*0,5</t>
  </si>
  <si>
    <t>2,5*1,5*(2,6-0,2)*0,5</t>
  </si>
  <si>
    <t>5,0*2,0*(1,6-0,41)*0,5</t>
  </si>
  <si>
    <t>4,0*1,0*(1,8-0,2)*0,5</t>
  </si>
  <si>
    <t>5,0*2,0*(1,7-0,41)*0,5</t>
  </si>
  <si>
    <t>2,0*2,0*(1,3-0,2)*0,5</t>
  </si>
  <si>
    <t>3,5*1,0*(1,5-0,2)*0,5</t>
  </si>
  <si>
    <t>2,2*1,0*(1,7-0,2)*0,5</t>
  </si>
  <si>
    <t>úsek st. 101-119</t>
  </si>
  <si>
    <t>16,31*0,5</t>
  </si>
  <si>
    <t>18,0*((0,2+0,1)/2*1,0)*0,5</t>
  </si>
  <si>
    <t>7</t>
  </si>
  <si>
    <t>132354204</t>
  </si>
  <si>
    <t>Hloubení zapažených rýh šířky přes 800 do 2 000 mm strojně s urovnáním dna do předepsaného profilu a spádu v hornině třídy těžitelnosti II skupiny 4 přes 100 do 500 m3</t>
  </si>
  <si>
    <t>68236103</t>
  </si>
  <si>
    <t>8</t>
  </si>
  <si>
    <t>141721214</t>
  </si>
  <si>
    <t>Řízený zemní protlak délky protlaku do 50 m v hornině třídy těžitelnosti I a II, skupiny 1 až 4 včetně protlačení trub v hloubce do 6 m vnějšího průměru vrtu přes 140 do 180 mm</t>
  </si>
  <si>
    <t>157773056</t>
  </si>
  <si>
    <t>212,0-18,0-22,0</t>
  </si>
  <si>
    <t>9</t>
  </si>
  <si>
    <t>M</t>
  </si>
  <si>
    <t>28613553r</t>
  </si>
  <si>
    <t>potrubí PE100 RC SDR11 s ochranným pláštěm z PP 160x14,6 (typ 3 dle PAS 1075)</t>
  </si>
  <si>
    <t>-1299757655</t>
  </si>
  <si>
    <t>P</t>
  </si>
  <si>
    <t>Poznámka k položce:_x000D_
ztratné 1,5%</t>
  </si>
  <si>
    <t>172*1,015 'Přepočtené koeficientem množství</t>
  </si>
  <si>
    <t>10</t>
  </si>
  <si>
    <t>151811131</t>
  </si>
  <si>
    <t>Zřízení pažicích boxů pro pažení a rozepření stěn rýh podzemního vedení hloubka výkopu do 4 m, šířka do 1,2 m</t>
  </si>
  <si>
    <t>-1830871246</t>
  </si>
  <si>
    <t>2*4,0*1,8</t>
  </si>
  <si>
    <t>2*3,5*1,5</t>
  </si>
  <si>
    <t>2*2,2*1,7</t>
  </si>
  <si>
    <t>44,41</t>
  </si>
  <si>
    <t>11</t>
  </si>
  <si>
    <t>151811132</t>
  </si>
  <si>
    <t>Zřízení pažicích boxů pro pažení a rozepření stěn rýh podzemního vedení hloubka výkopu do 4 m, šířka přes 1,2 do 2,5 m</t>
  </si>
  <si>
    <t>-1669038143</t>
  </si>
  <si>
    <t>2*2*2,0*2,0</t>
  </si>
  <si>
    <t>2*2,5*2,6</t>
  </si>
  <si>
    <t>2*5,0*1,6</t>
  </si>
  <si>
    <t>2*5,0*1,7</t>
  </si>
  <si>
    <t>2*2,0*1,3</t>
  </si>
  <si>
    <t>12</t>
  </si>
  <si>
    <t>151811231</t>
  </si>
  <si>
    <t>Odstranění pažicích boxů pro pažení a rozepření stěn rýh podzemního vedení hloubka výkopu do 4 m, šířka do 1,2 m</t>
  </si>
  <si>
    <t>302130851</t>
  </si>
  <si>
    <t>dle položky osazení</t>
  </si>
  <si>
    <t>76,79</t>
  </si>
  <si>
    <t>13</t>
  </si>
  <si>
    <t>151811232</t>
  </si>
  <si>
    <t>Odstranění pažicích boxů pro pažení a rozepření stěn rýh podzemního vedení hloubka výkopu do 4 m, šířka přes 1,2 do 2,5 m</t>
  </si>
  <si>
    <t>1554656261</t>
  </si>
  <si>
    <t>95,2</t>
  </si>
  <si>
    <t>14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</si>
  <si>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</si>
  <si>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</si>
  <si>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1531156037</t>
  </si>
  <si>
    <t>přebytečná zemina</t>
  </si>
  <si>
    <t>54,69 "výkop</t>
  </si>
  <si>
    <t>-41,974 "zpětný zásyp</t>
  </si>
  <si>
    <t>162651131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</si>
  <si>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</si>
  <si>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-1564295550</t>
  </si>
  <si>
    <t>54,69</t>
  </si>
  <si>
    <t>16</t>
  </si>
  <si>
    <t>171201221</t>
  </si>
  <si>
    <t>Poplatek za uložení stavebního odpadu na skládce (skládkovné) zeminy a kamení zatříděného do Katalogu odpadů pod kódem 17 05 04</t>
  </si>
  <si>
    <t>t</t>
  </si>
  <si>
    <t>1672011234</t>
  </si>
  <si>
    <t>12,716*1,9</t>
  </si>
  <si>
    <t>54,69*1,9</t>
  </si>
  <si>
    <t>17</t>
  </si>
  <si>
    <t>174101101</t>
  </si>
  <si>
    <t>Zásyp sypaninou z jakékoliv horniny strojně s uložením výkopku ve vrstvách se zhutněním jam, šachet, rýh nebo kolem objektů v těchto vykopávkách</t>
  </si>
  <si>
    <t>615668770</t>
  </si>
  <si>
    <t>náhrada výkopku</t>
  </si>
  <si>
    <t>-(2,0+5,0+5,0)*2,0*(0,2+0,1+0,16+0,3)*0,5</t>
  </si>
  <si>
    <t>2,61</t>
  </si>
  <si>
    <t>Mezisoučet</t>
  </si>
  <si>
    <t>zemina z výkopu</t>
  </si>
  <si>
    <t>2,0*2,0*(2,0-0,2)</t>
  </si>
  <si>
    <t>5,0*2,0*(2,0-0,2)</t>
  </si>
  <si>
    <t>2,5*1,5*(2,6-0,2)</t>
  </si>
  <si>
    <t>4,0*1,0*(1,8-0,2)</t>
  </si>
  <si>
    <t>2,0*2,0*(1,3-0,2)</t>
  </si>
  <si>
    <t>3,5*1,0*(1,5-0,2)</t>
  </si>
  <si>
    <t>2,2*1,0*(1,7-0,2)</t>
  </si>
  <si>
    <t>-(2,0+5,0+2,0)*2,0*(0,2+0,1+0,16+0,3)</t>
  </si>
  <si>
    <t>-2,5*1,5*(0,2+0,1+0,16+0,3)</t>
  </si>
  <si>
    <t>-(4,0+3,5+2,2)*1,0*(0,2+0,1+0,08+0,3)</t>
  </si>
  <si>
    <t>18</t>
  </si>
  <si>
    <t>58331202</t>
  </si>
  <si>
    <t>štěrkodrť netříděná do 100mm amfibolit</t>
  </si>
  <si>
    <t>-2075946824</t>
  </si>
  <si>
    <t>12,25*2,0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</si>
  <si>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</si>
  <si>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</si>
  <si>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</si>
  <si>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-538641187</t>
  </si>
  <si>
    <t>(2,0+5,0+5,0)*2,0*(0,16+0,3)</t>
  </si>
  <si>
    <t>(2,0+5,0+2,0)*2,0*(0,16+0,3)</t>
  </si>
  <si>
    <t>2,5*1,5*(0,16+0,3)</t>
  </si>
  <si>
    <t>(4,0+3,5+2,2)*1,0*(0,08+0,3)</t>
  </si>
  <si>
    <t>8,75</t>
  </si>
  <si>
    <t>20</t>
  </si>
  <si>
    <t>58331200</t>
  </si>
  <si>
    <t>štěrkopísek netříděný</t>
  </si>
  <si>
    <t>2140727904</t>
  </si>
  <si>
    <t>33,481*2 'Přepočtené koeficientem množství</t>
  </si>
  <si>
    <t>181301113</t>
  </si>
  <si>
    <t>Rozprostření a urovnání ornice v rovině nebo ve svahu sklonu do 1:5 strojně při souvislé ploše přes 500 m2, tl. vrstvy do 200 mm</t>
  </si>
  <si>
    <t>2077078479</t>
  </si>
  <si>
    <t>22</t>
  </si>
  <si>
    <t>181411121</t>
  </si>
  <si>
    <t>Založení trávníku na půdě předem připravené plochy do 1000 m2 výsevem včetně utažení lučního v rovině nebo na svahu do 1:5</t>
  </si>
  <si>
    <t>-1567496161</t>
  </si>
  <si>
    <t>31,45</t>
  </si>
  <si>
    <t>23</t>
  </si>
  <si>
    <t>00572472</t>
  </si>
  <si>
    <t>osivo směs travní krajinná-rovinná</t>
  </si>
  <si>
    <t>kg</t>
  </si>
  <si>
    <t>-426627653</t>
  </si>
  <si>
    <t>31,45*0,02</t>
  </si>
  <si>
    <t>Zakládání</t>
  </si>
  <si>
    <t>24</t>
  </si>
  <si>
    <t>211531111</t>
  </si>
  <si>
    <t>Výplň kamenivem do rýh odvodňovacích žeber nebo trativodů  bez zhutnění, s úpravou povrchu výplně kamenivem hrubým drceným frakce 16 až 63 mm</t>
  </si>
  <si>
    <t>139217605</t>
  </si>
  <si>
    <t>2*2,0*2,0*0,2</t>
  </si>
  <si>
    <t>2,0*2,0*0,2</t>
  </si>
  <si>
    <t>5,0*2,0*0,2</t>
  </si>
  <si>
    <t>2,5*1,5*0,2</t>
  </si>
  <si>
    <t>4,0*1,0*0,2</t>
  </si>
  <si>
    <t>3,5*1,0*0,2</t>
  </si>
  <si>
    <t>2,2*1,0*0,2</t>
  </si>
  <si>
    <t>18,0*((0,2+0,1)/2*1,0)</t>
  </si>
  <si>
    <t>25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</si>
  <si>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</si>
  <si>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</si>
  <si>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1435560776</t>
  </si>
  <si>
    <t>2*2,0+2,0+5,0+2,5+5,0+4,0+5,0+2,0+2,0+3,5+2,2</t>
  </si>
  <si>
    <t>18,0</t>
  </si>
  <si>
    <t>Vodorovné konstrukce</t>
  </si>
  <si>
    <t>26</t>
  </si>
  <si>
    <t>451541111</t>
  </si>
  <si>
    <t>Lože pod potrubí, stoky a drobné objekty v otevřeném výkopu ze štěrkodrtě 0-63 mm</t>
  </si>
  <si>
    <t>6570340</t>
  </si>
  <si>
    <t>hydrantová drenáž</t>
  </si>
  <si>
    <t>2*0,5</t>
  </si>
  <si>
    <t>27</t>
  </si>
  <si>
    <t>451573111</t>
  </si>
  <si>
    <t>Lože pod potrubí, stoky a drobné objekty v otevřeném výkopu z písku a štěrkopísku do 63 mm</t>
  </si>
  <si>
    <t>-913999340</t>
  </si>
  <si>
    <t>(2,0+5,0+5,0)*2,0*0,1</t>
  </si>
  <si>
    <t>(2,0+5,0+2,0)*2,0*0,1</t>
  </si>
  <si>
    <t>2,5*1,5*0,1</t>
  </si>
  <si>
    <t>(4,0+3,5+2,2)*1,0*0,1</t>
  </si>
  <si>
    <t>1,98</t>
  </si>
  <si>
    <t>28</t>
  </si>
  <si>
    <t>452311121-R</t>
  </si>
  <si>
    <t>Podkladní a zajišťovací konstrukce z betonu prostého v otevřeném výkopu desky pod potrubí, stoky a drobné objekty z betonu tř. C 8/10</t>
  </si>
  <si>
    <t>1431868831</t>
  </si>
  <si>
    <t>pod šachtu</t>
  </si>
  <si>
    <t>včetně materiálu</t>
  </si>
  <si>
    <t>1,9*1,9*0,1</t>
  </si>
  <si>
    <t>29</t>
  </si>
  <si>
    <t>452313141</t>
  </si>
  <si>
    <t>Podkladní a zajišťovací konstrukce z betonu prostého v otevřeném výkopu bloky pro potrubí z betonu tř. C 16/20</t>
  </si>
  <si>
    <t>-1942502285</t>
  </si>
  <si>
    <t>1*0,55*0,3*0,4 "OB1</t>
  </si>
  <si>
    <t>2*0,3*0,3*0,25 "OB2</t>
  </si>
  <si>
    <t>Komunikace pozemní</t>
  </si>
  <si>
    <t>30</t>
  </si>
  <si>
    <t>564861111</t>
  </si>
  <si>
    <t>Podklad ze štěrkodrti ŠD s rozprostřením a zhutněním plochy přes 100 m2, po zhutnění tl. 200 mm</t>
  </si>
  <si>
    <t>-1004327197</t>
  </si>
  <si>
    <t>31</t>
  </si>
  <si>
    <t>567122111</t>
  </si>
  <si>
    <t>Podklad ze směsi stmelené cementem SC bez dilatačních spár, s rozprostřením a zhutněním SC C 8/10 (KSC I), po zhutnění tl. 120 mm</t>
  </si>
  <si>
    <t>-1196574098</t>
  </si>
  <si>
    <t>32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</si>
  <si>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</si>
  <si>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</si>
  <si>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7363699</t>
  </si>
  <si>
    <t>33</t>
  </si>
  <si>
    <t>59245015</t>
  </si>
  <si>
    <t>dlažba zámková tvaru I 200x165x60mm přírodní</t>
  </si>
  <si>
    <t>-209355612</t>
  </si>
  <si>
    <t>náhrada 30%</t>
  </si>
  <si>
    <t>46,75*0,3</t>
  </si>
  <si>
    <t>Trubní vedení</t>
  </si>
  <si>
    <t>34</t>
  </si>
  <si>
    <t>857231141-R</t>
  </si>
  <si>
    <t>Montáž litinových tvarovek na potrubí litinovém tlakovém jednoosých na potrubí z trub hrdlových v otevřeném výkopu, kanálu nebo v šachtě s těsnícím nebo zámkovým spojem vnějšího průměru DN/OD 63</t>
  </si>
  <si>
    <t>kus</t>
  </si>
  <si>
    <t>-729340560</t>
  </si>
  <si>
    <t>35</t>
  </si>
  <si>
    <t>797405000016r</t>
  </si>
  <si>
    <t>SYNOFLEX - SPOJKA 50 (56-71)</t>
  </si>
  <si>
    <t>-1204395788</t>
  </si>
  <si>
    <t>36</t>
  </si>
  <si>
    <t>857242122</t>
  </si>
  <si>
    <t>Montáž litinových tvarovek na potrubí litinovém tlakovém jednoosých na potrubí z trub přírubových v otevřeném výkopu, kanálu nebo v šachtě DN 80</t>
  </si>
  <si>
    <t>-1688347278</t>
  </si>
  <si>
    <t>37</t>
  </si>
  <si>
    <t>55254047</t>
  </si>
  <si>
    <t>koleno 90° s patkou přírubové litinové vodovodní N-kus PN10/40 DN 80</t>
  </si>
  <si>
    <t>2013989087</t>
  </si>
  <si>
    <t>38</t>
  </si>
  <si>
    <t>857251141</t>
  </si>
  <si>
    <t>Montáž litinových tvarovek na potrubí litinovém tlakovém jednoosých na potrubí z trub hrdlových v otevřeném výkopu, kanálu nebo v šachtě s těsnícím nebo zámkovým spojem vnějšího průměru DN/OD 90</t>
  </si>
  <si>
    <t>-202002442</t>
  </si>
  <si>
    <t>39</t>
  </si>
  <si>
    <t>797408000016.r</t>
  </si>
  <si>
    <t>SYNOFLEX - SPOJKA 80 (85-105)</t>
  </si>
  <si>
    <t>171374062</t>
  </si>
  <si>
    <t>40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</si>
  <si>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</si>
  <si>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</si>
  <si>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-430877156</t>
  </si>
  <si>
    <t>41</t>
  </si>
  <si>
    <t>797410000016r</t>
  </si>
  <si>
    <t>SYNOFLEX - SPOJKA 100 (104-132)</t>
  </si>
  <si>
    <t>-313678688</t>
  </si>
  <si>
    <t>42</t>
  </si>
  <si>
    <t>857312122</t>
  </si>
  <si>
    <t>Montáž litinových tvarovek na potrubí litinovém tlakovém jednoosých na potrubí z trub přírubových v otevřeném výkopu, kanálu nebo v šachtě DN 150</t>
  </si>
  <si>
    <t>630088575</t>
  </si>
  <si>
    <t>43</t>
  </si>
  <si>
    <t>55253617</t>
  </si>
  <si>
    <t>přechod přírubový litinový PN10/16 FFR-kus dl 200mm DN 150/100</t>
  </si>
  <si>
    <t>864443593</t>
  </si>
  <si>
    <t>44</t>
  </si>
  <si>
    <t>857314122</t>
  </si>
  <si>
    <t>Montáž litinových tvarovek na potrubí litinovém tlakovém odbočných na potrubí z trub přírubových v otevřeném výkopu, kanálu nebo v šachtě DN 150</t>
  </si>
  <si>
    <t>1964472317</t>
  </si>
  <si>
    <t>45</t>
  </si>
  <si>
    <t>55250722</t>
  </si>
  <si>
    <t>tvarovka přírubová s přírubovou odbočkou T-DN 150x100 PN10-16 natural</t>
  </si>
  <si>
    <t>-748020765</t>
  </si>
  <si>
    <t>46</t>
  </si>
  <si>
    <t>871211211</t>
  </si>
  <si>
    <t>Montáž vodovodního potrubí z plastů v otevřeném výkopu z polyetylenu PE 100 svařovaných elektrotvarovkou SDR 11/PN16 D 63 x 5,8 mm</t>
  </si>
  <si>
    <t>632752893</t>
  </si>
  <si>
    <t>47</t>
  </si>
  <si>
    <t>28613173</t>
  </si>
  <si>
    <t>trubka vodovodní PE100 SDR11 se signalizační vrstvou 63x5,8mm</t>
  </si>
  <si>
    <t>59365877</t>
  </si>
  <si>
    <t>0,5*1,015 'Přepočtené koeficientem množství</t>
  </si>
  <si>
    <t>48</t>
  </si>
  <si>
    <t>871241211</t>
  </si>
  <si>
    <t>Montáž vodovodního potrubí z plastů v otevřeném výkopu z polyetylenu PE 100 svařovaných elektrotvarovkou SDR 11/PN16 D 90 x 8,2 mm</t>
  </si>
  <si>
    <t>1820268820</t>
  </si>
  <si>
    <t>49</t>
  </si>
  <si>
    <t>28613556r</t>
  </si>
  <si>
    <t>potrubí PE100 SDR11 90x8,2</t>
  </si>
  <si>
    <t>-321637174</t>
  </si>
  <si>
    <t>11*1,015 'Přepočtené koeficientem množství</t>
  </si>
  <si>
    <t>50</t>
  </si>
  <si>
    <t>871251211</t>
  </si>
  <si>
    <t>Montáž vodovodního potrubí z plastů v otevřeném výkopu z polyetylenu PE 100 svařovaných elektrotvarovkou SDR 11/PN16 D 110 x 10,0 mm</t>
  </si>
  <si>
    <t>1195345911</t>
  </si>
  <si>
    <t>51</t>
  </si>
  <si>
    <t>28613557r</t>
  </si>
  <si>
    <t>potrubí dvouvrstvé PE100 RC SDR11 110x10,0 dl 12m</t>
  </si>
  <si>
    <t>-1269217318</t>
  </si>
  <si>
    <t>52</t>
  </si>
  <si>
    <t>871321211</t>
  </si>
  <si>
    <t>Montáž vodovodního potrubí z plastů v otevřeném výkopu z polyetylenu PE 100 svařovaných elektrotvarovkou SDR 11/PN16 D 160 x 14,6 mm</t>
  </si>
  <si>
    <t>-1501350776</t>
  </si>
  <si>
    <t>18,0+22+22,0</t>
  </si>
  <si>
    <t>53</t>
  </si>
  <si>
    <t>1889133011</t>
  </si>
  <si>
    <t>40*1,015 'Přepočtené koeficientem množství</t>
  </si>
  <si>
    <t>54</t>
  </si>
  <si>
    <t>55271127r</t>
  </si>
  <si>
    <t>izolované potrubí d 160</t>
  </si>
  <si>
    <t>-1359128126</t>
  </si>
  <si>
    <t>22*1,015 'Přepočtené koeficientem množství</t>
  </si>
  <si>
    <t>55</t>
  </si>
  <si>
    <t>877211101</t>
  </si>
  <si>
    <t>Montáž tvarovek na vodovodním plastovém potrubí z polyetylenu PE 100 elektrotvarovek SDR 11/PN16 spojek, oblouků nebo redukcí d 63</t>
  </si>
  <si>
    <t>-692712253</t>
  </si>
  <si>
    <t>56</t>
  </si>
  <si>
    <t>28615972</t>
  </si>
  <si>
    <t>elektrospojka SDR11 PE 100 PN16 D 63mm</t>
  </si>
  <si>
    <t>1979275500</t>
  </si>
  <si>
    <t>57</t>
  </si>
  <si>
    <t>877241101</t>
  </si>
  <si>
    <t>Montáž tvarovek na vodovodním plastovém potrubí z polyetylenu PE 100 elektrotvarovek SDR 11/PN16 spojek, oblouků nebo redukcí d 90</t>
  </si>
  <si>
    <t>-458993371</t>
  </si>
  <si>
    <t>3+6</t>
  </si>
  <si>
    <t>58</t>
  </si>
  <si>
    <t>28615974</t>
  </si>
  <si>
    <t>elektrospojka SDR11 PE 100 PN16 D 90mm</t>
  </si>
  <si>
    <t>-1451289614</t>
  </si>
  <si>
    <t>59</t>
  </si>
  <si>
    <t>470811111r</t>
  </si>
  <si>
    <t>lemový nákružek s integrovanou přírubou a ocelovou vložkou d90</t>
  </si>
  <si>
    <t>-2040977598</t>
  </si>
  <si>
    <t>60</t>
  </si>
  <si>
    <t>877261101</t>
  </si>
  <si>
    <t>Montáž tvarovek na vodovodním plastovém potrubí z polyetylenu PE 100 elektrotvarovek SDR 11/PN16 spojek, oblouků nebo redukcí d 110</t>
  </si>
  <si>
    <t>1160487223</t>
  </si>
  <si>
    <t>1+1</t>
  </si>
  <si>
    <t>61</t>
  </si>
  <si>
    <t>28615975</t>
  </si>
  <si>
    <t>elektrospojka SDR11 PE 100 PN16 D 110mm</t>
  </si>
  <si>
    <t>-825568101</t>
  </si>
  <si>
    <t>62</t>
  </si>
  <si>
    <t>471014111r</t>
  </si>
  <si>
    <t>lemový nákružek s integrovanou přírubou a ocelovou vložkou d110</t>
  </si>
  <si>
    <t>-76911769</t>
  </si>
  <si>
    <t>63</t>
  </si>
  <si>
    <t>877321101</t>
  </si>
  <si>
    <t>Montáž tvarovek na vodovodním plastovém potrubí z polyetylenu PE 100 elektrotvarovek SDR 11/PN16 spojek, oblouků nebo redukcí d 160</t>
  </si>
  <si>
    <t>413082959</t>
  </si>
  <si>
    <t>35+2+3</t>
  </si>
  <si>
    <t>64</t>
  </si>
  <si>
    <t>28615978</t>
  </si>
  <si>
    <t>elektrospojka SDR11 PE 100 PN16 D 160mm</t>
  </si>
  <si>
    <t>-1644217640</t>
  </si>
  <si>
    <t>35+2</t>
  </si>
  <si>
    <t>65</t>
  </si>
  <si>
    <t>471520111r</t>
  </si>
  <si>
    <t>lemový nákružek s integrovanou přírubou a ocelovou vložkou d160</t>
  </si>
  <si>
    <t>1536166298</t>
  </si>
  <si>
    <t>66</t>
  </si>
  <si>
    <t>877321110</t>
  </si>
  <si>
    <t>Montáž tvarovek na vodovodním plastovém potrubí z polyetylenu PE 100 elektrotvarovek SDR 11/PN16 kolen 45° d 160</t>
  </si>
  <si>
    <t>1921652010</t>
  </si>
  <si>
    <t>2+2+1</t>
  </si>
  <si>
    <t>67</t>
  </si>
  <si>
    <t>28614951r30</t>
  </si>
  <si>
    <t>elektrokoleno 30° PE 100 PN16 D 160mm</t>
  </si>
  <si>
    <t>-1126428472</t>
  </si>
  <si>
    <t>68</t>
  </si>
  <si>
    <t>28614951r11</t>
  </si>
  <si>
    <t>elektrokoleno 11° PE 100 PN16 D 160mm</t>
  </si>
  <si>
    <t>1711838270</t>
  </si>
  <si>
    <t>69</t>
  </si>
  <si>
    <t>28614951</t>
  </si>
  <si>
    <t>elektrokoleno 45° PE 100 PN16 D 160mm</t>
  </si>
  <si>
    <t>-1895783871</t>
  </si>
  <si>
    <t>70</t>
  </si>
  <si>
    <t>877321115</t>
  </si>
  <si>
    <t>Montáž tvarovek na vodovodním plastovém potrubí z polyetylenu PE 100 elektrotvarovek SDR 11/PN16 T-kusů redukovaných d 160/90</t>
  </si>
  <si>
    <t>-610087175</t>
  </si>
  <si>
    <t>71</t>
  </si>
  <si>
    <t>28614969</t>
  </si>
  <si>
    <t>elektrotvarovka T-kus redukovaný PE 100 PN16 D 160-90mm</t>
  </si>
  <si>
    <t>1865724640</t>
  </si>
  <si>
    <t>72</t>
  </si>
  <si>
    <t>877321126</t>
  </si>
  <si>
    <t>Montáž tvarovek na vodovodním plastovém potrubí z polyetylenu PE 100 elektrotvarovek SDR 11/PN16 T-kusů navrtávacích s ventilem a 360° otočnou odbočkou d 160/63</t>
  </si>
  <si>
    <t>1592058177</t>
  </si>
  <si>
    <t>73</t>
  </si>
  <si>
    <t>28614057</t>
  </si>
  <si>
    <t>tvarovka T-kus navrtávací s ventilem, s odbočkou 360° D 160-63mm</t>
  </si>
  <si>
    <t>1925042672</t>
  </si>
  <si>
    <t>74</t>
  </si>
  <si>
    <t>891241112</t>
  </si>
  <si>
    <t>Montáž vodovodních armatur na potrubí šoupátek nebo klapek uzavíracích v otevřeném výkopu nebo v šachtách s osazením zemní soupravy (bez poklopů) DN 80</t>
  </si>
  <si>
    <t>754761707</t>
  </si>
  <si>
    <t>2+3</t>
  </si>
  <si>
    <t>75</t>
  </si>
  <si>
    <t>42221303</t>
  </si>
  <si>
    <t>šoupátko pitná voda litina GGG 50 krátká stavební dl PN10/16 DN 80x180mm</t>
  </si>
  <si>
    <t>-298335347</t>
  </si>
  <si>
    <t>76</t>
  </si>
  <si>
    <t>42291073r</t>
  </si>
  <si>
    <t>souprava zemní teleskopická pro šoupátka DN 65-80mm Rd 1,5m</t>
  </si>
  <si>
    <t>-2035327723</t>
  </si>
  <si>
    <t>77</t>
  </si>
  <si>
    <t>891243321</t>
  </si>
  <si>
    <t>Montáž vodovodních armatur na potrubí ventilů odvzdušňovacích nebo zavzdušňovacích mechanických a plovákových přírubových na venkovních řadech DN 80</t>
  </si>
  <si>
    <t>1572901078</t>
  </si>
  <si>
    <t>78</t>
  </si>
  <si>
    <t>42212308r</t>
  </si>
  <si>
    <t>ventil odvzdušňovací a zavzdušňovací PN 16 DN 80</t>
  </si>
  <si>
    <t>-2135220501</t>
  </si>
  <si>
    <t>79</t>
  </si>
  <si>
    <t>891247111</t>
  </si>
  <si>
    <t>Montáž vodovodních armatur na potrubí hydrantů podzemních (bez osazení poklopů) DN 80</t>
  </si>
  <si>
    <t>698877996</t>
  </si>
  <si>
    <t>80</t>
  </si>
  <si>
    <t>42273593</t>
  </si>
  <si>
    <t>hydrant podzemní DN 80 PN 16 dvojitý uzávěr s koulí krycí v 1250mm</t>
  </si>
  <si>
    <t>122330090</t>
  </si>
  <si>
    <t>81</t>
  </si>
  <si>
    <t>891261112</t>
  </si>
  <si>
    <t>Montáž vodovodních armatur na potrubí šoupátek nebo klapek uzavíracích v otevřeném výkopu nebo v šachtách s osazením zemní soupravy (bez poklopů) DN 100</t>
  </si>
  <si>
    <t>-1515119883</t>
  </si>
  <si>
    <t>82</t>
  </si>
  <si>
    <t>42221304</t>
  </si>
  <si>
    <t>šoupátko pitná voda litina GGG 50 krátká stavební dl PN10/16 DN 100x190mm</t>
  </si>
  <si>
    <t>-2059015580</t>
  </si>
  <si>
    <t>83</t>
  </si>
  <si>
    <t>42291074r</t>
  </si>
  <si>
    <t>souprava zemní teleskopická pro šoupátka DN 100-150mm Rd 1,5m</t>
  </si>
  <si>
    <t>-718431441</t>
  </si>
  <si>
    <t>84</t>
  </si>
  <si>
    <t>891311112</t>
  </si>
  <si>
    <t>Montáž vodovodních armatur na potrubí šoupátek nebo klapek uzavíracích v otevřeném výkopu nebo v šachtách s osazením zemní soupravy (bez poklopů) DN 150</t>
  </si>
  <si>
    <t>1373820319</t>
  </si>
  <si>
    <t>85</t>
  </si>
  <si>
    <t>42221306</t>
  </si>
  <si>
    <t>šoupátko pitná voda litina GGG 50 krátká stavební dl PN10/16 DN 150x210mm</t>
  </si>
  <si>
    <t>1561461579</t>
  </si>
  <si>
    <t>86</t>
  </si>
  <si>
    <t>1592377838</t>
  </si>
  <si>
    <t>87</t>
  </si>
  <si>
    <t>892351111</t>
  </si>
  <si>
    <t>Tlakové zkoušky vodou na potrubí DN 150 nebo 200</t>
  </si>
  <si>
    <t>-1370198550</t>
  </si>
  <si>
    <t>212,0</t>
  </si>
  <si>
    <t>88</t>
  </si>
  <si>
    <t>892353122</t>
  </si>
  <si>
    <t>Proplach a dezinfekce vodovodního potrubí DN 150 nebo 200</t>
  </si>
  <si>
    <t>-610300596</t>
  </si>
  <si>
    <t>89</t>
  </si>
  <si>
    <t>892372111</t>
  </si>
  <si>
    <t>Tlakové zkoušky vodou zabezpečení konců potrubí při tlakových zkouškách DN do 300</t>
  </si>
  <si>
    <t>1205275000</t>
  </si>
  <si>
    <t>90</t>
  </si>
  <si>
    <t>894411311</t>
  </si>
  <si>
    <t>Osazení betonových nebo železobetonových dílců pro šachty skruží rovných</t>
  </si>
  <si>
    <t>-964868945</t>
  </si>
  <si>
    <t>91</t>
  </si>
  <si>
    <t>59224050</t>
  </si>
  <si>
    <t>skruž pro kanalizační šachty se zabudovanými stupadly 100x25x12cm</t>
  </si>
  <si>
    <t>-2048472505</t>
  </si>
  <si>
    <t>92</t>
  </si>
  <si>
    <t>894412411</t>
  </si>
  <si>
    <t>Osazení betonových nebo železobetonových dílců pro šachty skruží přechodových</t>
  </si>
  <si>
    <t>710849837</t>
  </si>
  <si>
    <t>93</t>
  </si>
  <si>
    <t>59224121</t>
  </si>
  <si>
    <t>skruž betonová přechodová 62,5/100x60x9cm, stupadla poplastovaná kapsová</t>
  </si>
  <si>
    <t>-1694908983</t>
  </si>
  <si>
    <t>94</t>
  </si>
  <si>
    <t>59224348</t>
  </si>
  <si>
    <t>těsnění elastomerové pro spojení šachetních dílů DN 1000</t>
  </si>
  <si>
    <t>-532693228</t>
  </si>
  <si>
    <t>95</t>
  </si>
  <si>
    <t>894414111</t>
  </si>
  <si>
    <t>Osazení betonových nebo železobetonových dílců pro šachty skruží základových (dno)</t>
  </si>
  <si>
    <t>1962914490</t>
  </si>
  <si>
    <t>96</t>
  </si>
  <si>
    <t>59224337</t>
  </si>
  <si>
    <t>dno betonové šachty kanalizační přímé 100x60x40cm</t>
  </si>
  <si>
    <t>-553567833</t>
  </si>
  <si>
    <t>97</t>
  </si>
  <si>
    <t>899104112</t>
  </si>
  <si>
    <t>Osazení poklopů litinových a ocelových včetně rámů pro třídu zatížení D400, E600</t>
  </si>
  <si>
    <t>350086966</t>
  </si>
  <si>
    <t>98</t>
  </si>
  <si>
    <t>55.CDVT60AGR</t>
  </si>
  <si>
    <t>poklop šachtový třída D 400, kruhový VIATOP bez ventilace se zámkem</t>
  </si>
  <si>
    <t>-1675472763</t>
  </si>
  <si>
    <t>99</t>
  </si>
  <si>
    <t>899401112</t>
  </si>
  <si>
    <t>Osazení poklopů litinových šoupátkových</t>
  </si>
  <si>
    <t>-407025226</t>
  </si>
  <si>
    <t>3+5</t>
  </si>
  <si>
    <t>100</t>
  </si>
  <si>
    <t>42291352r</t>
  </si>
  <si>
    <t>poklop litinový šoupátkový pro zemní soupravy osazení do terénu a do vozovky výškově stavitelný</t>
  </si>
  <si>
    <t>-1136698147</t>
  </si>
  <si>
    <t>101</t>
  </si>
  <si>
    <t>42291352</t>
  </si>
  <si>
    <t>poklop litinový šoupátkový pro zemní soupravy osazení do terénu a do vozovky</t>
  </si>
  <si>
    <t>-1811647059</t>
  </si>
  <si>
    <t>102</t>
  </si>
  <si>
    <t>348100000000</t>
  </si>
  <si>
    <t>PODKLAD. DESKA  UNI UNI</t>
  </si>
  <si>
    <t>431065410</t>
  </si>
  <si>
    <t>103</t>
  </si>
  <si>
    <t>899401113</t>
  </si>
  <si>
    <t>Osazení poklopů litinových hydrantových</t>
  </si>
  <si>
    <t>1626079330</t>
  </si>
  <si>
    <t>104</t>
  </si>
  <si>
    <t>42291452r</t>
  </si>
  <si>
    <t>poklop litinový hydrantový DN 80 výškově stavitelný</t>
  </si>
  <si>
    <t>650451605</t>
  </si>
  <si>
    <t>105</t>
  </si>
  <si>
    <t>348200000000</t>
  </si>
  <si>
    <t>PODKLAD. DESKA  POD HYDRANT.POKLOP</t>
  </si>
  <si>
    <t>-720180671</t>
  </si>
  <si>
    <t>106</t>
  </si>
  <si>
    <t>899712111</t>
  </si>
  <si>
    <t>Orientační tabulky na vodovodních a kanalizačních řadech na zdivu</t>
  </si>
  <si>
    <t>-694757427</t>
  </si>
  <si>
    <t>107</t>
  </si>
  <si>
    <t>899721111</t>
  </si>
  <si>
    <t>Signalizační vodič na potrubí DN do 150 mm</t>
  </si>
  <si>
    <t>1558526909</t>
  </si>
  <si>
    <t>108</t>
  </si>
  <si>
    <t>899722113</t>
  </si>
  <si>
    <t>Krytí potrubí z plastů výstražnou fólií z PVC šířky 34 cm</t>
  </si>
  <si>
    <t>1178417480</t>
  </si>
  <si>
    <t>109</t>
  </si>
  <si>
    <t>899913103-R</t>
  </si>
  <si>
    <t>Příplatek za nerezové šrouby a bandáže přírubových spojů</t>
  </si>
  <si>
    <t>-605469291</t>
  </si>
  <si>
    <t>13+15</t>
  </si>
  <si>
    <t>Ostatní konstrukce a práce, bourání</t>
  </si>
  <si>
    <t>110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</si>
  <si>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</si>
  <si>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</si>
  <si>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941843956</t>
  </si>
  <si>
    <t>111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</si>
  <si>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</si>
  <si>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</si>
  <si>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1305368330</t>
  </si>
  <si>
    <t>997</t>
  </si>
  <si>
    <t>Přesun sutě</t>
  </si>
  <si>
    <t>112</t>
  </si>
  <si>
    <t>997221551</t>
  </si>
  <si>
    <t>Vodorovná doprava suti  bez naložení, ale se složením a s hrubým urovnáním ze sypkých materiálů, na vzdálenost do 1 km</t>
  </si>
  <si>
    <t>1708187404</t>
  </si>
  <si>
    <t>32,0*0,29 "dle položky odstranění podkladu z kameniva tl. 200 mm</t>
  </si>
  <si>
    <t>46,75*0,325 "dle položky odstranění podkladu z betonu tl. 150 mm</t>
  </si>
  <si>
    <t>113</t>
  </si>
  <si>
    <t>997221559</t>
  </si>
  <si>
    <t>Vodorovná doprava suti  bez naložení, ale se složením a s hrubým urovnáním Příplatek k ceně za každý další i započatý 1 km přes 1 km</t>
  </si>
  <si>
    <t>-1304220639</t>
  </si>
  <si>
    <t>3 příplatky</t>
  </si>
  <si>
    <t>3*24,474</t>
  </si>
  <si>
    <t>114</t>
  </si>
  <si>
    <t>997221615</t>
  </si>
  <si>
    <t>Poplatek za uložení stavebního odpadu na skládce (skládkovné) z prostého betonu zatříděného do Katalogu odpadů pod kódem 17 01 01</t>
  </si>
  <si>
    <t>-550129556</t>
  </si>
  <si>
    <t>115</t>
  </si>
  <si>
    <t>997221655</t>
  </si>
  <si>
    <t>-321810780</t>
  </si>
  <si>
    <t>998</t>
  </si>
  <si>
    <t>Přesun hmot</t>
  </si>
  <si>
    <t>116</t>
  </si>
  <si>
    <t>998276101</t>
  </si>
  <si>
    <t>Přesun hmot pro trubní vedení hloubené z trub z plastických hmot nebo sklolaminátových pro vodovody nebo kanalizace v otevřeném výkopu dopravní vzdálenost do 15 m</t>
  </si>
  <si>
    <t>712481335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</si>
  <si>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</si>
  <si>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</si>
  <si>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</si>
  <si>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</si>
  <si>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</si>
  <si>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</si>
  <si>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</si>
  <si>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</si>
  <si>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</si>
  <si>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</si>
  <si>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</si>
  <si>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</si>
  <si>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</si>
  <si>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</si>
  <si>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</si>
  <si>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</si>
  <si>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</si>
  <si>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…</t>
  </si>
  <si>
    <t>D3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</si>
  <si>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</si>
  <si>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</si>
  <si>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</si>
  <si>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</si>
  <si>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</si>
  <si>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</si>
  <si>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</si>
  <si>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</si>
  <si>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</si>
  <si>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</si>
  <si>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</si>
  <si>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</si>
  <si>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</si>
  <si>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</si>
  <si>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</si>
  <si>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</si>
  <si>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</si>
  <si>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</si>
  <si>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X25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</si>
  <si>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</si>
  <si>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</si>
  <si>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</si>
  <si>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</si>
  <si>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</si>
  <si>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dle obecných podmínek technických specifikací a zápisů ve stavebních denících ( např. zkoušky hutnění, apd.) Neuvedené v jiných částech výkazů výměr.</t>
  </si>
  <si>
    <t>X29</t>
  </si>
  <si>
    <t>Manipulační předpisy, prohlášení o shodě, tlakové zkoušky jinde neuvedené, provozní zkoušky, které budou prováděny za součinnosti obsluhy (zaškolování obsluhy) + rozbor vody.</t>
  </si>
  <si>
    <t>X30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</si>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</sst>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3"/>
      <c r="AQ5" s="23"/>
      <c r="AR5" s="21"/>
      <c r="BE5" s="29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3"/>
      <c r="AQ6" s="23"/>
      <c r="AR6" s="21"/>
      <c r="BE6" s="29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3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9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9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3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93"/>
      <c r="BS13" s="18" t="s">
        <v>6</v>
      </c>
    </row>
    <row r="14" spans="1:74" ht="12.75">
      <c r="B14" s="22"/>
      <c r="C14" s="23"/>
      <c r="D14" s="23"/>
      <c r="E14" s="298" t="s">
        <v>31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9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3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29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293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3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9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3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3"/>
    </row>
    <row r="23" spans="1:71" s="1" customFormat="1" ht="47.25" customHeight="1">
      <c r="B23" s="22"/>
      <c r="C23" s="23"/>
      <c r="D23" s="23"/>
      <c r="E23" s="300" t="s">
        <v>40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23"/>
      <c r="AP23" s="23"/>
      <c r="AQ23" s="23"/>
      <c r="AR23" s="21"/>
      <c r="BE23" s="29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3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1">
        <f>ROUND(AG94,2)</f>
        <v>0</v>
      </c>
      <c r="AL26" s="302"/>
      <c r="AM26" s="302"/>
      <c r="AN26" s="302"/>
      <c r="AO26" s="302"/>
      <c r="AP26" s="37"/>
      <c r="AQ26" s="37"/>
      <c r="AR26" s="40"/>
      <c r="BE26" s="29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3" t="s">
        <v>42</v>
      </c>
      <c r="M28" s="303"/>
      <c r="N28" s="303"/>
      <c r="O28" s="303"/>
      <c r="P28" s="303"/>
      <c r="Q28" s="37"/>
      <c r="R28" s="37"/>
      <c r="S28" s="37"/>
      <c r="T28" s="37"/>
      <c r="U28" s="37"/>
      <c r="V28" s="37"/>
      <c r="W28" s="303" t="s">
        <v>43</v>
      </c>
      <c r="X28" s="303"/>
      <c r="Y28" s="303"/>
      <c r="Z28" s="303"/>
      <c r="AA28" s="303"/>
      <c r="AB28" s="303"/>
      <c r="AC28" s="303"/>
      <c r="AD28" s="303"/>
      <c r="AE28" s="303"/>
      <c r="AF28" s="37"/>
      <c r="AG28" s="37"/>
      <c r="AH28" s="37"/>
      <c r="AI28" s="37"/>
      <c r="AJ28" s="37"/>
      <c r="AK28" s="303" t="s">
        <v>44</v>
      </c>
      <c r="AL28" s="303"/>
      <c r="AM28" s="303"/>
      <c r="AN28" s="303"/>
      <c r="AO28" s="303"/>
      <c r="AP28" s="37"/>
      <c r="AQ28" s="37"/>
      <c r="AR28" s="40"/>
      <c r="BE28" s="293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287">
        <v>0.21</v>
      </c>
      <c r="M29" s="286"/>
      <c r="N29" s="286"/>
      <c r="O29" s="286"/>
      <c r="P29" s="286"/>
      <c r="Q29" s="42"/>
      <c r="R29" s="42"/>
      <c r="S29" s="42"/>
      <c r="T29" s="42"/>
      <c r="U29" s="42"/>
      <c r="V29" s="42"/>
      <c r="W29" s="285">
        <f>ROUND(AZ94,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2"/>
      <c r="AG29" s="42"/>
      <c r="AH29" s="42"/>
      <c r="AI29" s="42"/>
      <c r="AJ29" s="42"/>
      <c r="AK29" s="285">
        <f>ROUND(AV94, 2)</f>
        <v>0</v>
      </c>
      <c r="AL29" s="286"/>
      <c r="AM29" s="286"/>
      <c r="AN29" s="286"/>
      <c r="AO29" s="286"/>
      <c r="AP29" s="42"/>
      <c r="AQ29" s="42"/>
      <c r="AR29" s="43"/>
      <c r="BE29" s="294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287">
        <v>0.15</v>
      </c>
      <c r="M30" s="286"/>
      <c r="N30" s="286"/>
      <c r="O30" s="286"/>
      <c r="P30" s="286"/>
      <c r="Q30" s="42"/>
      <c r="R30" s="42"/>
      <c r="S30" s="42"/>
      <c r="T30" s="42"/>
      <c r="U30" s="42"/>
      <c r="V30" s="42"/>
      <c r="W30" s="285">
        <f>ROUND(BA94,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2"/>
      <c r="AG30" s="42"/>
      <c r="AH30" s="42"/>
      <c r="AI30" s="42"/>
      <c r="AJ30" s="42"/>
      <c r="AK30" s="285">
        <f>ROUND(AW94, 2)</f>
        <v>0</v>
      </c>
      <c r="AL30" s="286"/>
      <c r="AM30" s="286"/>
      <c r="AN30" s="286"/>
      <c r="AO30" s="286"/>
      <c r="AP30" s="42"/>
      <c r="AQ30" s="42"/>
      <c r="AR30" s="43"/>
      <c r="BE30" s="294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287">
        <v>0.21</v>
      </c>
      <c r="M31" s="286"/>
      <c r="N31" s="286"/>
      <c r="O31" s="286"/>
      <c r="P31" s="286"/>
      <c r="Q31" s="42"/>
      <c r="R31" s="42"/>
      <c r="S31" s="42"/>
      <c r="T31" s="42"/>
      <c r="U31" s="42"/>
      <c r="V31" s="42"/>
      <c r="W31" s="285">
        <f>ROUND(BB94,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2"/>
      <c r="AG31" s="42"/>
      <c r="AH31" s="42"/>
      <c r="AI31" s="42"/>
      <c r="AJ31" s="42"/>
      <c r="AK31" s="285">
        <v>0</v>
      </c>
      <c r="AL31" s="286"/>
      <c r="AM31" s="286"/>
      <c r="AN31" s="286"/>
      <c r="AO31" s="286"/>
      <c r="AP31" s="42"/>
      <c r="AQ31" s="42"/>
      <c r="AR31" s="43"/>
      <c r="BE31" s="294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287">
        <v>0.15</v>
      </c>
      <c r="M32" s="286"/>
      <c r="N32" s="286"/>
      <c r="O32" s="286"/>
      <c r="P32" s="286"/>
      <c r="Q32" s="42"/>
      <c r="R32" s="42"/>
      <c r="S32" s="42"/>
      <c r="T32" s="42"/>
      <c r="U32" s="42"/>
      <c r="V32" s="42"/>
      <c r="W32" s="285">
        <f>ROUND(BC94,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2"/>
      <c r="AG32" s="42"/>
      <c r="AH32" s="42"/>
      <c r="AI32" s="42"/>
      <c r="AJ32" s="42"/>
      <c r="AK32" s="285">
        <v>0</v>
      </c>
      <c r="AL32" s="286"/>
      <c r="AM32" s="286"/>
      <c r="AN32" s="286"/>
      <c r="AO32" s="286"/>
      <c r="AP32" s="42"/>
      <c r="AQ32" s="42"/>
      <c r="AR32" s="43"/>
      <c r="BE32" s="294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287">
        <v>0</v>
      </c>
      <c r="M33" s="286"/>
      <c r="N33" s="286"/>
      <c r="O33" s="286"/>
      <c r="P33" s="286"/>
      <c r="Q33" s="42"/>
      <c r="R33" s="42"/>
      <c r="S33" s="42"/>
      <c r="T33" s="42"/>
      <c r="U33" s="42"/>
      <c r="V33" s="42"/>
      <c r="W33" s="285">
        <f>ROUND(BD94,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2"/>
      <c r="AG33" s="42"/>
      <c r="AH33" s="42"/>
      <c r="AI33" s="42"/>
      <c r="AJ33" s="42"/>
      <c r="AK33" s="285">
        <v>0</v>
      </c>
      <c r="AL33" s="286"/>
      <c r="AM33" s="286"/>
      <c r="AN33" s="286"/>
      <c r="AO33" s="286"/>
      <c r="AP33" s="42"/>
      <c r="AQ33" s="42"/>
      <c r="AR33" s="43"/>
      <c r="BE33" s="294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3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88" t="s">
        <v>53</v>
      </c>
      <c r="Y35" s="289"/>
      <c r="Z35" s="289"/>
      <c r="AA35" s="289"/>
      <c r="AB35" s="289"/>
      <c r="AC35" s="46"/>
      <c r="AD35" s="46"/>
      <c r="AE35" s="46"/>
      <c r="AF35" s="46"/>
      <c r="AG35" s="46"/>
      <c r="AH35" s="46"/>
      <c r="AI35" s="46"/>
      <c r="AJ35" s="46"/>
      <c r="AK35" s="290">
        <f>SUM(AK26:AK33)</f>
        <v>0</v>
      </c>
      <c r="AL35" s="289"/>
      <c r="AM35" s="289"/>
      <c r="AN35" s="289"/>
      <c r="AO35" s="29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56</v>
      </c>
      <c r="AI60" s="39"/>
      <c r="AJ60" s="39"/>
      <c r="AK60" s="39"/>
      <c r="AL60" s="39"/>
      <c r="AM60" s="53" t="s">
        <v>57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56</v>
      </c>
      <c r="AI75" s="39"/>
      <c r="AJ75" s="39"/>
      <c r="AK75" s="39"/>
      <c r="AL75" s="39"/>
      <c r="AM75" s="53" t="s">
        <v>57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M20/080_2022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4" t="str">
        <f>K6</f>
        <v>Pardubice, ul. Prodloužená - vodovod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Pardubice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6" t="str">
        <f>IF(AN8= "","",AN8)</f>
        <v>21. 2. 2022</v>
      </c>
      <c r="AN87" s="27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Vodovody a kanalizace Pardubice,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77" t="str">
        <f>IF(E17="","",E17)</f>
        <v>Multiaqua s.r.o.</v>
      </c>
      <c r="AN89" s="278"/>
      <c r="AO89" s="278"/>
      <c r="AP89" s="278"/>
      <c r="AQ89" s="37"/>
      <c r="AR89" s="40"/>
      <c r="AS89" s="279" t="s">
        <v>61</v>
      </c>
      <c r="AT89" s="28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37</v>
      </c>
      <c r="AJ90" s="37"/>
      <c r="AK90" s="37"/>
      <c r="AL90" s="37"/>
      <c r="AM90" s="277" t="str">
        <f>IF(E20="","",E20)</f>
        <v>Roman Bárta</v>
      </c>
      <c r="AN90" s="278"/>
      <c r="AO90" s="278"/>
      <c r="AP90" s="278"/>
      <c r="AQ90" s="37"/>
      <c r="AR90" s="40"/>
      <c r="AS90" s="281"/>
      <c r="AT90" s="28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3"/>
      <c r="AT91" s="28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69" t="s">
        <v>62</v>
      </c>
      <c r="D92" s="270"/>
      <c r="E92" s="270"/>
      <c r="F92" s="270"/>
      <c r="G92" s="270"/>
      <c r="H92" s="74"/>
      <c r="I92" s="271" t="s">
        <v>63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2" t="s">
        <v>64</v>
      </c>
      <c r="AH92" s="270"/>
      <c r="AI92" s="270"/>
      <c r="AJ92" s="270"/>
      <c r="AK92" s="270"/>
      <c r="AL92" s="270"/>
      <c r="AM92" s="270"/>
      <c r="AN92" s="271" t="s">
        <v>65</v>
      </c>
      <c r="AO92" s="270"/>
      <c r="AP92" s="273"/>
      <c r="AQ92" s="75" t="s">
        <v>66</v>
      </c>
      <c r="AR92" s="40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7">
        <f>ROUND(SUM(AG95:AG96),2)</f>
        <v>0</v>
      </c>
      <c r="AH94" s="267"/>
      <c r="AI94" s="267"/>
      <c r="AJ94" s="267"/>
      <c r="AK94" s="267"/>
      <c r="AL94" s="267"/>
      <c r="AM94" s="267"/>
      <c r="AN94" s="268">
        <f>SUM(AG94,AT94)</f>
        <v>0</v>
      </c>
      <c r="AO94" s="268"/>
      <c r="AP94" s="268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80</v>
      </c>
      <c r="BT94" s="92" t="s">
        <v>81</v>
      </c>
      <c r="BU94" s="93" t="s">
        <v>82</v>
      </c>
      <c r="BV94" s="92" t="s">
        <v>83</v>
      </c>
      <c r="BW94" s="92" t="s">
        <v>5</v>
      </c>
      <c r="BX94" s="92" t="s">
        <v>84</v>
      </c>
      <c r="CL94" s="92" t="s">
        <v>1</v>
      </c>
    </row>
    <row r="95" spans="1:91" s="7" customFormat="1" ht="16.5" customHeight="1">
      <c r="A95" s="94" t="s">
        <v>85</v>
      </c>
      <c r="B95" s="95"/>
      <c r="C95" s="96"/>
      <c r="D95" s="266" t="s">
        <v>86</v>
      </c>
      <c r="E95" s="266"/>
      <c r="F95" s="266"/>
      <c r="G95" s="266"/>
      <c r="H95" s="266"/>
      <c r="I95" s="97"/>
      <c r="J95" s="266" t="s">
        <v>17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'01 - Pardubice, ul. Prodl...'!J30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98" t="s">
        <v>87</v>
      </c>
      <c r="AR95" s="99"/>
      <c r="AS95" s="100">
        <v>0</v>
      </c>
      <c r="AT95" s="101">
        <f>ROUND(SUM(AV95:AW95),2)</f>
        <v>0</v>
      </c>
      <c r="AU95" s="102">
        <f>'01 - Pardubice, ul. Prodl...'!P125</f>
        <v>0</v>
      </c>
      <c r="AV95" s="101">
        <f>'01 - Pardubice, ul. Prodl...'!J33</f>
        <v>0</v>
      </c>
      <c r="AW95" s="101">
        <f>'01 - Pardubice, ul. Prodl...'!J34</f>
        <v>0</v>
      </c>
      <c r="AX95" s="101">
        <f>'01 - Pardubice, ul. Prodl...'!J35</f>
        <v>0</v>
      </c>
      <c r="AY95" s="101">
        <f>'01 - Pardubice, ul. Prodl...'!J36</f>
        <v>0</v>
      </c>
      <c r="AZ95" s="101">
        <f>'01 - Pardubice, ul. Prodl...'!F33</f>
        <v>0</v>
      </c>
      <c r="BA95" s="101">
        <f>'01 - Pardubice, ul. Prodl...'!F34</f>
        <v>0</v>
      </c>
      <c r="BB95" s="101">
        <f>'01 - Pardubice, ul. Prodl...'!F35</f>
        <v>0</v>
      </c>
      <c r="BC95" s="101">
        <f>'01 - Pardubice, ul. Prodl...'!F36</f>
        <v>0</v>
      </c>
      <c r="BD95" s="103">
        <f>'01 - Pardubice, ul. Prodl...'!F37</f>
        <v>0</v>
      </c>
      <c r="BT95" s="104" t="s">
        <v>88</v>
      </c>
      <c r="BV95" s="104" t="s">
        <v>83</v>
      </c>
      <c r="BW95" s="104" t="s">
        <v>89</v>
      </c>
      <c r="BX95" s="104" t="s">
        <v>5</v>
      </c>
      <c r="CL95" s="104" t="s">
        <v>1</v>
      </c>
      <c r="CM95" s="104" t="s">
        <v>90</v>
      </c>
    </row>
    <row r="96" spans="1:91" s="7" customFormat="1" ht="16.5" customHeight="1">
      <c r="A96" s="94" t="s">
        <v>85</v>
      </c>
      <c r="B96" s="95"/>
      <c r="C96" s="96"/>
      <c r="D96" s="266" t="s">
        <v>91</v>
      </c>
      <c r="E96" s="266"/>
      <c r="F96" s="266"/>
      <c r="G96" s="266"/>
      <c r="H96" s="266"/>
      <c r="I96" s="97"/>
      <c r="J96" s="266" t="s">
        <v>92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4">
        <f>'02 - Vedlejší a ostatní n...'!J30</f>
        <v>0</v>
      </c>
      <c r="AH96" s="265"/>
      <c r="AI96" s="265"/>
      <c r="AJ96" s="265"/>
      <c r="AK96" s="265"/>
      <c r="AL96" s="265"/>
      <c r="AM96" s="265"/>
      <c r="AN96" s="264">
        <f>SUM(AG96,AT96)</f>
        <v>0</v>
      </c>
      <c r="AO96" s="265"/>
      <c r="AP96" s="265"/>
      <c r="AQ96" s="98" t="s">
        <v>87</v>
      </c>
      <c r="AR96" s="99"/>
      <c r="AS96" s="105">
        <v>0</v>
      </c>
      <c r="AT96" s="106">
        <f>ROUND(SUM(AV96:AW96),2)</f>
        <v>0</v>
      </c>
      <c r="AU96" s="107">
        <f>'02 - Vedlejší a ostatní n...'!P124</f>
        <v>0</v>
      </c>
      <c r="AV96" s="106">
        <f>'02 - Vedlejší a ostatní n...'!J33</f>
        <v>0</v>
      </c>
      <c r="AW96" s="106">
        <f>'02 - Vedlejší a ostatní n...'!J34</f>
        <v>0</v>
      </c>
      <c r="AX96" s="106">
        <f>'02 - Vedlejší a ostatní n...'!J35</f>
        <v>0</v>
      </c>
      <c r="AY96" s="106">
        <f>'02 - Vedlejší a ostatní n...'!J36</f>
        <v>0</v>
      </c>
      <c r="AZ96" s="106">
        <f>'02 - Vedlejší a ostatní n...'!F33</f>
        <v>0</v>
      </c>
      <c r="BA96" s="106">
        <f>'02 - Vedlejší a ostatní n...'!F34</f>
        <v>0</v>
      </c>
      <c r="BB96" s="106">
        <f>'02 - Vedlejší a ostatní n...'!F35</f>
        <v>0</v>
      </c>
      <c r="BC96" s="106">
        <f>'02 - Vedlejší a ostatní n...'!F36</f>
        <v>0</v>
      </c>
      <c r="BD96" s="108">
        <f>'02 - Vedlejší a ostatní n...'!F37</f>
        <v>0</v>
      </c>
      <c r="BT96" s="104" t="s">
        <v>88</v>
      </c>
      <c r="BV96" s="104" t="s">
        <v>83</v>
      </c>
      <c r="BW96" s="104" t="s">
        <v>93</v>
      </c>
      <c r="BX96" s="104" t="s">
        <v>5</v>
      </c>
      <c r="CL96" s="104" t="s">
        <v>1</v>
      </c>
      <c r="CM96" s="104" t="s">
        <v>90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saOWd3jR9usPkaJwIuWYeY//p8p8+LhZvz/0n2P1ZhpuTLdikhTGmKAM6K/ZUq1Rd4bkuFmoiaMiXLokOHo80w==" saltValue="+ku7+n+Kuwg2QWmniKlcs8Jtl3tSWGo0P8CtQUn4RIRAl0/S08ch8XZmNUlImenU0O6jscdxYFtilXGRiVqDK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Pardubice, ul. Prodl...'!C2" display="/" xr:uid="{00000000-0004-0000-0000-000000000000}"/>
    <hyperlink ref="A96" location="'02 - Vedlejší a ostatní n...'!C2" display="/" xr:uid="{00000000-0004-0000-0000-000001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8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90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Pardubice, ul. Prodloužená - vodovod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96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21. 2. 2022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6"/>
      <c r="B27" s="117"/>
      <c r="C27" s="116"/>
      <c r="D27" s="116"/>
      <c r="E27" s="313" t="s">
        <v>40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ROUND((SUM(BE125:BE456)),  2)</f>
        <v>0</v>
      </c>
      <c r="G33" s="35"/>
      <c r="H33" s="35"/>
      <c r="I33" s="125">
        <v>0.21</v>
      </c>
      <c r="J33" s="124">
        <f>ROUND(((SUM(BE125:BE456))*I33),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ROUND((SUM(BF125:BF456)),  2)</f>
        <v>0</v>
      </c>
      <c r="G34" s="35"/>
      <c r="H34" s="35"/>
      <c r="I34" s="125">
        <v>0.15</v>
      </c>
      <c r="J34" s="124">
        <f>ROUND(((SUM(BF125:BF456))*I34),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ROUND((SUM(BG125:BG456)),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ROUND((SUM(BH125:BH456)),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ROUND((SUM(BI125:BI456)),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5" t="str">
        <f>E7</f>
        <v>Pardubice, ul. Prodloužená - vodovod</v>
      </c>
      <c r="F85" s="306"/>
      <c r="G85" s="306"/>
      <c r="H85" s="30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4" t="str">
        <f>E9</f>
        <v>01 - Pardubice, ul. Prodloužená - vodovod</v>
      </c>
      <c r="F87" s="304"/>
      <c r="G87" s="304"/>
      <c r="H87" s="30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Pardubice</v>
      </c>
      <c r="G89" s="37"/>
      <c r="H89" s="37"/>
      <c r="I89" s="30" t="s">
        <v>22</v>
      </c>
      <c r="J89" s="67" t="str">
        <f>IF(J12="","",J12)</f>
        <v>21. 2. 2022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Vodovody a kanalizace Pardubice, a.s.</v>
      </c>
      <c r="G91" s="37"/>
      <c r="H91" s="37"/>
      <c r="I91" s="30" t="s">
        <v>32</v>
      </c>
      <c r="J91" s="33" t="str">
        <f>E21</f>
        <v>Multiaqua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Roman Bárta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1:31" s="9" customFormat="1" ht="24.95" customHeight="1">
      <c r="B97" s="148"/>
      <c r="C97" s="149"/>
      <c r="D97" s="150" t="s">
        <v>102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103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104</v>
      </c>
      <c r="E99" s="157"/>
      <c r="F99" s="157"/>
      <c r="G99" s="157"/>
      <c r="H99" s="157"/>
      <c r="I99" s="157"/>
      <c r="J99" s="158">
        <f>J282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105</v>
      </c>
      <c r="E100" s="157"/>
      <c r="F100" s="157"/>
      <c r="G100" s="157"/>
      <c r="H100" s="157"/>
      <c r="I100" s="157"/>
      <c r="J100" s="158">
        <f>J300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106</v>
      </c>
      <c r="E101" s="157"/>
      <c r="F101" s="157"/>
      <c r="G101" s="157"/>
      <c r="H101" s="157"/>
      <c r="I101" s="157"/>
      <c r="J101" s="158">
        <f>J320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107</v>
      </c>
      <c r="E102" s="157"/>
      <c r="F102" s="157"/>
      <c r="G102" s="157"/>
      <c r="H102" s="157"/>
      <c r="I102" s="157"/>
      <c r="J102" s="158">
        <f>J342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108</v>
      </c>
      <c r="E103" s="157"/>
      <c r="F103" s="157"/>
      <c r="G103" s="157"/>
      <c r="H103" s="157"/>
      <c r="I103" s="157"/>
      <c r="J103" s="158">
        <f>J440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109</v>
      </c>
      <c r="E104" s="157"/>
      <c r="F104" s="157"/>
      <c r="G104" s="157"/>
      <c r="H104" s="157"/>
      <c r="I104" s="157"/>
      <c r="J104" s="158">
        <f>J443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110</v>
      </c>
      <c r="E105" s="157"/>
      <c r="F105" s="157"/>
      <c r="G105" s="157"/>
      <c r="H105" s="157"/>
      <c r="I105" s="157"/>
      <c r="J105" s="158">
        <f>J455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111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5" t="str">
        <f>E7</f>
        <v>Pardubice, ul. Prodloužená - vodovod</v>
      </c>
      <c r="F115" s="306"/>
      <c r="G115" s="306"/>
      <c r="H115" s="306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95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74" t="str">
        <f>E9</f>
        <v>01 - Pardubice, ul. Prodloužená - vodovod</v>
      </c>
      <c r="F117" s="304"/>
      <c r="G117" s="304"/>
      <c r="H117" s="304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>Pardubice</v>
      </c>
      <c r="G119" s="37"/>
      <c r="H119" s="37"/>
      <c r="I119" s="30" t="s">
        <v>22</v>
      </c>
      <c r="J119" s="67" t="str">
        <f>IF(J12="","",J12)</f>
        <v>21. 2. 2022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>Vodovody a kanalizace Pardubice, a.s.</v>
      </c>
      <c r="G121" s="37"/>
      <c r="H121" s="37"/>
      <c r="I121" s="30" t="s">
        <v>32</v>
      </c>
      <c r="J121" s="33" t="str">
        <f>E21</f>
        <v>Multiaqua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37</v>
      </c>
      <c r="J122" s="33" t="str">
        <f>E24</f>
        <v>Roman Bárta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112</v>
      </c>
      <c r="D124" s="163" t="s">
        <v>66</v>
      </c>
      <c r="E124" s="163" t="s">
        <v>62</v>
      </c>
      <c r="F124" s="163" t="s">
        <v>63</v>
      </c>
      <c r="G124" s="163" t="s">
        <v>113</v>
      </c>
      <c r="H124" s="163" t="s">
        <v>114</v>
      </c>
      <c r="I124" s="163" t="s">
        <v>115</v>
      </c>
      <c r="J124" s="163" t="s">
        <v>99</v>
      </c>
      <c r="K124" s="164" t="s">
        <v>116</v>
      </c>
      <c r="L124" s="165"/>
      <c r="M124" s="76" t="s">
        <v>1</v>
      </c>
      <c r="N124" s="77" t="s">
        <v>45</v>
      </c>
      <c r="O124" s="77" t="s">
        <v>117</v>
      </c>
      <c r="P124" s="77" t="s">
        <v>118</v>
      </c>
      <c r="Q124" s="77" t="s">
        <v>119</v>
      </c>
      <c r="R124" s="77" t="s">
        <v>120</v>
      </c>
      <c r="S124" s="77" t="s">
        <v>121</v>
      </c>
      <c r="T124" s="78" t="s">
        <v>122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123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</f>
        <v>0</v>
      </c>
      <c r="Q125" s="80"/>
      <c r="R125" s="168">
        <f>R126</f>
        <v>144.76798937200002</v>
      </c>
      <c r="S125" s="80"/>
      <c r="T125" s="169">
        <f>T126</f>
        <v>36.939790000000002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80</v>
      </c>
      <c r="AU125" s="18" t="s">
        <v>101</v>
      </c>
      <c r="BK125" s="170">
        <f>BK126</f>
        <v>0</v>
      </c>
    </row>
    <row r="126" spans="1:65" s="12" customFormat="1" ht="25.9" customHeight="1">
      <c r="B126" s="171"/>
      <c r="C126" s="172"/>
      <c r="D126" s="173" t="s">
        <v>80</v>
      </c>
      <c r="E126" s="174" t="s">
        <v>124</v>
      </c>
      <c r="F126" s="174" t="s">
        <v>125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P127+P282+P300+P320+P342+P440+P443+P455</f>
        <v>0</v>
      </c>
      <c r="Q126" s="179"/>
      <c r="R126" s="180">
        <f>R127+R282+R300+R320+R342+R440+R443+R455</f>
        <v>144.76798937200002</v>
      </c>
      <c r="S126" s="179"/>
      <c r="T126" s="181">
        <f>T127+T282+T300+T320+T342+T440+T443+T455</f>
        <v>36.939790000000002</v>
      </c>
      <c r="AR126" s="182" t="s">
        <v>88</v>
      </c>
      <c r="AT126" s="183" t="s">
        <v>80</v>
      </c>
      <c r="AU126" s="183" t="s">
        <v>81</v>
      </c>
      <c r="AY126" s="182" t="s">
        <v>126</v>
      </c>
      <c r="BK126" s="184">
        <f>BK127+BK282+BK300+BK320+BK342+BK440+BK443+BK455</f>
        <v>0</v>
      </c>
    </row>
    <row r="127" spans="1:65" s="12" customFormat="1" ht="22.9" customHeight="1">
      <c r="B127" s="171"/>
      <c r="C127" s="172"/>
      <c r="D127" s="173" t="s">
        <v>80</v>
      </c>
      <c r="E127" s="185" t="s">
        <v>88</v>
      </c>
      <c r="F127" s="185" t="s">
        <v>127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SUM(P128:P281)</f>
        <v>0</v>
      </c>
      <c r="Q127" s="179"/>
      <c r="R127" s="180">
        <f>SUM(R128:R281)</f>
        <v>93.359595196000015</v>
      </c>
      <c r="S127" s="179"/>
      <c r="T127" s="181">
        <f>SUM(T128:T281)</f>
        <v>36.833750000000002</v>
      </c>
      <c r="AR127" s="182" t="s">
        <v>88</v>
      </c>
      <c r="AT127" s="183" t="s">
        <v>80</v>
      </c>
      <c r="AU127" s="183" t="s">
        <v>88</v>
      </c>
      <c r="AY127" s="182" t="s">
        <v>126</v>
      </c>
      <c r="BK127" s="184">
        <f>SUM(BK128:BK281)</f>
        <v>0</v>
      </c>
    </row>
    <row r="128" spans="1:65" s="2" customFormat="1" ht="62.65" customHeight="1">
      <c r="A128" s="35"/>
      <c r="B128" s="36"/>
      <c r="C128" s="187" t="s">
        <v>88</v>
      </c>
      <c r="D128" s="187" t="s">
        <v>128</v>
      </c>
      <c r="E128" s="188" t="s">
        <v>129</v>
      </c>
      <c r="F128" s="189" t="s">
        <v>130</v>
      </c>
      <c r="G128" s="190" t="s">
        <v>131</v>
      </c>
      <c r="H128" s="191">
        <v>46.75</v>
      </c>
      <c r="I128" s="192"/>
      <c r="J128" s="193">
        <f>ROUND(I128*H128,2)</f>
        <v>0</v>
      </c>
      <c r="K128" s="189" t="s">
        <v>132</v>
      </c>
      <c r="L128" s="40"/>
      <c r="M128" s="194" t="s">
        <v>1</v>
      </c>
      <c r="N128" s="195" t="s">
        <v>46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0.26</v>
      </c>
      <c r="T128" s="197">
        <f>S128*H128</f>
        <v>12.155000000000001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133</v>
      </c>
      <c r="AT128" s="198" t="s">
        <v>128</v>
      </c>
      <c r="AU128" s="198" t="s">
        <v>90</v>
      </c>
      <c r="AY128" s="18" t="s">
        <v>126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88</v>
      </c>
      <c r="BK128" s="199">
        <f>ROUND(I128*H128,2)</f>
        <v>0</v>
      </c>
      <c r="BL128" s="18" t="s">
        <v>133</v>
      </c>
      <c r="BM128" s="198" t="s">
        <v>134</v>
      </c>
    </row>
    <row r="129" spans="1:65" s="13" customFormat="1">
      <c r="B129" s="200"/>
      <c r="C129" s="201"/>
      <c r="D129" s="202" t="s">
        <v>135</v>
      </c>
      <c r="E129" s="203" t="s">
        <v>1</v>
      </c>
      <c r="F129" s="204" t="s">
        <v>136</v>
      </c>
      <c r="G129" s="201"/>
      <c r="H129" s="203" t="s">
        <v>1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135</v>
      </c>
      <c r="AU129" s="210" t="s">
        <v>90</v>
      </c>
      <c r="AV129" s="13" t="s">
        <v>88</v>
      </c>
      <c r="AW129" s="13" t="s">
        <v>36</v>
      </c>
      <c r="AX129" s="13" t="s">
        <v>81</v>
      </c>
      <c r="AY129" s="210" t="s">
        <v>126</v>
      </c>
    </row>
    <row r="130" spans="1:65" s="14" customFormat="1">
      <c r="B130" s="211"/>
      <c r="C130" s="212"/>
      <c r="D130" s="202" t="s">
        <v>135</v>
      </c>
      <c r="E130" s="213" t="s">
        <v>1</v>
      </c>
      <c r="F130" s="214" t="s">
        <v>137</v>
      </c>
      <c r="G130" s="212"/>
      <c r="H130" s="215">
        <v>12.5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135</v>
      </c>
      <c r="AU130" s="221" t="s">
        <v>90</v>
      </c>
      <c r="AV130" s="14" t="s">
        <v>90</v>
      </c>
      <c r="AW130" s="14" t="s">
        <v>36</v>
      </c>
      <c r="AX130" s="14" t="s">
        <v>81</v>
      </c>
      <c r="AY130" s="221" t="s">
        <v>126</v>
      </c>
    </row>
    <row r="131" spans="1:65" s="14" customFormat="1">
      <c r="B131" s="211"/>
      <c r="C131" s="212"/>
      <c r="D131" s="202" t="s">
        <v>135</v>
      </c>
      <c r="E131" s="213" t="s">
        <v>1</v>
      </c>
      <c r="F131" s="214" t="s">
        <v>138</v>
      </c>
      <c r="G131" s="212"/>
      <c r="H131" s="215">
        <v>27.5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135</v>
      </c>
      <c r="AU131" s="221" t="s">
        <v>90</v>
      </c>
      <c r="AV131" s="14" t="s">
        <v>90</v>
      </c>
      <c r="AW131" s="14" t="s">
        <v>36</v>
      </c>
      <c r="AX131" s="14" t="s">
        <v>81</v>
      </c>
      <c r="AY131" s="221" t="s">
        <v>126</v>
      </c>
    </row>
    <row r="132" spans="1:65" s="14" customFormat="1">
      <c r="B132" s="211"/>
      <c r="C132" s="212"/>
      <c r="D132" s="202" t="s">
        <v>135</v>
      </c>
      <c r="E132" s="213" t="s">
        <v>1</v>
      </c>
      <c r="F132" s="214" t="s">
        <v>139</v>
      </c>
      <c r="G132" s="212"/>
      <c r="H132" s="215">
        <v>6.75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135</v>
      </c>
      <c r="AU132" s="221" t="s">
        <v>90</v>
      </c>
      <c r="AV132" s="14" t="s">
        <v>90</v>
      </c>
      <c r="AW132" s="14" t="s">
        <v>36</v>
      </c>
      <c r="AX132" s="14" t="s">
        <v>81</v>
      </c>
      <c r="AY132" s="221" t="s">
        <v>126</v>
      </c>
    </row>
    <row r="133" spans="1:65" s="15" customFormat="1">
      <c r="B133" s="222"/>
      <c r="C133" s="223"/>
      <c r="D133" s="202" t="s">
        <v>135</v>
      </c>
      <c r="E133" s="224" t="s">
        <v>1</v>
      </c>
      <c r="F133" s="225" t="s">
        <v>140</v>
      </c>
      <c r="G133" s="223"/>
      <c r="H133" s="226">
        <v>46.75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135</v>
      </c>
      <c r="AU133" s="232" t="s">
        <v>90</v>
      </c>
      <c r="AV133" s="15" t="s">
        <v>133</v>
      </c>
      <c r="AW133" s="15" t="s">
        <v>36</v>
      </c>
      <c r="AX133" s="15" t="s">
        <v>88</v>
      </c>
      <c r="AY133" s="232" t="s">
        <v>126</v>
      </c>
    </row>
    <row r="134" spans="1:65" s="2" customFormat="1" ht="66.75" customHeight="1">
      <c r="A134" s="35"/>
      <c r="B134" s="36"/>
      <c r="C134" s="187" t="s">
        <v>90</v>
      </c>
      <c r="D134" s="187" t="s">
        <v>128</v>
      </c>
      <c r="E134" s="188" t="s">
        <v>141</v>
      </c>
      <c r="F134" s="189" t="s">
        <v>142</v>
      </c>
      <c r="G134" s="190" t="s">
        <v>131</v>
      </c>
      <c r="H134" s="191">
        <v>32</v>
      </c>
      <c r="I134" s="192"/>
      <c r="J134" s="193">
        <f>ROUND(I134*H134,2)</f>
        <v>0</v>
      </c>
      <c r="K134" s="189" t="s">
        <v>132</v>
      </c>
      <c r="L134" s="40"/>
      <c r="M134" s="194" t="s">
        <v>1</v>
      </c>
      <c r="N134" s="195" t="s">
        <v>46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0.28999999999999998</v>
      </c>
      <c r="T134" s="197">
        <f>S134*H134</f>
        <v>9.2799999999999994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133</v>
      </c>
      <c r="AT134" s="198" t="s">
        <v>128</v>
      </c>
      <c r="AU134" s="198" t="s">
        <v>90</v>
      </c>
      <c r="AY134" s="18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88</v>
      </c>
      <c r="BK134" s="199">
        <f>ROUND(I134*H134,2)</f>
        <v>0</v>
      </c>
      <c r="BL134" s="18" t="s">
        <v>133</v>
      </c>
      <c r="BM134" s="198" t="s">
        <v>143</v>
      </c>
    </row>
    <row r="135" spans="1:65" s="13" customFormat="1">
      <c r="B135" s="200"/>
      <c r="C135" s="201"/>
      <c r="D135" s="202" t="s">
        <v>135</v>
      </c>
      <c r="E135" s="203" t="s">
        <v>1</v>
      </c>
      <c r="F135" s="204" t="s">
        <v>136</v>
      </c>
      <c r="G135" s="201"/>
      <c r="H135" s="203" t="s">
        <v>1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135</v>
      </c>
      <c r="AU135" s="210" t="s">
        <v>90</v>
      </c>
      <c r="AV135" s="13" t="s">
        <v>88</v>
      </c>
      <c r="AW135" s="13" t="s">
        <v>36</v>
      </c>
      <c r="AX135" s="13" t="s">
        <v>81</v>
      </c>
      <c r="AY135" s="210" t="s">
        <v>126</v>
      </c>
    </row>
    <row r="136" spans="1:65" s="14" customFormat="1">
      <c r="B136" s="211"/>
      <c r="C136" s="212"/>
      <c r="D136" s="202" t="s">
        <v>135</v>
      </c>
      <c r="E136" s="213" t="s">
        <v>1</v>
      </c>
      <c r="F136" s="214" t="s">
        <v>144</v>
      </c>
      <c r="G136" s="212"/>
      <c r="H136" s="215">
        <v>8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135</v>
      </c>
      <c r="AU136" s="221" t="s">
        <v>90</v>
      </c>
      <c r="AV136" s="14" t="s">
        <v>90</v>
      </c>
      <c r="AW136" s="14" t="s">
        <v>36</v>
      </c>
      <c r="AX136" s="14" t="s">
        <v>81</v>
      </c>
      <c r="AY136" s="221" t="s">
        <v>126</v>
      </c>
    </row>
    <row r="137" spans="1:65" s="14" customFormat="1">
      <c r="B137" s="211"/>
      <c r="C137" s="212"/>
      <c r="D137" s="202" t="s">
        <v>135</v>
      </c>
      <c r="E137" s="213" t="s">
        <v>1</v>
      </c>
      <c r="F137" s="214" t="s">
        <v>145</v>
      </c>
      <c r="G137" s="212"/>
      <c r="H137" s="215">
        <v>20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135</v>
      </c>
      <c r="AU137" s="221" t="s">
        <v>90</v>
      </c>
      <c r="AV137" s="14" t="s">
        <v>90</v>
      </c>
      <c r="AW137" s="14" t="s">
        <v>36</v>
      </c>
      <c r="AX137" s="14" t="s">
        <v>81</v>
      </c>
      <c r="AY137" s="221" t="s">
        <v>126</v>
      </c>
    </row>
    <row r="138" spans="1:65" s="14" customFormat="1">
      <c r="B138" s="211"/>
      <c r="C138" s="212"/>
      <c r="D138" s="202" t="s">
        <v>135</v>
      </c>
      <c r="E138" s="213" t="s">
        <v>1</v>
      </c>
      <c r="F138" s="214" t="s">
        <v>146</v>
      </c>
      <c r="G138" s="212"/>
      <c r="H138" s="215">
        <v>4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135</v>
      </c>
      <c r="AU138" s="221" t="s">
        <v>90</v>
      </c>
      <c r="AV138" s="14" t="s">
        <v>90</v>
      </c>
      <c r="AW138" s="14" t="s">
        <v>36</v>
      </c>
      <c r="AX138" s="14" t="s">
        <v>81</v>
      </c>
      <c r="AY138" s="221" t="s">
        <v>126</v>
      </c>
    </row>
    <row r="139" spans="1:65" s="15" customFormat="1">
      <c r="B139" s="222"/>
      <c r="C139" s="223"/>
      <c r="D139" s="202" t="s">
        <v>135</v>
      </c>
      <c r="E139" s="224" t="s">
        <v>1</v>
      </c>
      <c r="F139" s="225" t="s">
        <v>140</v>
      </c>
      <c r="G139" s="223"/>
      <c r="H139" s="226">
        <v>32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135</v>
      </c>
      <c r="AU139" s="232" t="s">
        <v>90</v>
      </c>
      <c r="AV139" s="15" t="s">
        <v>133</v>
      </c>
      <c r="AW139" s="15" t="s">
        <v>36</v>
      </c>
      <c r="AX139" s="15" t="s">
        <v>88</v>
      </c>
      <c r="AY139" s="232" t="s">
        <v>126</v>
      </c>
    </row>
    <row r="140" spans="1:65" s="2" customFormat="1" ht="62.65" customHeight="1">
      <c r="A140" s="35"/>
      <c r="B140" s="36"/>
      <c r="C140" s="187" t="s">
        <v>147</v>
      </c>
      <c r="D140" s="187" t="s">
        <v>128</v>
      </c>
      <c r="E140" s="188" t="s">
        <v>148</v>
      </c>
      <c r="F140" s="189" t="s">
        <v>149</v>
      </c>
      <c r="G140" s="190" t="s">
        <v>131</v>
      </c>
      <c r="H140" s="191">
        <v>46.75</v>
      </c>
      <c r="I140" s="192"/>
      <c r="J140" s="193">
        <f>ROUND(I140*H140,2)</f>
        <v>0</v>
      </c>
      <c r="K140" s="189" t="s">
        <v>132</v>
      </c>
      <c r="L140" s="40"/>
      <c r="M140" s="194" t="s">
        <v>1</v>
      </c>
      <c r="N140" s="195" t="s">
        <v>46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0.32500000000000001</v>
      </c>
      <c r="T140" s="197">
        <f>S140*H140</f>
        <v>15.19375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133</v>
      </c>
      <c r="AT140" s="198" t="s">
        <v>128</v>
      </c>
      <c r="AU140" s="198" t="s">
        <v>90</v>
      </c>
      <c r="AY140" s="18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88</v>
      </c>
      <c r="BK140" s="199">
        <f>ROUND(I140*H140,2)</f>
        <v>0</v>
      </c>
      <c r="BL140" s="18" t="s">
        <v>133</v>
      </c>
      <c r="BM140" s="198" t="s">
        <v>150</v>
      </c>
    </row>
    <row r="141" spans="1:65" s="13" customFormat="1">
      <c r="B141" s="200"/>
      <c r="C141" s="201"/>
      <c r="D141" s="202" t="s">
        <v>135</v>
      </c>
      <c r="E141" s="203" t="s">
        <v>1</v>
      </c>
      <c r="F141" s="204" t="s">
        <v>136</v>
      </c>
      <c r="G141" s="201"/>
      <c r="H141" s="203" t="s">
        <v>1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135</v>
      </c>
      <c r="AU141" s="210" t="s">
        <v>90</v>
      </c>
      <c r="AV141" s="13" t="s">
        <v>88</v>
      </c>
      <c r="AW141" s="13" t="s">
        <v>36</v>
      </c>
      <c r="AX141" s="13" t="s">
        <v>81</v>
      </c>
      <c r="AY141" s="210" t="s">
        <v>126</v>
      </c>
    </row>
    <row r="142" spans="1:65" s="14" customFormat="1">
      <c r="B142" s="211"/>
      <c r="C142" s="212"/>
      <c r="D142" s="202" t="s">
        <v>135</v>
      </c>
      <c r="E142" s="213" t="s">
        <v>1</v>
      </c>
      <c r="F142" s="214" t="s">
        <v>137</v>
      </c>
      <c r="G142" s="212"/>
      <c r="H142" s="215">
        <v>12.5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135</v>
      </c>
      <c r="AU142" s="221" t="s">
        <v>90</v>
      </c>
      <c r="AV142" s="14" t="s">
        <v>90</v>
      </c>
      <c r="AW142" s="14" t="s">
        <v>36</v>
      </c>
      <c r="AX142" s="14" t="s">
        <v>81</v>
      </c>
      <c r="AY142" s="221" t="s">
        <v>126</v>
      </c>
    </row>
    <row r="143" spans="1:65" s="14" customFormat="1">
      <c r="B143" s="211"/>
      <c r="C143" s="212"/>
      <c r="D143" s="202" t="s">
        <v>135</v>
      </c>
      <c r="E143" s="213" t="s">
        <v>1</v>
      </c>
      <c r="F143" s="214" t="s">
        <v>138</v>
      </c>
      <c r="G143" s="212"/>
      <c r="H143" s="215">
        <v>27.5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135</v>
      </c>
      <c r="AU143" s="221" t="s">
        <v>90</v>
      </c>
      <c r="AV143" s="14" t="s">
        <v>90</v>
      </c>
      <c r="AW143" s="14" t="s">
        <v>36</v>
      </c>
      <c r="AX143" s="14" t="s">
        <v>81</v>
      </c>
      <c r="AY143" s="221" t="s">
        <v>126</v>
      </c>
    </row>
    <row r="144" spans="1:65" s="14" customFormat="1">
      <c r="B144" s="211"/>
      <c r="C144" s="212"/>
      <c r="D144" s="202" t="s">
        <v>135</v>
      </c>
      <c r="E144" s="213" t="s">
        <v>1</v>
      </c>
      <c r="F144" s="214" t="s">
        <v>139</v>
      </c>
      <c r="G144" s="212"/>
      <c r="H144" s="215">
        <v>6.75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135</v>
      </c>
      <c r="AU144" s="221" t="s">
        <v>90</v>
      </c>
      <c r="AV144" s="14" t="s">
        <v>90</v>
      </c>
      <c r="AW144" s="14" t="s">
        <v>36</v>
      </c>
      <c r="AX144" s="14" t="s">
        <v>81</v>
      </c>
      <c r="AY144" s="221" t="s">
        <v>126</v>
      </c>
    </row>
    <row r="145" spans="1:65" s="15" customFormat="1">
      <c r="B145" s="222"/>
      <c r="C145" s="223"/>
      <c r="D145" s="202" t="s">
        <v>135</v>
      </c>
      <c r="E145" s="224" t="s">
        <v>1</v>
      </c>
      <c r="F145" s="225" t="s">
        <v>140</v>
      </c>
      <c r="G145" s="223"/>
      <c r="H145" s="226">
        <v>46.75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135</v>
      </c>
      <c r="AU145" s="232" t="s">
        <v>90</v>
      </c>
      <c r="AV145" s="15" t="s">
        <v>133</v>
      </c>
      <c r="AW145" s="15" t="s">
        <v>36</v>
      </c>
      <c r="AX145" s="15" t="s">
        <v>88</v>
      </c>
      <c r="AY145" s="232" t="s">
        <v>126</v>
      </c>
    </row>
    <row r="146" spans="1:65" s="2" customFormat="1" ht="49.15" customHeight="1">
      <c r="A146" s="35"/>
      <c r="B146" s="36"/>
      <c r="C146" s="187" t="s">
        <v>133</v>
      </c>
      <c r="D146" s="187" t="s">
        <v>128</v>
      </c>
      <c r="E146" s="188" t="s">
        <v>151</v>
      </c>
      <c r="F146" s="189" t="s">
        <v>152</v>
      </c>
      <c r="G146" s="190" t="s">
        <v>153</v>
      </c>
      <c r="H146" s="191">
        <v>1</v>
      </c>
      <c r="I146" s="192"/>
      <c r="J146" s="193">
        <f>ROUND(I146*H146,2)</f>
        <v>0</v>
      </c>
      <c r="K146" s="189" t="s">
        <v>132</v>
      </c>
      <c r="L146" s="40"/>
      <c r="M146" s="194" t="s">
        <v>1</v>
      </c>
      <c r="N146" s="195" t="s">
        <v>46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0.20499999999999999</v>
      </c>
      <c r="T146" s="197">
        <f>S146*H146</f>
        <v>0.20499999999999999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133</v>
      </c>
      <c r="AT146" s="198" t="s">
        <v>128</v>
      </c>
      <c r="AU146" s="198" t="s">
        <v>90</v>
      </c>
      <c r="AY146" s="18" t="s">
        <v>126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88</v>
      </c>
      <c r="BK146" s="199">
        <f>ROUND(I146*H146,2)</f>
        <v>0</v>
      </c>
      <c r="BL146" s="18" t="s">
        <v>133</v>
      </c>
      <c r="BM146" s="198" t="s">
        <v>154</v>
      </c>
    </row>
    <row r="147" spans="1:65" s="2" customFormat="1" ht="24.2" customHeight="1">
      <c r="A147" s="35"/>
      <c r="B147" s="36"/>
      <c r="C147" s="187" t="s">
        <v>155</v>
      </c>
      <c r="D147" s="187" t="s">
        <v>128</v>
      </c>
      <c r="E147" s="188" t="s">
        <v>156</v>
      </c>
      <c r="F147" s="189" t="s">
        <v>157</v>
      </c>
      <c r="G147" s="190" t="s">
        <v>131</v>
      </c>
      <c r="H147" s="191">
        <v>31.45</v>
      </c>
      <c r="I147" s="192"/>
      <c r="J147" s="193">
        <f>ROUND(I147*H147,2)</f>
        <v>0</v>
      </c>
      <c r="K147" s="189" t="s">
        <v>132</v>
      </c>
      <c r="L147" s="40"/>
      <c r="M147" s="194" t="s">
        <v>1</v>
      </c>
      <c r="N147" s="195" t="s">
        <v>46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133</v>
      </c>
      <c r="AT147" s="198" t="s">
        <v>128</v>
      </c>
      <c r="AU147" s="198" t="s">
        <v>90</v>
      </c>
      <c r="AY147" s="18" t="s">
        <v>126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88</v>
      </c>
      <c r="BK147" s="199">
        <f>ROUND(I147*H147,2)</f>
        <v>0</v>
      </c>
      <c r="BL147" s="18" t="s">
        <v>133</v>
      </c>
      <c r="BM147" s="198" t="s">
        <v>158</v>
      </c>
    </row>
    <row r="148" spans="1:65" s="13" customFormat="1">
      <c r="B148" s="200"/>
      <c r="C148" s="201"/>
      <c r="D148" s="202" t="s">
        <v>135</v>
      </c>
      <c r="E148" s="203" t="s">
        <v>1</v>
      </c>
      <c r="F148" s="204" t="s">
        <v>136</v>
      </c>
      <c r="G148" s="201"/>
      <c r="H148" s="203" t="s">
        <v>1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135</v>
      </c>
      <c r="AU148" s="210" t="s">
        <v>90</v>
      </c>
      <c r="AV148" s="13" t="s">
        <v>88</v>
      </c>
      <c r="AW148" s="13" t="s">
        <v>36</v>
      </c>
      <c r="AX148" s="13" t="s">
        <v>81</v>
      </c>
      <c r="AY148" s="210" t="s">
        <v>126</v>
      </c>
    </row>
    <row r="149" spans="1:65" s="14" customFormat="1">
      <c r="B149" s="211"/>
      <c r="C149" s="212"/>
      <c r="D149" s="202" t="s">
        <v>135</v>
      </c>
      <c r="E149" s="213" t="s">
        <v>1</v>
      </c>
      <c r="F149" s="214" t="s">
        <v>144</v>
      </c>
      <c r="G149" s="212"/>
      <c r="H149" s="215">
        <v>8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135</v>
      </c>
      <c r="AU149" s="221" t="s">
        <v>90</v>
      </c>
      <c r="AV149" s="14" t="s">
        <v>90</v>
      </c>
      <c r="AW149" s="14" t="s">
        <v>36</v>
      </c>
      <c r="AX149" s="14" t="s">
        <v>81</v>
      </c>
      <c r="AY149" s="221" t="s">
        <v>126</v>
      </c>
    </row>
    <row r="150" spans="1:65" s="14" customFormat="1">
      <c r="B150" s="211"/>
      <c r="C150" s="212"/>
      <c r="D150" s="202" t="s">
        <v>135</v>
      </c>
      <c r="E150" s="213" t="s">
        <v>1</v>
      </c>
      <c r="F150" s="214" t="s">
        <v>159</v>
      </c>
      <c r="G150" s="212"/>
      <c r="H150" s="215">
        <v>10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135</v>
      </c>
      <c r="AU150" s="221" t="s">
        <v>90</v>
      </c>
      <c r="AV150" s="14" t="s">
        <v>90</v>
      </c>
      <c r="AW150" s="14" t="s">
        <v>36</v>
      </c>
      <c r="AX150" s="14" t="s">
        <v>81</v>
      </c>
      <c r="AY150" s="221" t="s">
        <v>126</v>
      </c>
    </row>
    <row r="151" spans="1:65" s="14" customFormat="1">
      <c r="B151" s="211"/>
      <c r="C151" s="212"/>
      <c r="D151" s="202" t="s">
        <v>135</v>
      </c>
      <c r="E151" s="213" t="s">
        <v>1</v>
      </c>
      <c r="F151" s="214" t="s">
        <v>160</v>
      </c>
      <c r="G151" s="212"/>
      <c r="H151" s="215">
        <v>3.75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135</v>
      </c>
      <c r="AU151" s="221" t="s">
        <v>90</v>
      </c>
      <c r="AV151" s="14" t="s">
        <v>90</v>
      </c>
      <c r="AW151" s="14" t="s">
        <v>36</v>
      </c>
      <c r="AX151" s="14" t="s">
        <v>81</v>
      </c>
      <c r="AY151" s="221" t="s">
        <v>126</v>
      </c>
    </row>
    <row r="152" spans="1:65" s="14" customFormat="1">
      <c r="B152" s="211"/>
      <c r="C152" s="212"/>
      <c r="D152" s="202" t="s">
        <v>135</v>
      </c>
      <c r="E152" s="213" t="s">
        <v>1</v>
      </c>
      <c r="F152" s="214" t="s">
        <v>161</v>
      </c>
      <c r="G152" s="212"/>
      <c r="H152" s="215">
        <v>3.5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135</v>
      </c>
      <c r="AU152" s="221" t="s">
        <v>90</v>
      </c>
      <c r="AV152" s="14" t="s">
        <v>90</v>
      </c>
      <c r="AW152" s="14" t="s">
        <v>36</v>
      </c>
      <c r="AX152" s="14" t="s">
        <v>81</v>
      </c>
      <c r="AY152" s="221" t="s">
        <v>126</v>
      </c>
    </row>
    <row r="153" spans="1:65" s="14" customFormat="1">
      <c r="B153" s="211"/>
      <c r="C153" s="212"/>
      <c r="D153" s="202" t="s">
        <v>135</v>
      </c>
      <c r="E153" s="213" t="s">
        <v>1</v>
      </c>
      <c r="F153" s="214" t="s">
        <v>146</v>
      </c>
      <c r="G153" s="212"/>
      <c r="H153" s="215">
        <v>4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135</v>
      </c>
      <c r="AU153" s="221" t="s">
        <v>90</v>
      </c>
      <c r="AV153" s="14" t="s">
        <v>90</v>
      </c>
      <c r="AW153" s="14" t="s">
        <v>36</v>
      </c>
      <c r="AX153" s="14" t="s">
        <v>81</v>
      </c>
      <c r="AY153" s="221" t="s">
        <v>126</v>
      </c>
    </row>
    <row r="154" spans="1:65" s="14" customFormat="1">
      <c r="B154" s="211"/>
      <c r="C154" s="212"/>
      <c r="D154" s="202" t="s">
        <v>135</v>
      </c>
      <c r="E154" s="213" t="s">
        <v>1</v>
      </c>
      <c r="F154" s="214" t="s">
        <v>162</v>
      </c>
      <c r="G154" s="212"/>
      <c r="H154" s="215">
        <v>2.2000000000000002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135</v>
      </c>
      <c r="AU154" s="221" t="s">
        <v>90</v>
      </c>
      <c r="AV154" s="14" t="s">
        <v>90</v>
      </c>
      <c r="AW154" s="14" t="s">
        <v>36</v>
      </c>
      <c r="AX154" s="14" t="s">
        <v>81</v>
      </c>
      <c r="AY154" s="221" t="s">
        <v>126</v>
      </c>
    </row>
    <row r="155" spans="1:65" s="15" customFormat="1">
      <c r="B155" s="222"/>
      <c r="C155" s="223"/>
      <c r="D155" s="202" t="s">
        <v>135</v>
      </c>
      <c r="E155" s="224" t="s">
        <v>1</v>
      </c>
      <c r="F155" s="225" t="s">
        <v>140</v>
      </c>
      <c r="G155" s="223"/>
      <c r="H155" s="226">
        <v>31.45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135</v>
      </c>
      <c r="AU155" s="232" t="s">
        <v>90</v>
      </c>
      <c r="AV155" s="15" t="s">
        <v>133</v>
      </c>
      <c r="AW155" s="15" t="s">
        <v>36</v>
      </c>
      <c r="AX155" s="15" t="s">
        <v>88</v>
      </c>
      <c r="AY155" s="232" t="s">
        <v>126</v>
      </c>
    </row>
    <row r="156" spans="1:65" s="2" customFormat="1" ht="49.15" customHeight="1">
      <c r="A156" s="35"/>
      <c r="B156" s="36"/>
      <c r="C156" s="187" t="s">
        <v>163</v>
      </c>
      <c r="D156" s="187" t="s">
        <v>128</v>
      </c>
      <c r="E156" s="188" t="s">
        <v>164</v>
      </c>
      <c r="F156" s="189" t="s">
        <v>165</v>
      </c>
      <c r="G156" s="190" t="s">
        <v>166</v>
      </c>
      <c r="H156" s="191">
        <v>54.69</v>
      </c>
      <c r="I156" s="192"/>
      <c r="J156" s="193">
        <f>ROUND(I156*H156,2)</f>
        <v>0</v>
      </c>
      <c r="K156" s="189" t="s">
        <v>132</v>
      </c>
      <c r="L156" s="40"/>
      <c r="M156" s="194" t="s">
        <v>1</v>
      </c>
      <c r="N156" s="195" t="s">
        <v>46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133</v>
      </c>
      <c r="AT156" s="198" t="s">
        <v>128</v>
      </c>
      <c r="AU156" s="198" t="s">
        <v>90</v>
      </c>
      <c r="AY156" s="18" t="s">
        <v>126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88</v>
      </c>
      <c r="BK156" s="199">
        <f>ROUND(I156*H156,2)</f>
        <v>0</v>
      </c>
      <c r="BL156" s="18" t="s">
        <v>133</v>
      </c>
      <c r="BM156" s="198" t="s">
        <v>167</v>
      </c>
    </row>
    <row r="157" spans="1:65" s="13" customFormat="1">
      <c r="B157" s="200"/>
      <c r="C157" s="201"/>
      <c r="D157" s="202" t="s">
        <v>135</v>
      </c>
      <c r="E157" s="203" t="s">
        <v>1</v>
      </c>
      <c r="F157" s="204" t="s">
        <v>168</v>
      </c>
      <c r="G157" s="201"/>
      <c r="H157" s="203" t="s">
        <v>1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135</v>
      </c>
      <c r="AU157" s="210" t="s">
        <v>90</v>
      </c>
      <c r="AV157" s="13" t="s">
        <v>88</v>
      </c>
      <c r="AW157" s="13" t="s">
        <v>36</v>
      </c>
      <c r="AX157" s="13" t="s">
        <v>81</v>
      </c>
      <c r="AY157" s="210" t="s">
        <v>126</v>
      </c>
    </row>
    <row r="158" spans="1:65" s="13" customFormat="1">
      <c r="B158" s="200"/>
      <c r="C158" s="201"/>
      <c r="D158" s="202" t="s">
        <v>135</v>
      </c>
      <c r="E158" s="203" t="s">
        <v>1</v>
      </c>
      <c r="F158" s="204" t="s">
        <v>169</v>
      </c>
      <c r="G158" s="201"/>
      <c r="H158" s="203" t="s">
        <v>1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135</v>
      </c>
      <c r="AU158" s="210" t="s">
        <v>90</v>
      </c>
      <c r="AV158" s="13" t="s">
        <v>88</v>
      </c>
      <c r="AW158" s="13" t="s">
        <v>36</v>
      </c>
      <c r="AX158" s="13" t="s">
        <v>81</v>
      </c>
      <c r="AY158" s="210" t="s">
        <v>126</v>
      </c>
    </row>
    <row r="159" spans="1:65" s="14" customFormat="1">
      <c r="B159" s="211"/>
      <c r="C159" s="212"/>
      <c r="D159" s="202" t="s">
        <v>135</v>
      </c>
      <c r="E159" s="213" t="s">
        <v>1</v>
      </c>
      <c r="F159" s="214" t="s">
        <v>170</v>
      </c>
      <c r="G159" s="212"/>
      <c r="H159" s="215">
        <v>6.36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135</v>
      </c>
      <c r="AU159" s="221" t="s">
        <v>90</v>
      </c>
      <c r="AV159" s="14" t="s">
        <v>90</v>
      </c>
      <c r="AW159" s="14" t="s">
        <v>36</v>
      </c>
      <c r="AX159" s="14" t="s">
        <v>81</v>
      </c>
      <c r="AY159" s="221" t="s">
        <v>126</v>
      </c>
    </row>
    <row r="160" spans="1:65" s="14" customFormat="1">
      <c r="B160" s="211"/>
      <c r="C160" s="212"/>
      <c r="D160" s="202" t="s">
        <v>135</v>
      </c>
      <c r="E160" s="213" t="s">
        <v>1</v>
      </c>
      <c r="F160" s="214" t="s">
        <v>171</v>
      </c>
      <c r="G160" s="212"/>
      <c r="H160" s="215">
        <v>3.6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135</v>
      </c>
      <c r="AU160" s="221" t="s">
        <v>90</v>
      </c>
      <c r="AV160" s="14" t="s">
        <v>90</v>
      </c>
      <c r="AW160" s="14" t="s">
        <v>36</v>
      </c>
      <c r="AX160" s="14" t="s">
        <v>81</v>
      </c>
      <c r="AY160" s="221" t="s">
        <v>126</v>
      </c>
    </row>
    <row r="161" spans="1:65" s="14" customFormat="1">
      <c r="B161" s="211"/>
      <c r="C161" s="212"/>
      <c r="D161" s="202" t="s">
        <v>135</v>
      </c>
      <c r="E161" s="213" t="s">
        <v>1</v>
      </c>
      <c r="F161" s="214" t="s">
        <v>172</v>
      </c>
      <c r="G161" s="212"/>
      <c r="H161" s="215">
        <v>9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135</v>
      </c>
      <c r="AU161" s="221" t="s">
        <v>90</v>
      </c>
      <c r="AV161" s="14" t="s">
        <v>90</v>
      </c>
      <c r="AW161" s="14" t="s">
        <v>36</v>
      </c>
      <c r="AX161" s="14" t="s">
        <v>81</v>
      </c>
      <c r="AY161" s="221" t="s">
        <v>126</v>
      </c>
    </row>
    <row r="162" spans="1:65" s="14" customFormat="1">
      <c r="B162" s="211"/>
      <c r="C162" s="212"/>
      <c r="D162" s="202" t="s">
        <v>135</v>
      </c>
      <c r="E162" s="213" t="s">
        <v>1</v>
      </c>
      <c r="F162" s="214" t="s">
        <v>173</v>
      </c>
      <c r="G162" s="212"/>
      <c r="H162" s="215">
        <v>4.5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135</v>
      </c>
      <c r="AU162" s="221" t="s">
        <v>90</v>
      </c>
      <c r="AV162" s="14" t="s">
        <v>90</v>
      </c>
      <c r="AW162" s="14" t="s">
        <v>36</v>
      </c>
      <c r="AX162" s="14" t="s">
        <v>81</v>
      </c>
      <c r="AY162" s="221" t="s">
        <v>126</v>
      </c>
    </row>
    <row r="163" spans="1:65" s="14" customFormat="1">
      <c r="B163" s="211"/>
      <c r="C163" s="212"/>
      <c r="D163" s="202" t="s">
        <v>135</v>
      </c>
      <c r="E163" s="213" t="s">
        <v>1</v>
      </c>
      <c r="F163" s="214" t="s">
        <v>174</v>
      </c>
      <c r="G163" s="212"/>
      <c r="H163" s="215">
        <v>5.95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135</v>
      </c>
      <c r="AU163" s="221" t="s">
        <v>90</v>
      </c>
      <c r="AV163" s="14" t="s">
        <v>90</v>
      </c>
      <c r="AW163" s="14" t="s">
        <v>36</v>
      </c>
      <c r="AX163" s="14" t="s">
        <v>81</v>
      </c>
      <c r="AY163" s="221" t="s">
        <v>126</v>
      </c>
    </row>
    <row r="164" spans="1:65" s="14" customFormat="1">
      <c r="B164" s="211"/>
      <c r="C164" s="212"/>
      <c r="D164" s="202" t="s">
        <v>135</v>
      </c>
      <c r="E164" s="213" t="s">
        <v>1</v>
      </c>
      <c r="F164" s="214" t="s">
        <v>175</v>
      </c>
      <c r="G164" s="212"/>
      <c r="H164" s="215">
        <v>3.2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135</v>
      </c>
      <c r="AU164" s="221" t="s">
        <v>90</v>
      </c>
      <c r="AV164" s="14" t="s">
        <v>90</v>
      </c>
      <c r="AW164" s="14" t="s">
        <v>36</v>
      </c>
      <c r="AX164" s="14" t="s">
        <v>81</v>
      </c>
      <c r="AY164" s="221" t="s">
        <v>126</v>
      </c>
    </row>
    <row r="165" spans="1:65" s="14" customFormat="1">
      <c r="B165" s="211"/>
      <c r="C165" s="212"/>
      <c r="D165" s="202" t="s">
        <v>135</v>
      </c>
      <c r="E165" s="213" t="s">
        <v>1</v>
      </c>
      <c r="F165" s="214" t="s">
        <v>176</v>
      </c>
      <c r="G165" s="212"/>
      <c r="H165" s="215">
        <v>6.45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135</v>
      </c>
      <c r="AU165" s="221" t="s">
        <v>90</v>
      </c>
      <c r="AV165" s="14" t="s">
        <v>90</v>
      </c>
      <c r="AW165" s="14" t="s">
        <v>36</v>
      </c>
      <c r="AX165" s="14" t="s">
        <v>81</v>
      </c>
      <c r="AY165" s="221" t="s">
        <v>126</v>
      </c>
    </row>
    <row r="166" spans="1:65" s="14" customFormat="1">
      <c r="B166" s="211"/>
      <c r="C166" s="212"/>
      <c r="D166" s="202" t="s">
        <v>135</v>
      </c>
      <c r="E166" s="213" t="s">
        <v>1</v>
      </c>
      <c r="F166" s="214" t="s">
        <v>177</v>
      </c>
      <c r="G166" s="212"/>
      <c r="H166" s="215">
        <v>2.2000000000000002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135</v>
      </c>
      <c r="AU166" s="221" t="s">
        <v>90</v>
      </c>
      <c r="AV166" s="14" t="s">
        <v>90</v>
      </c>
      <c r="AW166" s="14" t="s">
        <v>36</v>
      </c>
      <c r="AX166" s="14" t="s">
        <v>81</v>
      </c>
      <c r="AY166" s="221" t="s">
        <v>126</v>
      </c>
    </row>
    <row r="167" spans="1:65" s="14" customFormat="1">
      <c r="B167" s="211"/>
      <c r="C167" s="212"/>
      <c r="D167" s="202" t="s">
        <v>135</v>
      </c>
      <c r="E167" s="213" t="s">
        <v>1</v>
      </c>
      <c r="F167" s="214" t="s">
        <v>178</v>
      </c>
      <c r="G167" s="212"/>
      <c r="H167" s="215">
        <v>2.2749999999999999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135</v>
      </c>
      <c r="AU167" s="221" t="s">
        <v>90</v>
      </c>
      <c r="AV167" s="14" t="s">
        <v>90</v>
      </c>
      <c r="AW167" s="14" t="s">
        <v>36</v>
      </c>
      <c r="AX167" s="14" t="s">
        <v>81</v>
      </c>
      <c r="AY167" s="221" t="s">
        <v>126</v>
      </c>
    </row>
    <row r="168" spans="1:65" s="14" customFormat="1">
      <c r="B168" s="211"/>
      <c r="C168" s="212"/>
      <c r="D168" s="202" t="s">
        <v>135</v>
      </c>
      <c r="E168" s="213" t="s">
        <v>1</v>
      </c>
      <c r="F168" s="214" t="s">
        <v>179</v>
      </c>
      <c r="G168" s="212"/>
      <c r="H168" s="215">
        <v>1.65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135</v>
      </c>
      <c r="AU168" s="221" t="s">
        <v>90</v>
      </c>
      <c r="AV168" s="14" t="s">
        <v>90</v>
      </c>
      <c r="AW168" s="14" t="s">
        <v>36</v>
      </c>
      <c r="AX168" s="14" t="s">
        <v>81</v>
      </c>
      <c r="AY168" s="221" t="s">
        <v>126</v>
      </c>
    </row>
    <row r="169" spans="1:65" s="13" customFormat="1">
      <c r="B169" s="200"/>
      <c r="C169" s="201"/>
      <c r="D169" s="202" t="s">
        <v>135</v>
      </c>
      <c r="E169" s="203" t="s">
        <v>1</v>
      </c>
      <c r="F169" s="204" t="s">
        <v>180</v>
      </c>
      <c r="G169" s="201"/>
      <c r="H169" s="203" t="s">
        <v>1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135</v>
      </c>
      <c r="AU169" s="210" t="s">
        <v>90</v>
      </c>
      <c r="AV169" s="13" t="s">
        <v>88</v>
      </c>
      <c r="AW169" s="13" t="s">
        <v>36</v>
      </c>
      <c r="AX169" s="13" t="s">
        <v>81</v>
      </c>
      <c r="AY169" s="210" t="s">
        <v>126</v>
      </c>
    </row>
    <row r="170" spans="1:65" s="14" customFormat="1">
      <c r="B170" s="211"/>
      <c r="C170" s="212"/>
      <c r="D170" s="202" t="s">
        <v>135</v>
      </c>
      <c r="E170" s="213" t="s">
        <v>1</v>
      </c>
      <c r="F170" s="214" t="s">
        <v>181</v>
      </c>
      <c r="G170" s="212"/>
      <c r="H170" s="215">
        <v>8.1549999999999994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135</v>
      </c>
      <c r="AU170" s="221" t="s">
        <v>90</v>
      </c>
      <c r="AV170" s="14" t="s">
        <v>90</v>
      </c>
      <c r="AW170" s="14" t="s">
        <v>36</v>
      </c>
      <c r="AX170" s="14" t="s">
        <v>81</v>
      </c>
      <c r="AY170" s="221" t="s">
        <v>126</v>
      </c>
    </row>
    <row r="171" spans="1:65" s="14" customFormat="1">
      <c r="B171" s="211"/>
      <c r="C171" s="212"/>
      <c r="D171" s="202" t="s">
        <v>135</v>
      </c>
      <c r="E171" s="213" t="s">
        <v>1</v>
      </c>
      <c r="F171" s="214" t="s">
        <v>182</v>
      </c>
      <c r="G171" s="212"/>
      <c r="H171" s="215">
        <v>1.35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135</v>
      </c>
      <c r="AU171" s="221" t="s">
        <v>90</v>
      </c>
      <c r="AV171" s="14" t="s">
        <v>90</v>
      </c>
      <c r="AW171" s="14" t="s">
        <v>36</v>
      </c>
      <c r="AX171" s="14" t="s">
        <v>81</v>
      </c>
      <c r="AY171" s="221" t="s">
        <v>126</v>
      </c>
    </row>
    <row r="172" spans="1:65" s="15" customFormat="1">
      <c r="B172" s="222"/>
      <c r="C172" s="223"/>
      <c r="D172" s="202" t="s">
        <v>135</v>
      </c>
      <c r="E172" s="224" t="s">
        <v>1</v>
      </c>
      <c r="F172" s="225" t="s">
        <v>140</v>
      </c>
      <c r="G172" s="223"/>
      <c r="H172" s="226">
        <v>54.69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135</v>
      </c>
      <c r="AU172" s="232" t="s">
        <v>90</v>
      </c>
      <c r="AV172" s="15" t="s">
        <v>133</v>
      </c>
      <c r="AW172" s="15" t="s">
        <v>36</v>
      </c>
      <c r="AX172" s="15" t="s">
        <v>88</v>
      </c>
      <c r="AY172" s="232" t="s">
        <v>126</v>
      </c>
    </row>
    <row r="173" spans="1:65" s="2" customFormat="1" ht="49.15" customHeight="1">
      <c r="A173" s="35"/>
      <c r="B173" s="36"/>
      <c r="C173" s="187" t="s">
        <v>183</v>
      </c>
      <c r="D173" s="187" t="s">
        <v>128</v>
      </c>
      <c r="E173" s="188" t="s">
        <v>184</v>
      </c>
      <c r="F173" s="189" t="s">
        <v>185</v>
      </c>
      <c r="G173" s="190" t="s">
        <v>166</v>
      </c>
      <c r="H173" s="191">
        <v>54.69</v>
      </c>
      <c r="I173" s="192"/>
      <c r="J173" s="193">
        <f>ROUND(I173*H173,2)</f>
        <v>0</v>
      </c>
      <c r="K173" s="189" t="s">
        <v>132</v>
      </c>
      <c r="L173" s="40"/>
      <c r="M173" s="194" t="s">
        <v>1</v>
      </c>
      <c r="N173" s="195" t="s">
        <v>46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133</v>
      </c>
      <c r="AT173" s="198" t="s">
        <v>128</v>
      </c>
      <c r="AU173" s="198" t="s">
        <v>90</v>
      </c>
      <c r="AY173" s="18" t="s">
        <v>126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88</v>
      </c>
      <c r="BK173" s="199">
        <f>ROUND(I173*H173,2)</f>
        <v>0</v>
      </c>
      <c r="BL173" s="18" t="s">
        <v>133</v>
      </c>
      <c r="BM173" s="198" t="s">
        <v>186</v>
      </c>
    </row>
    <row r="174" spans="1:65" s="13" customFormat="1">
      <c r="B174" s="200"/>
      <c r="C174" s="201"/>
      <c r="D174" s="202" t="s">
        <v>135</v>
      </c>
      <c r="E174" s="203" t="s">
        <v>1</v>
      </c>
      <c r="F174" s="204" t="s">
        <v>168</v>
      </c>
      <c r="G174" s="201"/>
      <c r="H174" s="203" t="s">
        <v>1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135</v>
      </c>
      <c r="AU174" s="210" t="s">
        <v>90</v>
      </c>
      <c r="AV174" s="13" t="s">
        <v>88</v>
      </c>
      <c r="AW174" s="13" t="s">
        <v>36</v>
      </c>
      <c r="AX174" s="13" t="s">
        <v>81</v>
      </c>
      <c r="AY174" s="210" t="s">
        <v>126</v>
      </c>
    </row>
    <row r="175" spans="1:65" s="13" customFormat="1">
      <c r="B175" s="200"/>
      <c r="C175" s="201"/>
      <c r="D175" s="202" t="s">
        <v>135</v>
      </c>
      <c r="E175" s="203" t="s">
        <v>1</v>
      </c>
      <c r="F175" s="204" t="s">
        <v>169</v>
      </c>
      <c r="G175" s="201"/>
      <c r="H175" s="203" t="s">
        <v>1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135</v>
      </c>
      <c r="AU175" s="210" t="s">
        <v>90</v>
      </c>
      <c r="AV175" s="13" t="s">
        <v>88</v>
      </c>
      <c r="AW175" s="13" t="s">
        <v>36</v>
      </c>
      <c r="AX175" s="13" t="s">
        <v>81</v>
      </c>
      <c r="AY175" s="210" t="s">
        <v>126</v>
      </c>
    </row>
    <row r="176" spans="1:65" s="14" customFormat="1">
      <c r="B176" s="211"/>
      <c r="C176" s="212"/>
      <c r="D176" s="202" t="s">
        <v>135</v>
      </c>
      <c r="E176" s="213" t="s">
        <v>1</v>
      </c>
      <c r="F176" s="214" t="s">
        <v>170</v>
      </c>
      <c r="G176" s="212"/>
      <c r="H176" s="215">
        <v>6.36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135</v>
      </c>
      <c r="AU176" s="221" t="s">
        <v>90</v>
      </c>
      <c r="AV176" s="14" t="s">
        <v>90</v>
      </c>
      <c r="AW176" s="14" t="s">
        <v>36</v>
      </c>
      <c r="AX176" s="14" t="s">
        <v>81</v>
      </c>
      <c r="AY176" s="221" t="s">
        <v>126</v>
      </c>
    </row>
    <row r="177" spans="1:65" s="14" customFormat="1">
      <c r="B177" s="211"/>
      <c r="C177" s="212"/>
      <c r="D177" s="202" t="s">
        <v>135</v>
      </c>
      <c r="E177" s="213" t="s">
        <v>1</v>
      </c>
      <c r="F177" s="214" t="s">
        <v>171</v>
      </c>
      <c r="G177" s="212"/>
      <c r="H177" s="215">
        <v>3.6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135</v>
      </c>
      <c r="AU177" s="221" t="s">
        <v>90</v>
      </c>
      <c r="AV177" s="14" t="s">
        <v>90</v>
      </c>
      <c r="AW177" s="14" t="s">
        <v>36</v>
      </c>
      <c r="AX177" s="14" t="s">
        <v>81</v>
      </c>
      <c r="AY177" s="221" t="s">
        <v>126</v>
      </c>
    </row>
    <row r="178" spans="1:65" s="14" customFormat="1">
      <c r="B178" s="211"/>
      <c r="C178" s="212"/>
      <c r="D178" s="202" t="s">
        <v>135</v>
      </c>
      <c r="E178" s="213" t="s">
        <v>1</v>
      </c>
      <c r="F178" s="214" t="s">
        <v>172</v>
      </c>
      <c r="G178" s="212"/>
      <c r="H178" s="215">
        <v>9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135</v>
      </c>
      <c r="AU178" s="221" t="s">
        <v>90</v>
      </c>
      <c r="AV178" s="14" t="s">
        <v>90</v>
      </c>
      <c r="AW178" s="14" t="s">
        <v>36</v>
      </c>
      <c r="AX178" s="14" t="s">
        <v>81</v>
      </c>
      <c r="AY178" s="221" t="s">
        <v>126</v>
      </c>
    </row>
    <row r="179" spans="1:65" s="14" customFormat="1">
      <c r="B179" s="211"/>
      <c r="C179" s="212"/>
      <c r="D179" s="202" t="s">
        <v>135</v>
      </c>
      <c r="E179" s="213" t="s">
        <v>1</v>
      </c>
      <c r="F179" s="214" t="s">
        <v>173</v>
      </c>
      <c r="G179" s="212"/>
      <c r="H179" s="215">
        <v>4.5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135</v>
      </c>
      <c r="AU179" s="221" t="s">
        <v>90</v>
      </c>
      <c r="AV179" s="14" t="s">
        <v>90</v>
      </c>
      <c r="AW179" s="14" t="s">
        <v>36</v>
      </c>
      <c r="AX179" s="14" t="s">
        <v>81</v>
      </c>
      <c r="AY179" s="221" t="s">
        <v>126</v>
      </c>
    </row>
    <row r="180" spans="1:65" s="14" customFormat="1">
      <c r="B180" s="211"/>
      <c r="C180" s="212"/>
      <c r="D180" s="202" t="s">
        <v>135</v>
      </c>
      <c r="E180" s="213" t="s">
        <v>1</v>
      </c>
      <c r="F180" s="214" t="s">
        <v>174</v>
      </c>
      <c r="G180" s="212"/>
      <c r="H180" s="215">
        <v>5.95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135</v>
      </c>
      <c r="AU180" s="221" t="s">
        <v>90</v>
      </c>
      <c r="AV180" s="14" t="s">
        <v>90</v>
      </c>
      <c r="AW180" s="14" t="s">
        <v>36</v>
      </c>
      <c r="AX180" s="14" t="s">
        <v>81</v>
      </c>
      <c r="AY180" s="221" t="s">
        <v>126</v>
      </c>
    </row>
    <row r="181" spans="1:65" s="14" customFormat="1">
      <c r="B181" s="211"/>
      <c r="C181" s="212"/>
      <c r="D181" s="202" t="s">
        <v>135</v>
      </c>
      <c r="E181" s="213" t="s">
        <v>1</v>
      </c>
      <c r="F181" s="214" t="s">
        <v>175</v>
      </c>
      <c r="G181" s="212"/>
      <c r="H181" s="215">
        <v>3.2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135</v>
      </c>
      <c r="AU181" s="221" t="s">
        <v>90</v>
      </c>
      <c r="AV181" s="14" t="s">
        <v>90</v>
      </c>
      <c r="AW181" s="14" t="s">
        <v>36</v>
      </c>
      <c r="AX181" s="14" t="s">
        <v>81</v>
      </c>
      <c r="AY181" s="221" t="s">
        <v>126</v>
      </c>
    </row>
    <row r="182" spans="1:65" s="14" customFormat="1">
      <c r="B182" s="211"/>
      <c r="C182" s="212"/>
      <c r="D182" s="202" t="s">
        <v>135</v>
      </c>
      <c r="E182" s="213" t="s">
        <v>1</v>
      </c>
      <c r="F182" s="214" t="s">
        <v>176</v>
      </c>
      <c r="G182" s="212"/>
      <c r="H182" s="215">
        <v>6.45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135</v>
      </c>
      <c r="AU182" s="221" t="s">
        <v>90</v>
      </c>
      <c r="AV182" s="14" t="s">
        <v>90</v>
      </c>
      <c r="AW182" s="14" t="s">
        <v>36</v>
      </c>
      <c r="AX182" s="14" t="s">
        <v>81</v>
      </c>
      <c r="AY182" s="221" t="s">
        <v>126</v>
      </c>
    </row>
    <row r="183" spans="1:65" s="14" customFormat="1">
      <c r="B183" s="211"/>
      <c r="C183" s="212"/>
      <c r="D183" s="202" t="s">
        <v>135</v>
      </c>
      <c r="E183" s="213" t="s">
        <v>1</v>
      </c>
      <c r="F183" s="214" t="s">
        <v>177</v>
      </c>
      <c r="G183" s="212"/>
      <c r="H183" s="215">
        <v>2.2000000000000002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135</v>
      </c>
      <c r="AU183" s="221" t="s">
        <v>90</v>
      </c>
      <c r="AV183" s="14" t="s">
        <v>90</v>
      </c>
      <c r="AW183" s="14" t="s">
        <v>36</v>
      </c>
      <c r="AX183" s="14" t="s">
        <v>81</v>
      </c>
      <c r="AY183" s="221" t="s">
        <v>126</v>
      </c>
    </row>
    <row r="184" spans="1:65" s="14" customFormat="1">
      <c r="B184" s="211"/>
      <c r="C184" s="212"/>
      <c r="D184" s="202" t="s">
        <v>135</v>
      </c>
      <c r="E184" s="213" t="s">
        <v>1</v>
      </c>
      <c r="F184" s="214" t="s">
        <v>178</v>
      </c>
      <c r="G184" s="212"/>
      <c r="H184" s="215">
        <v>2.2749999999999999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135</v>
      </c>
      <c r="AU184" s="221" t="s">
        <v>90</v>
      </c>
      <c r="AV184" s="14" t="s">
        <v>90</v>
      </c>
      <c r="AW184" s="14" t="s">
        <v>36</v>
      </c>
      <c r="AX184" s="14" t="s">
        <v>81</v>
      </c>
      <c r="AY184" s="221" t="s">
        <v>126</v>
      </c>
    </row>
    <row r="185" spans="1:65" s="14" customFormat="1">
      <c r="B185" s="211"/>
      <c r="C185" s="212"/>
      <c r="D185" s="202" t="s">
        <v>135</v>
      </c>
      <c r="E185" s="213" t="s">
        <v>1</v>
      </c>
      <c r="F185" s="214" t="s">
        <v>179</v>
      </c>
      <c r="G185" s="212"/>
      <c r="H185" s="215">
        <v>1.65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135</v>
      </c>
      <c r="AU185" s="221" t="s">
        <v>90</v>
      </c>
      <c r="AV185" s="14" t="s">
        <v>90</v>
      </c>
      <c r="AW185" s="14" t="s">
        <v>36</v>
      </c>
      <c r="AX185" s="14" t="s">
        <v>81</v>
      </c>
      <c r="AY185" s="221" t="s">
        <v>126</v>
      </c>
    </row>
    <row r="186" spans="1:65" s="13" customFormat="1">
      <c r="B186" s="200"/>
      <c r="C186" s="201"/>
      <c r="D186" s="202" t="s">
        <v>135</v>
      </c>
      <c r="E186" s="203" t="s">
        <v>1</v>
      </c>
      <c r="F186" s="204" t="s">
        <v>180</v>
      </c>
      <c r="G186" s="201"/>
      <c r="H186" s="203" t="s">
        <v>1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135</v>
      </c>
      <c r="AU186" s="210" t="s">
        <v>90</v>
      </c>
      <c r="AV186" s="13" t="s">
        <v>88</v>
      </c>
      <c r="AW186" s="13" t="s">
        <v>36</v>
      </c>
      <c r="AX186" s="13" t="s">
        <v>81</v>
      </c>
      <c r="AY186" s="210" t="s">
        <v>126</v>
      </c>
    </row>
    <row r="187" spans="1:65" s="14" customFormat="1">
      <c r="B187" s="211"/>
      <c r="C187" s="212"/>
      <c r="D187" s="202" t="s">
        <v>135</v>
      </c>
      <c r="E187" s="213" t="s">
        <v>1</v>
      </c>
      <c r="F187" s="214" t="s">
        <v>181</v>
      </c>
      <c r="G187" s="212"/>
      <c r="H187" s="215">
        <v>8.1549999999999994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135</v>
      </c>
      <c r="AU187" s="221" t="s">
        <v>90</v>
      </c>
      <c r="AV187" s="14" t="s">
        <v>90</v>
      </c>
      <c r="AW187" s="14" t="s">
        <v>36</v>
      </c>
      <c r="AX187" s="14" t="s">
        <v>81</v>
      </c>
      <c r="AY187" s="221" t="s">
        <v>126</v>
      </c>
    </row>
    <row r="188" spans="1:65" s="14" customFormat="1">
      <c r="B188" s="211"/>
      <c r="C188" s="212"/>
      <c r="D188" s="202" t="s">
        <v>135</v>
      </c>
      <c r="E188" s="213" t="s">
        <v>1</v>
      </c>
      <c r="F188" s="214" t="s">
        <v>182</v>
      </c>
      <c r="G188" s="212"/>
      <c r="H188" s="215">
        <v>1.35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135</v>
      </c>
      <c r="AU188" s="221" t="s">
        <v>90</v>
      </c>
      <c r="AV188" s="14" t="s">
        <v>90</v>
      </c>
      <c r="AW188" s="14" t="s">
        <v>36</v>
      </c>
      <c r="AX188" s="14" t="s">
        <v>81</v>
      </c>
      <c r="AY188" s="221" t="s">
        <v>126</v>
      </c>
    </row>
    <row r="189" spans="1:65" s="15" customFormat="1">
      <c r="B189" s="222"/>
      <c r="C189" s="223"/>
      <c r="D189" s="202" t="s">
        <v>135</v>
      </c>
      <c r="E189" s="224" t="s">
        <v>1</v>
      </c>
      <c r="F189" s="225" t="s">
        <v>140</v>
      </c>
      <c r="G189" s="223"/>
      <c r="H189" s="226">
        <v>54.69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135</v>
      </c>
      <c r="AU189" s="232" t="s">
        <v>90</v>
      </c>
      <c r="AV189" s="15" t="s">
        <v>133</v>
      </c>
      <c r="AW189" s="15" t="s">
        <v>36</v>
      </c>
      <c r="AX189" s="15" t="s">
        <v>88</v>
      </c>
      <c r="AY189" s="232" t="s">
        <v>126</v>
      </c>
    </row>
    <row r="190" spans="1:65" s="2" customFormat="1" ht="49.15" customHeight="1">
      <c r="A190" s="35"/>
      <c r="B190" s="36"/>
      <c r="C190" s="187" t="s">
        <v>187</v>
      </c>
      <c r="D190" s="187" t="s">
        <v>128</v>
      </c>
      <c r="E190" s="188" t="s">
        <v>188</v>
      </c>
      <c r="F190" s="189" t="s">
        <v>189</v>
      </c>
      <c r="G190" s="190" t="s">
        <v>153</v>
      </c>
      <c r="H190" s="191">
        <v>172</v>
      </c>
      <c r="I190" s="192"/>
      <c r="J190" s="193">
        <f>ROUND(I190*H190,2)</f>
        <v>0</v>
      </c>
      <c r="K190" s="189" t="s">
        <v>132</v>
      </c>
      <c r="L190" s="40"/>
      <c r="M190" s="194" t="s">
        <v>1</v>
      </c>
      <c r="N190" s="195" t="s">
        <v>46</v>
      </c>
      <c r="O190" s="72"/>
      <c r="P190" s="196">
        <f>O190*H190</f>
        <v>0</v>
      </c>
      <c r="Q190" s="196">
        <v>3.5999999999999999E-3</v>
      </c>
      <c r="R190" s="196">
        <f>Q190*H190</f>
        <v>0.61919999999999997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133</v>
      </c>
      <c r="AT190" s="198" t="s">
        <v>128</v>
      </c>
      <c r="AU190" s="198" t="s">
        <v>90</v>
      </c>
      <c r="AY190" s="18" t="s">
        <v>126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88</v>
      </c>
      <c r="BK190" s="199">
        <f>ROUND(I190*H190,2)</f>
        <v>0</v>
      </c>
      <c r="BL190" s="18" t="s">
        <v>133</v>
      </c>
      <c r="BM190" s="198" t="s">
        <v>190</v>
      </c>
    </row>
    <row r="191" spans="1:65" s="14" customFormat="1">
      <c r="B191" s="211"/>
      <c r="C191" s="212"/>
      <c r="D191" s="202" t="s">
        <v>135</v>
      </c>
      <c r="E191" s="213" t="s">
        <v>1</v>
      </c>
      <c r="F191" s="214" t="s">
        <v>191</v>
      </c>
      <c r="G191" s="212"/>
      <c r="H191" s="215">
        <v>172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135</v>
      </c>
      <c r="AU191" s="221" t="s">
        <v>90</v>
      </c>
      <c r="AV191" s="14" t="s">
        <v>90</v>
      </c>
      <c r="AW191" s="14" t="s">
        <v>36</v>
      </c>
      <c r="AX191" s="14" t="s">
        <v>88</v>
      </c>
      <c r="AY191" s="221" t="s">
        <v>126</v>
      </c>
    </row>
    <row r="192" spans="1:65" s="2" customFormat="1" ht="24.2" customHeight="1">
      <c r="A192" s="35"/>
      <c r="B192" s="36"/>
      <c r="C192" s="233" t="s">
        <v>192</v>
      </c>
      <c r="D192" s="233" t="s">
        <v>193</v>
      </c>
      <c r="E192" s="234" t="s">
        <v>194</v>
      </c>
      <c r="F192" s="235" t="s">
        <v>195</v>
      </c>
      <c r="G192" s="236" t="s">
        <v>153</v>
      </c>
      <c r="H192" s="237">
        <v>174.58</v>
      </c>
      <c r="I192" s="238"/>
      <c r="J192" s="239">
        <f>ROUND(I192*H192,2)</f>
        <v>0</v>
      </c>
      <c r="K192" s="235" t="s">
        <v>1</v>
      </c>
      <c r="L192" s="240"/>
      <c r="M192" s="241" t="s">
        <v>1</v>
      </c>
      <c r="N192" s="242" t="s">
        <v>46</v>
      </c>
      <c r="O192" s="72"/>
      <c r="P192" s="196">
        <f>O192*H192</f>
        <v>0</v>
      </c>
      <c r="Q192" s="196">
        <v>6.7400000000000003E-3</v>
      </c>
      <c r="R192" s="196">
        <f>Q192*H192</f>
        <v>1.1766692000000001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187</v>
      </c>
      <c r="AT192" s="198" t="s">
        <v>193</v>
      </c>
      <c r="AU192" s="198" t="s">
        <v>90</v>
      </c>
      <c r="AY192" s="18" t="s">
        <v>126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88</v>
      </c>
      <c r="BK192" s="199">
        <f>ROUND(I192*H192,2)</f>
        <v>0</v>
      </c>
      <c r="BL192" s="18" t="s">
        <v>133</v>
      </c>
      <c r="BM192" s="198" t="s">
        <v>196</v>
      </c>
    </row>
    <row r="193" spans="1:65" s="2" customFormat="1" ht="19.5">
      <c r="A193" s="35"/>
      <c r="B193" s="36"/>
      <c r="C193" s="37"/>
      <c r="D193" s="202" t="s">
        <v>197</v>
      </c>
      <c r="E193" s="37"/>
      <c r="F193" s="243" t="s">
        <v>198</v>
      </c>
      <c r="G193" s="37"/>
      <c r="H193" s="37"/>
      <c r="I193" s="244"/>
      <c r="J193" s="37"/>
      <c r="K193" s="37"/>
      <c r="L193" s="40"/>
      <c r="M193" s="245"/>
      <c r="N193" s="246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197</v>
      </c>
      <c r="AU193" s="18" t="s">
        <v>90</v>
      </c>
    </row>
    <row r="194" spans="1:65" s="14" customFormat="1">
      <c r="B194" s="211"/>
      <c r="C194" s="212"/>
      <c r="D194" s="202" t="s">
        <v>135</v>
      </c>
      <c r="E194" s="212"/>
      <c r="F194" s="214" t="s">
        <v>199</v>
      </c>
      <c r="G194" s="212"/>
      <c r="H194" s="215">
        <v>174.58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135</v>
      </c>
      <c r="AU194" s="221" t="s">
        <v>90</v>
      </c>
      <c r="AV194" s="14" t="s">
        <v>90</v>
      </c>
      <c r="AW194" s="14" t="s">
        <v>4</v>
      </c>
      <c r="AX194" s="14" t="s">
        <v>88</v>
      </c>
      <c r="AY194" s="221" t="s">
        <v>126</v>
      </c>
    </row>
    <row r="195" spans="1:65" s="2" customFormat="1" ht="37.9" customHeight="1">
      <c r="A195" s="35"/>
      <c r="B195" s="36"/>
      <c r="C195" s="187" t="s">
        <v>200</v>
      </c>
      <c r="D195" s="187" t="s">
        <v>128</v>
      </c>
      <c r="E195" s="188" t="s">
        <v>201</v>
      </c>
      <c r="F195" s="189" t="s">
        <v>202</v>
      </c>
      <c r="G195" s="190" t="s">
        <v>131</v>
      </c>
      <c r="H195" s="191">
        <v>76.790000000000006</v>
      </c>
      <c r="I195" s="192"/>
      <c r="J195" s="193">
        <f>ROUND(I195*H195,2)</f>
        <v>0</v>
      </c>
      <c r="K195" s="189" t="s">
        <v>132</v>
      </c>
      <c r="L195" s="40"/>
      <c r="M195" s="194" t="s">
        <v>1</v>
      </c>
      <c r="N195" s="195" t="s">
        <v>46</v>
      </c>
      <c r="O195" s="72"/>
      <c r="P195" s="196">
        <f>O195*H195</f>
        <v>0</v>
      </c>
      <c r="Q195" s="196">
        <v>5.8135999999999995E-4</v>
      </c>
      <c r="R195" s="196">
        <f>Q195*H195</f>
        <v>4.4642634399999999E-2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133</v>
      </c>
      <c r="AT195" s="198" t="s">
        <v>128</v>
      </c>
      <c r="AU195" s="198" t="s">
        <v>90</v>
      </c>
      <c r="AY195" s="18" t="s">
        <v>126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88</v>
      </c>
      <c r="BK195" s="199">
        <f>ROUND(I195*H195,2)</f>
        <v>0</v>
      </c>
      <c r="BL195" s="18" t="s">
        <v>133</v>
      </c>
      <c r="BM195" s="198" t="s">
        <v>203</v>
      </c>
    </row>
    <row r="196" spans="1:65" s="14" customFormat="1">
      <c r="B196" s="211"/>
      <c r="C196" s="212"/>
      <c r="D196" s="202" t="s">
        <v>135</v>
      </c>
      <c r="E196" s="213" t="s">
        <v>1</v>
      </c>
      <c r="F196" s="214" t="s">
        <v>204</v>
      </c>
      <c r="G196" s="212"/>
      <c r="H196" s="215">
        <v>14.4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135</v>
      </c>
      <c r="AU196" s="221" t="s">
        <v>90</v>
      </c>
      <c r="AV196" s="14" t="s">
        <v>90</v>
      </c>
      <c r="AW196" s="14" t="s">
        <v>36</v>
      </c>
      <c r="AX196" s="14" t="s">
        <v>81</v>
      </c>
      <c r="AY196" s="221" t="s">
        <v>126</v>
      </c>
    </row>
    <row r="197" spans="1:65" s="14" customFormat="1">
      <c r="B197" s="211"/>
      <c r="C197" s="212"/>
      <c r="D197" s="202" t="s">
        <v>135</v>
      </c>
      <c r="E197" s="213" t="s">
        <v>1</v>
      </c>
      <c r="F197" s="214" t="s">
        <v>205</v>
      </c>
      <c r="G197" s="212"/>
      <c r="H197" s="215">
        <v>10.5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135</v>
      </c>
      <c r="AU197" s="221" t="s">
        <v>90</v>
      </c>
      <c r="AV197" s="14" t="s">
        <v>90</v>
      </c>
      <c r="AW197" s="14" t="s">
        <v>36</v>
      </c>
      <c r="AX197" s="14" t="s">
        <v>81</v>
      </c>
      <c r="AY197" s="221" t="s">
        <v>126</v>
      </c>
    </row>
    <row r="198" spans="1:65" s="14" customFormat="1">
      <c r="B198" s="211"/>
      <c r="C198" s="212"/>
      <c r="D198" s="202" t="s">
        <v>135</v>
      </c>
      <c r="E198" s="213" t="s">
        <v>1</v>
      </c>
      <c r="F198" s="214" t="s">
        <v>206</v>
      </c>
      <c r="G198" s="212"/>
      <c r="H198" s="215">
        <v>7.48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135</v>
      </c>
      <c r="AU198" s="221" t="s">
        <v>90</v>
      </c>
      <c r="AV198" s="14" t="s">
        <v>90</v>
      </c>
      <c r="AW198" s="14" t="s">
        <v>36</v>
      </c>
      <c r="AX198" s="14" t="s">
        <v>81</v>
      </c>
      <c r="AY198" s="221" t="s">
        <v>126</v>
      </c>
    </row>
    <row r="199" spans="1:65" s="13" customFormat="1">
      <c r="B199" s="200"/>
      <c r="C199" s="201"/>
      <c r="D199" s="202" t="s">
        <v>135</v>
      </c>
      <c r="E199" s="203" t="s">
        <v>1</v>
      </c>
      <c r="F199" s="204" t="s">
        <v>180</v>
      </c>
      <c r="G199" s="201"/>
      <c r="H199" s="203" t="s">
        <v>1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135</v>
      </c>
      <c r="AU199" s="210" t="s">
        <v>90</v>
      </c>
      <c r="AV199" s="13" t="s">
        <v>88</v>
      </c>
      <c r="AW199" s="13" t="s">
        <v>36</v>
      </c>
      <c r="AX199" s="13" t="s">
        <v>81</v>
      </c>
      <c r="AY199" s="210" t="s">
        <v>126</v>
      </c>
    </row>
    <row r="200" spans="1:65" s="14" customFormat="1">
      <c r="B200" s="211"/>
      <c r="C200" s="212"/>
      <c r="D200" s="202" t="s">
        <v>135</v>
      </c>
      <c r="E200" s="213" t="s">
        <v>1</v>
      </c>
      <c r="F200" s="214" t="s">
        <v>207</v>
      </c>
      <c r="G200" s="212"/>
      <c r="H200" s="215">
        <v>44.41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135</v>
      </c>
      <c r="AU200" s="221" t="s">
        <v>90</v>
      </c>
      <c r="AV200" s="14" t="s">
        <v>90</v>
      </c>
      <c r="AW200" s="14" t="s">
        <v>36</v>
      </c>
      <c r="AX200" s="14" t="s">
        <v>81</v>
      </c>
      <c r="AY200" s="221" t="s">
        <v>126</v>
      </c>
    </row>
    <row r="201" spans="1:65" s="15" customFormat="1">
      <c r="B201" s="222"/>
      <c r="C201" s="223"/>
      <c r="D201" s="202" t="s">
        <v>135</v>
      </c>
      <c r="E201" s="224" t="s">
        <v>1</v>
      </c>
      <c r="F201" s="225" t="s">
        <v>140</v>
      </c>
      <c r="G201" s="223"/>
      <c r="H201" s="226">
        <v>76.790000000000006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135</v>
      </c>
      <c r="AU201" s="232" t="s">
        <v>90</v>
      </c>
      <c r="AV201" s="15" t="s">
        <v>133</v>
      </c>
      <c r="AW201" s="15" t="s">
        <v>36</v>
      </c>
      <c r="AX201" s="15" t="s">
        <v>88</v>
      </c>
      <c r="AY201" s="232" t="s">
        <v>126</v>
      </c>
    </row>
    <row r="202" spans="1:65" s="2" customFormat="1" ht="37.9" customHeight="1">
      <c r="A202" s="35"/>
      <c r="B202" s="36"/>
      <c r="C202" s="187" t="s">
        <v>208</v>
      </c>
      <c r="D202" s="187" t="s">
        <v>128</v>
      </c>
      <c r="E202" s="188" t="s">
        <v>209</v>
      </c>
      <c r="F202" s="189" t="s">
        <v>210</v>
      </c>
      <c r="G202" s="190" t="s">
        <v>131</v>
      </c>
      <c r="H202" s="191">
        <v>95.2</v>
      </c>
      <c r="I202" s="192"/>
      <c r="J202" s="193">
        <f>ROUND(I202*H202,2)</f>
        <v>0</v>
      </c>
      <c r="K202" s="189" t="s">
        <v>132</v>
      </c>
      <c r="L202" s="40"/>
      <c r="M202" s="194" t="s">
        <v>1</v>
      </c>
      <c r="N202" s="195" t="s">
        <v>46</v>
      </c>
      <c r="O202" s="72"/>
      <c r="P202" s="196">
        <f>O202*H202</f>
        <v>0</v>
      </c>
      <c r="Q202" s="196">
        <v>5.9300800000000001E-4</v>
      </c>
      <c r="R202" s="196">
        <f>Q202*H202</f>
        <v>5.6454361600000003E-2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133</v>
      </c>
      <c r="AT202" s="198" t="s">
        <v>128</v>
      </c>
      <c r="AU202" s="198" t="s">
        <v>90</v>
      </c>
      <c r="AY202" s="18" t="s">
        <v>126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88</v>
      </c>
      <c r="BK202" s="199">
        <f>ROUND(I202*H202,2)</f>
        <v>0</v>
      </c>
      <c r="BL202" s="18" t="s">
        <v>133</v>
      </c>
      <c r="BM202" s="198" t="s">
        <v>211</v>
      </c>
    </row>
    <row r="203" spans="1:65" s="14" customFormat="1">
      <c r="B203" s="211"/>
      <c r="C203" s="212"/>
      <c r="D203" s="202" t="s">
        <v>135</v>
      </c>
      <c r="E203" s="213" t="s">
        <v>1</v>
      </c>
      <c r="F203" s="214" t="s">
        <v>212</v>
      </c>
      <c r="G203" s="212"/>
      <c r="H203" s="215">
        <v>16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135</v>
      </c>
      <c r="AU203" s="221" t="s">
        <v>90</v>
      </c>
      <c r="AV203" s="14" t="s">
        <v>90</v>
      </c>
      <c r="AW203" s="14" t="s">
        <v>36</v>
      </c>
      <c r="AX203" s="14" t="s">
        <v>81</v>
      </c>
      <c r="AY203" s="221" t="s">
        <v>126</v>
      </c>
    </row>
    <row r="204" spans="1:65" s="14" customFormat="1">
      <c r="B204" s="211"/>
      <c r="C204" s="212"/>
      <c r="D204" s="202" t="s">
        <v>135</v>
      </c>
      <c r="E204" s="213" t="s">
        <v>1</v>
      </c>
      <c r="F204" s="214" t="s">
        <v>144</v>
      </c>
      <c r="G204" s="212"/>
      <c r="H204" s="215">
        <v>8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135</v>
      </c>
      <c r="AU204" s="221" t="s">
        <v>90</v>
      </c>
      <c r="AV204" s="14" t="s">
        <v>90</v>
      </c>
      <c r="AW204" s="14" t="s">
        <v>36</v>
      </c>
      <c r="AX204" s="14" t="s">
        <v>81</v>
      </c>
      <c r="AY204" s="221" t="s">
        <v>126</v>
      </c>
    </row>
    <row r="205" spans="1:65" s="14" customFormat="1">
      <c r="B205" s="211"/>
      <c r="C205" s="212"/>
      <c r="D205" s="202" t="s">
        <v>135</v>
      </c>
      <c r="E205" s="213" t="s">
        <v>1</v>
      </c>
      <c r="F205" s="214" t="s">
        <v>145</v>
      </c>
      <c r="G205" s="212"/>
      <c r="H205" s="215">
        <v>20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135</v>
      </c>
      <c r="AU205" s="221" t="s">
        <v>90</v>
      </c>
      <c r="AV205" s="14" t="s">
        <v>90</v>
      </c>
      <c r="AW205" s="14" t="s">
        <v>36</v>
      </c>
      <c r="AX205" s="14" t="s">
        <v>81</v>
      </c>
      <c r="AY205" s="221" t="s">
        <v>126</v>
      </c>
    </row>
    <row r="206" spans="1:65" s="14" customFormat="1">
      <c r="B206" s="211"/>
      <c r="C206" s="212"/>
      <c r="D206" s="202" t="s">
        <v>135</v>
      </c>
      <c r="E206" s="213" t="s">
        <v>1</v>
      </c>
      <c r="F206" s="214" t="s">
        <v>213</v>
      </c>
      <c r="G206" s="212"/>
      <c r="H206" s="215">
        <v>13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135</v>
      </c>
      <c r="AU206" s="221" t="s">
        <v>90</v>
      </c>
      <c r="AV206" s="14" t="s">
        <v>90</v>
      </c>
      <c r="AW206" s="14" t="s">
        <v>36</v>
      </c>
      <c r="AX206" s="14" t="s">
        <v>81</v>
      </c>
      <c r="AY206" s="221" t="s">
        <v>126</v>
      </c>
    </row>
    <row r="207" spans="1:65" s="14" customFormat="1">
      <c r="B207" s="211"/>
      <c r="C207" s="212"/>
      <c r="D207" s="202" t="s">
        <v>135</v>
      </c>
      <c r="E207" s="213" t="s">
        <v>1</v>
      </c>
      <c r="F207" s="214" t="s">
        <v>214</v>
      </c>
      <c r="G207" s="212"/>
      <c r="H207" s="215">
        <v>16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135</v>
      </c>
      <c r="AU207" s="221" t="s">
        <v>90</v>
      </c>
      <c r="AV207" s="14" t="s">
        <v>90</v>
      </c>
      <c r="AW207" s="14" t="s">
        <v>36</v>
      </c>
      <c r="AX207" s="14" t="s">
        <v>81</v>
      </c>
      <c r="AY207" s="221" t="s">
        <v>126</v>
      </c>
    </row>
    <row r="208" spans="1:65" s="14" customFormat="1">
      <c r="B208" s="211"/>
      <c r="C208" s="212"/>
      <c r="D208" s="202" t="s">
        <v>135</v>
      </c>
      <c r="E208" s="213" t="s">
        <v>1</v>
      </c>
      <c r="F208" s="214" t="s">
        <v>215</v>
      </c>
      <c r="G208" s="212"/>
      <c r="H208" s="215">
        <v>17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135</v>
      </c>
      <c r="AU208" s="221" t="s">
        <v>90</v>
      </c>
      <c r="AV208" s="14" t="s">
        <v>90</v>
      </c>
      <c r="AW208" s="14" t="s">
        <v>36</v>
      </c>
      <c r="AX208" s="14" t="s">
        <v>81</v>
      </c>
      <c r="AY208" s="221" t="s">
        <v>126</v>
      </c>
    </row>
    <row r="209" spans="1:65" s="14" customFormat="1">
      <c r="B209" s="211"/>
      <c r="C209" s="212"/>
      <c r="D209" s="202" t="s">
        <v>135</v>
      </c>
      <c r="E209" s="213" t="s">
        <v>1</v>
      </c>
      <c r="F209" s="214" t="s">
        <v>216</v>
      </c>
      <c r="G209" s="212"/>
      <c r="H209" s="215">
        <v>5.2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135</v>
      </c>
      <c r="AU209" s="221" t="s">
        <v>90</v>
      </c>
      <c r="AV209" s="14" t="s">
        <v>90</v>
      </c>
      <c r="AW209" s="14" t="s">
        <v>36</v>
      </c>
      <c r="AX209" s="14" t="s">
        <v>81</v>
      </c>
      <c r="AY209" s="221" t="s">
        <v>126</v>
      </c>
    </row>
    <row r="210" spans="1:65" s="15" customFormat="1">
      <c r="B210" s="222"/>
      <c r="C210" s="223"/>
      <c r="D210" s="202" t="s">
        <v>135</v>
      </c>
      <c r="E210" s="224" t="s">
        <v>1</v>
      </c>
      <c r="F210" s="225" t="s">
        <v>140</v>
      </c>
      <c r="G210" s="223"/>
      <c r="H210" s="226">
        <v>95.2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135</v>
      </c>
      <c r="AU210" s="232" t="s">
        <v>90</v>
      </c>
      <c r="AV210" s="15" t="s">
        <v>133</v>
      </c>
      <c r="AW210" s="15" t="s">
        <v>36</v>
      </c>
      <c r="AX210" s="15" t="s">
        <v>88</v>
      </c>
      <c r="AY210" s="232" t="s">
        <v>126</v>
      </c>
    </row>
    <row r="211" spans="1:65" s="2" customFormat="1" ht="37.9" customHeight="1">
      <c r="A211" s="35"/>
      <c r="B211" s="36"/>
      <c r="C211" s="187" t="s">
        <v>217</v>
      </c>
      <c r="D211" s="187" t="s">
        <v>128</v>
      </c>
      <c r="E211" s="188" t="s">
        <v>218</v>
      </c>
      <c r="F211" s="189" t="s">
        <v>219</v>
      </c>
      <c r="G211" s="190" t="s">
        <v>131</v>
      </c>
      <c r="H211" s="191">
        <v>76.790000000000006</v>
      </c>
      <c r="I211" s="192"/>
      <c r="J211" s="193">
        <f>ROUND(I211*H211,2)</f>
        <v>0</v>
      </c>
      <c r="K211" s="189" t="s">
        <v>132</v>
      </c>
      <c r="L211" s="40"/>
      <c r="M211" s="194" t="s">
        <v>1</v>
      </c>
      <c r="N211" s="195" t="s">
        <v>46</v>
      </c>
      <c r="O211" s="72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133</v>
      </c>
      <c r="AT211" s="198" t="s">
        <v>128</v>
      </c>
      <c r="AU211" s="198" t="s">
        <v>90</v>
      </c>
      <c r="AY211" s="18" t="s">
        <v>126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88</v>
      </c>
      <c r="BK211" s="199">
        <f>ROUND(I211*H211,2)</f>
        <v>0</v>
      </c>
      <c r="BL211" s="18" t="s">
        <v>133</v>
      </c>
      <c r="BM211" s="198" t="s">
        <v>220</v>
      </c>
    </row>
    <row r="212" spans="1:65" s="13" customFormat="1">
      <c r="B212" s="200"/>
      <c r="C212" s="201"/>
      <c r="D212" s="202" t="s">
        <v>135</v>
      </c>
      <c r="E212" s="203" t="s">
        <v>1</v>
      </c>
      <c r="F212" s="204" t="s">
        <v>221</v>
      </c>
      <c r="G212" s="201"/>
      <c r="H212" s="203" t="s">
        <v>1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135</v>
      </c>
      <c r="AU212" s="210" t="s">
        <v>90</v>
      </c>
      <c r="AV212" s="13" t="s">
        <v>88</v>
      </c>
      <c r="AW212" s="13" t="s">
        <v>36</v>
      </c>
      <c r="AX212" s="13" t="s">
        <v>81</v>
      </c>
      <c r="AY212" s="210" t="s">
        <v>126</v>
      </c>
    </row>
    <row r="213" spans="1:65" s="14" customFormat="1">
      <c r="B213" s="211"/>
      <c r="C213" s="212"/>
      <c r="D213" s="202" t="s">
        <v>135</v>
      </c>
      <c r="E213" s="213" t="s">
        <v>1</v>
      </c>
      <c r="F213" s="214" t="s">
        <v>222</v>
      </c>
      <c r="G213" s="212"/>
      <c r="H213" s="215">
        <v>76.790000000000006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135</v>
      </c>
      <c r="AU213" s="221" t="s">
        <v>90</v>
      </c>
      <c r="AV213" s="14" t="s">
        <v>90</v>
      </c>
      <c r="AW213" s="14" t="s">
        <v>36</v>
      </c>
      <c r="AX213" s="14" t="s">
        <v>88</v>
      </c>
      <c r="AY213" s="221" t="s">
        <v>126</v>
      </c>
    </row>
    <row r="214" spans="1:65" s="2" customFormat="1" ht="37.9" customHeight="1">
      <c r="A214" s="35"/>
      <c r="B214" s="36"/>
      <c r="C214" s="187" t="s">
        <v>223</v>
      </c>
      <c r="D214" s="187" t="s">
        <v>128</v>
      </c>
      <c r="E214" s="188" t="s">
        <v>224</v>
      </c>
      <c r="F214" s="189" t="s">
        <v>225</v>
      </c>
      <c r="G214" s="190" t="s">
        <v>131</v>
      </c>
      <c r="H214" s="191">
        <v>95.2</v>
      </c>
      <c r="I214" s="192"/>
      <c r="J214" s="193">
        <f>ROUND(I214*H214,2)</f>
        <v>0</v>
      </c>
      <c r="K214" s="189" t="s">
        <v>132</v>
      </c>
      <c r="L214" s="40"/>
      <c r="M214" s="194" t="s">
        <v>1</v>
      </c>
      <c r="N214" s="195" t="s">
        <v>46</v>
      </c>
      <c r="O214" s="7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133</v>
      </c>
      <c r="AT214" s="198" t="s">
        <v>128</v>
      </c>
      <c r="AU214" s="198" t="s">
        <v>90</v>
      </c>
      <c r="AY214" s="18" t="s">
        <v>126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88</v>
      </c>
      <c r="BK214" s="199">
        <f>ROUND(I214*H214,2)</f>
        <v>0</v>
      </c>
      <c r="BL214" s="18" t="s">
        <v>133</v>
      </c>
      <c r="BM214" s="198" t="s">
        <v>226</v>
      </c>
    </row>
    <row r="215" spans="1:65" s="13" customFormat="1">
      <c r="B215" s="200"/>
      <c r="C215" s="201"/>
      <c r="D215" s="202" t="s">
        <v>135</v>
      </c>
      <c r="E215" s="203" t="s">
        <v>1</v>
      </c>
      <c r="F215" s="204" t="s">
        <v>221</v>
      </c>
      <c r="G215" s="201"/>
      <c r="H215" s="203" t="s">
        <v>1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135</v>
      </c>
      <c r="AU215" s="210" t="s">
        <v>90</v>
      </c>
      <c r="AV215" s="13" t="s">
        <v>88</v>
      </c>
      <c r="AW215" s="13" t="s">
        <v>36</v>
      </c>
      <c r="AX215" s="13" t="s">
        <v>81</v>
      </c>
      <c r="AY215" s="210" t="s">
        <v>126</v>
      </c>
    </row>
    <row r="216" spans="1:65" s="14" customFormat="1">
      <c r="B216" s="211"/>
      <c r="C216" s="212"/>
      <c r="D216" s="202" t="s">
        <v>135</v>
      </c>
      <c r="E216" s="213" t="s">
        <v>1</v>
      </c>
      <c r="F216" s="214" t="s">
        <v>227</v>
      </c>
      <c r="G216" s="212"/>
      <c r="H216" s="215">
        <v>95.2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135</v>
      </c>
      <c r="AU216" s="221" t="s">
        <v>90</v>
      </c>
      <c r="AV216" s="14" t="s">
        <v>90</v>
      </c>
      <c r="AW216" s="14" t="s">
        <v>36</v>
      </c>
      <c r="AX216" s="14" t="s">
        <v>88</v>
      </c>
      <c r="AY216" s="221" t="s">
        <v>126</v>
      </c>
    </row>
    <row r="217" spans="1:65" s="2" customFormat="1" ht="62.65" customHeight="1">
      <c r="A217" s="35"/>
      <c r="B217" s="36"/>
      <c r="C217" s="187" t="s">
        <v>228</v>
      </c>
      <c r="D217" s="187" t="s">
        <v>128</v>
      </c>
      <c r="E217" s="188" t="s">
        <v>229</v>
      </c>
      <c r="F217" s="189" t="s">
        <v>230</v>
      </c>
      <c r="G217" s="190" t="s">
        <v>166</v>
      </c>
      <c r="H217" s="191">
        <v>12.715999999999999</v>
      </c>
      <c r="I217" s="192"/>
      <c r="J217" s="193">
        <f>ROUND(I217*H217,2)</f>
        <v>0</v>
      </c>
      <c r="K217" s="189" t="s">
        <v>132</v>
      </c>
      <c r="L217" s="40"/>
      <c r="M217" s="194" t="s">
        <v>1</v>
      </c>
      <c r="N217" s="195" t="s">
        <v>46</v>
      </c>
      <c r="O217" s="72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133</v>
      </c>
      <c r="AT217" s="198" t="s">
        <v>128</v>
      </c>
      <c r="AU217" s="198" t="s">
        <v>90</v>
      </c>
      <c r="AY217" s="18" t="s">
        <v>126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88</v>
      </c>
      <c r="BK217" s="199">
        <f>ROUND(I217*H217,2)</f>
        <v>0</v>
      </c>
      <c r="BL217" s="18" t="s">
        <v>133</v>
      </c>
      <c r="BM217" s="198" t="s">
        <v>231</v>
      </c>
    </row>
    <row r="218" spans="1:65" s="13" customFormat="1">
      <c r="B218" s="200"/>
      <c r="C218" s="201"/>
      <c r="D218" s="202" t="s">
        <v>135</v>
      </c>
      <c r="E218" s="203" t="s">
        <v>1</v>
      </c>
      <c r="F218" s="204" t="s">
        <v>232</v>
      </c>
      <c r="G218" s="201"/>
      <c r="H218" s="203" t="s">
        <v>1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135</v>
      </c>
      <c r="AU218" s="210" t="s">
        <v>90</v>
      </c>
      <c r="AV218" s="13" t="s">
        <v>88</v>
      </c>
      <c r="AW218" s="13" t="s">
        <v>36</v>
      </c>
      <c r="AX218" s="13" t="s">
        <v>81</v>
      </c>
      <c r="AY218" s="210" t="s">
        <v>126</v>
      </c>
    </row>
    <row r="219" spans="1:65" s="14" customFormat="1">
      <c r="B219" s="211"/>
      <c r="C219" s="212"/>
      <c r="D219" s="202" t="s">
        <v>135</v>
      </c>
      <c r="E219" s="213" t="s">
        <v>1</v>
      </c>
      <c r="F219" s="214" t="s">
        <v>233</v>
      </c>
      <c r="G219" s="212"/>
      <c r="H219" s="215">
        <v>54.69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135</v>
      </c>
      <c r="AU219" s="221" t="s">
        <v>90</v>
      </c>
      <c r="AV219" s="14" t="s">
        <v>90</v>
      </c>
      <c r="AW219" s="14" t="s">
        <v>36</v>
      </c>
      <c r="AX219" s="14" t="s">
        <v>81</v>
      </c>
      <c r="AY219" s="221" t="s">
        <v>126</v>
      </c>
    </row>
    <row r="220" spans="1:65" s="14" customFormat="1">
      <c r="B220" s="211"/>
      <c r="C220" s="212"/>
      <c r="D220" s="202" t="s">
        <v>135</v>
      </c>
      <c r="E220" s="213" t="s">
        <v>1</v>
      </c>
      <c r="F220" s="214" t="s">
        <v>234</v>
      </c>
      <c r="G220" s="212"/>
      <c r="H220" s="215">
        <v>-41.973999999999997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135</v>
      </c>
      <c r="AU220" s="221" t="s">
        <v>90</v>
      </c>
      <c r="AV220" s="14" t="s">
        <v>90</v>
      </c>
      <c r="AW220" s="14" t="s">
        <v>36</v>
      </c>
      <c r="AX220" s="14" t="s">
        <v>81</v>
      </c>
      <c r="AY220" s="221" t="s">
        <v>126</v>
      </c>
    </row>
    <row r="221" spans="1:65" s="15" customFormat="1">
      <c r="B221" s="222"/>
      <c r="C221" s="223"/>
      <c r="D221" s="202" t="s">
        <v>135</v>
      </c>
      <c r="E221" s="224" t="s">
        <v>1</v>
      </c>
      <c r="F221" s="225" t="s">
        <v>140</v>
      </c>
      <c r="G221" s="223"/>
      <c r="H221" s="226">
        <v>12.715999999999999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135</v>
      </c>
      <c r="AU221" s="232" t="s">
        <v>90</v>
      </c>
      <c r="AV221" s="15" t="s">
        <v>133</v>
      </c>
      <c r="AW221" s="15" t="s">
        <v>36</v>
      </c>
      <c r="AX221" s="15" t="s">
        <v>88</v>
      </c>
      <c r="AY221" s="232" t="s">
        <v>126</v>
      </c>
    </row>
    <row r="222" spans="1:65" s="2" customFormat="1" ht="62.65" customHeight="1">
      <c r="A222" s="35"/>
      <c r="B222" s="36"/>
      <c r="C222" s="187" t="s">
        <v>8</v>
      </c>
      <c r="D222" s="187" t="s">
        <v>128</v>
      </c>
      <c r="E222" s="188" t="s">
        <v>235</v>
      </c>
      <c r="F222" s="189" t="s">
        <v>236</v>
      </c>
      <c r="G222" s="190" t="s">
        <v>166</v>
      </c>
      <c r="H222" s="191">
        <v>54.69</v>
      </c>
      <c r="I222" s="192"/>
      <c r="J222" s="193">
        <f>ROUND(I222*H222,2)</f>
        <v>0</v>
      </c>
      <c r="K222" s="189" t="s">
        <v>132</v>
      </c>
      <c r="L222" s="40"/>
      <c r="M222" s="194" t="s">
        <v>1</v>
      </c>
      <c r="N222" s="195" t="s">
        <v>46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133</v>
      </c>
      <c r="AT222" s="198" t="s">
        <v>128</v>
      </c>
      <c r="AU222" s="198" t="s">
        <v>90</v>
      </c>
      <c r="AY222" s="18" t="s">
        <v>126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88</v>
      </c>
      <c r="BK222" s="199">
        <f>ROUND(I222*H222,2)</f>
        <v>0</v>
      </c>
      <c r="BL222" s="18" t="s">
        <v>133</v>
      </c>
      <c r="BM222" s="198" t="s">
        <v>237</v>
      </c>
    </row>
    <row r="223" spans="1:65" s="13" customFormat="1">
      <c r="B223" s="200"/>
      <c r="C223" s="201"/>
      <c r="D223" s="202" t="s">
        <v>135</v>
      </c>
      <c r="E223" s="203" t="s">
        <v>1</v>
      </c>
      <c r="F223" s="204" t="s">
        <v>232</v>
      </c>
      <c r="G223" s="201"/>
      <c r="H223" s="203" t="s">
        <v>1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135</v>
      </c>
      <c r="AU223" s="210" t="s">
        <v>90</v>
      </c>
      <c r="AV223" s="13" t="s">
        <v>88</v>
      </c>
      <c r="AW223" s="13" t="s">
        <v>36</v>
      </c>
      <c r="AX223" s="13" t="s">
        <v>81</v>
      </c>
      <c r="AY223" s="210" t="s">
        <v>126</v>
      </c>
    </row>
    <row r="224" spans="1:65" s="14" customFormat="1">
      <c r="B224" s="211"/>
      <c r="C224" s="212"/>
      <c r="D224" s="202" t="s">
        <v>135</v>
      </c>
      <c r="E224" s="213" t="s">
        <v>1</v>
      </c>
      <c r="F224" s="214" t="s">
        <v>238</v>
      </c>
      <c r="G224" s="212"/>
      <c r="H224" s="215">
        <v>54.69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135</v>
      </c>
      <c r="AU224" s="221" t="s">
        <v>90</v>
      </c>
      <c r="AV224" s="14" t="s">
        <v>90</v>
      </c>
      <c r="AW224" s="14" t="s">
        <v>36</v>
      </c>
      <c r="AX224" s="14" t="s">
        <v>88</v>
      </c>
      <c r="AY224" s="221" t="s">
        <v>126</v>
      </c>
    </row>
    <row r="225" spans="1:65" s="2" customFormat="1" ht="44.25" customHeight="1">
      <c r="A225" s="35"/>
      <c r="B225" s="36"/>
      <c r="C225" s="187" t="s">
        <v>239</v>
      </c>
      <c r="D225" s="187" t="s">
        <v>128</v>
      </c>
      <c r="E225" s="188" t="s">
        <v>240</v>
      </c>
      <c r="F225" s="189" t="s">
        <v>241</v>
      </c>
      <c r="G225" s="190" t="s">
        <v>242</v>
      </c>
      <c r="H225" s="191">
        <v>128.071</v>
      </c>
      <c r="I225" s="192"/>
      <c r="J225" s="193">
        <f>ROUND(I225*H225,2)</f>
        <v>0</v>
      </c>
      <c r="K225" s="189" t="s">
        <v>132</v>
      </c>
      <c r="L225" s="40"/>
      <c r="M225" s="194" t="s">
        <v>1</v>
      </c>
      <c r="N225" s="195" t="s">
        <v>46</v>
      </c>
      <c r="O225" s="72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133</v>
      </c>
      <c r="AT225" s="198" t="s">
        <v>128</v>
      </c>
      <c r="AU225" s="198" t="s">
        <v>90</v>
      </c>
      <c r="AY225" s="18" t="s">
        <v>126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88</v>
      </c>
      <c r="BK225" s="199">
        <f>ROUND(I225*H225,2)</f>
        <v>0</v>
      </c>
      <c r="BL225" s="18" t="s">
        <v>133</v>
      </c>
      <c r="BM225" s="198" t="s">
        <v>243</v>
      </c>
    </row>
    <row r="226" spans="1:65" s="14" customFormat="1">
      <c r="B226" s="211"/>
      <c r="C226" s="212"/>
      <c r="D226" s="202" t="s">
        <v>135</v>
      </c>
      <c r="E226" s="213" t="s">
        <v>1</v>
      </c>
      <c r="F226" s="214" t="s">
        <v>244</v>
      </c>
      <c r="G226" s="212"/>
      <c r="H226" s="215">
        <v>24.16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135</v>
      </c>
      <c r="AU226" s="221" t="s">
        <v>90</v>
      </c>
      <c r="AV226" s="14" t="s">
        <v>90</v>
      </c>
      <c r="AW226" s="14" t="s">
        <v>36</v>
      </c>
      <c r="AX226" s="14" t="s">
        <v>81</v>
      </c>
      <c r="AY226" s="221" t="s">
        <v>126</v>
      </c>
    </row>
    <row r="227" spans="1:65" s="14" customFormat="1">
      <c r="B227" s="211"/>
      <c r="C227" s="212"/>
      <c r="D227" s="202" t="s">
        <v>135</v>
      </c>
      <c r="E227" s="213" t="s">
        <v>1</v>
      </c>
      <c r="F227" s="214" t="s">
        <v>245</v>
      </c>
      <c r="G227" s="212"/>
      <c r="H227" s="215">
        <v>103.911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135</v>
      </c>
      <c r="AU227" s="221" t="s">
        <v>90</v>
      </c>
      <c r="AV227" s="14" t="s">
        <v>90</v>
      </c>
      <c r="AW227" s="14" t="s">
        <v>36</v>
      </c>
      <c r="AX227" s="14" t="s">
        <v>81</v>
      </c>
      <c r="AY227" s="221" t="s">
        <v>126</v>
      </c>
    </row>
    <row r="228" spans="1:65" s="15" customFormat="1">
      <c r="B228" s="222"/>
      <c r="C228" s="223"/>
      <c r="D228" s="202" t="s">
        <v>135</v>
      </c>
      <c r="E228" s="224" t="s">
        <v>1</v>
      </c>
      <c r="F228" s="225" t="s">
        <v>140</v>
      </c>
      <c r="G228" s="223"/>
      <c r="H228" s="226">
        <v>128.071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135</v>
      </c>
      <c r="AU228" s="232" t="s">
        <v>90</v>
      </c>
      <c r="AV228" s="15" t="s">
        <v>133</v>
      </c>
      <c r="AW228" s="15" t="s">
        <v>36</v>
      </c>
      <c r="AX228" s="15" t="s">
        <v>88</v>
      </c>
      <c r="AY228" s="232" t="s">
        <v>126</v>
      </c>
    </row>
    <row r="229" spans="1:65" s="2" customFormat="1" ht="44.25" customHeight="1">
      <c r="A229" s="35"/>
      <c r="B229" s="36"/>
      <c r="C229" s="187" t="s">
        <v>246</v>
      </c>
      <c r="D229" s="187" t="s">
        <v>128</v>
      </c>
      <c r="E229" s="188" t="s">
        <v>247</v>
      </c>
      <c r="F229" s="189" t="s">
        <v>248</v>
      </c>
      <c r="G229" s="190" t="s">
        <v>166</v>
      </c>
      <c r="H229" s="191">
        <v>54.223999999999997</v>
      </c>
      <c r="I229" s="192"/>
      <c r="J229" s="193">
        <f>ROUND(I229*H229,2)</f>
        <v>0</v>
      </c>
      <c r="K229" s="189" t="s">
        <v>132</v>
      </c>
      <c r="L229" s="40"/>
      <c r="M229" s="194" t="s">
        <v>1</v>
      </c>
      <c r="N229" s="195" t="s">
        <v>46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133</v>
      </c>
      <c r="AT229" s="198" t="s">
        <v>128</v>
      </c>
      <c r="AU229" s="198" t="s">
        <v>90</v>
      </c>
      <c r="AY229" s="18" t="s">
        <v>126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88</v>
      </c>
      <c r="BK229" s="199">
        <f>ROUND(I229*H229,2)</f>
        <v>0</v>
      </c>
      <c r="BL229" s="18" t="s">
        <v>133</v>
      </c>
      <c r="BM229" s="198" t="s">
        <v>249</v>
      </c>
    </row>
    <row r="230" spans="1:65" s="13" customFormat="1">
      <c r="B230" s="200"/>
      <c r="C230" s="201"/>
      <c r="D230" s="202" t="s">
        <v>135</v>
      </c>
      <c r="E230" s="203" t="s">
        <v>1</v>
      </c>
      <c r="F230" s="204" t="s">
        <v>168</v>
      </c>
      <c r="G230" s="201"/>
      <c r="H230" s="203" t="s">
        <v>1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135</v>
      </c>
      <c r="AU230" s="210" t="s">
        <v>90</v>
      </c>
      <c r="AV230" s="13" t="s">
        <v>88</v>
      </c>
      <c r="AW230" s="13" t="s">
        <v>36</v>
      </c>
      <c r="AX230" s="13" t="s">
        <v>81</v>
      </c>
      <c r="AY230" s="210" t="s">
        <v>126</v>
      </c>
    </row>
    <row r="231" spans="1:65" s="13" customFormat="1">
      <c r="B231" s="200"/>
      <c r="C231" s="201"/>
      <c r="D231" s="202" t="s">
        <v>135</v>
      </c>
      <c r="E231" s="203" t="s">
        <v>1</v>
      </c>
      <c r="F231" s="204" t="s">
        <v>250</v>
      </c>
      <c r="G231" s="201"/>
      <c r="H231" s="203" t="s">
        <v>1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135</v>
      </c>
      <c r="AU231" s="210" t="s">
        <v>90</v>
      </c>
      <c r="AV231" s="13" t="s">
        <v>88</v>
      </c>
      <c r="AW231" s="13" t="s">
        <v>36</v>
      </c>
      <c r="AX231" s="13" t="s">
        <v>81</v>
      </c>
      <c r="AY231" s="210" t="s">
        <v>126</v>
      </c>
    </row>
    <row r="232" spans="1:65" s="14" customFormat="1">
      <c r="B232" s="211"/>
      <c r="C232" s="212"/>
      <c r="D232" s="202" t="s">
        <v>135</v>
      </c>
      <c r="E232" s="213" t="s">
        <v>1</v>
      </c>
      <c r="F232" s="214" t="s">
        <v>170</v>
      </c>
      <c r="G232" s="212"/>
      <c r="H232" s="215">
        <v>6.36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135</v>
      </c>
      <c r="AU232" s="221" t="s">
        <v>90</v>
      </c>
      <c r="AV232" s="14" t="s">
        <v>90</v>
      </c>
      <c r="AW232" s="14" t="s">
        <v>36</v>
      </c>
      <c r="AX232" s="14" t="s">
        <v>81</v>
      </c>
      <c r="AY232" s="221" t="s">
        <v>126</v>
      </c>
    </row>
    <row r="233" spans="1:65" s="14" customFormat="1">
      <c r="B233" s="211"/>
      <c r="C233" s="212"/>
      <c r="D233" s="202" t="s">
        <v>135</v>
      </c>
      <c r="E233" s="213" t="s">
        <v>1</v>
      </c>
      <c r="F233" s="214" t="s">
        <v>174</v>
      </c>
      <c r="G233" s="212"/>
      <c r="H233" s="215">
        <v>5.95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135</v>
      </c>
      <c r="AU233" s="221" t="s">
        <v>90</v>
      </c>
      <c r="AV233" s="14" t="s">
        <v>90</v>
      </c>
      <c r="AW233" s="14" t="s">
        <v>36</v>
      </c>
      <c r="AX233" s="14" t="s">
        <v>81</v>
      </c>
      <c r="AY233" s="221" t="s">
        <v>126</v>
      </c>
    </row>
    <row r="234" spans="1:65" s="14" customFormat="1">
      <c r="B234" s="211"/>
      <c r="C234" s="212"/>
      <c r="D234" s="202" t="s">
        <v>135</v>
      </c>
      <c r="E234" s="213" t="s">
        <v>1</v>
      </c>
      <c r="F234" s="214" t="s">
        <v>176</v>
      </c>
      <c r="G234" s="212"/>
      <c r="H234" s="215">
        <v>6.45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135</v>
      </c>
      <c r="AU234" s="221" t="s">
        <v>90</v>
      </c>
      <c r="AV234" s="14" t="s">
        <v>90</v>
      </c>
      <c r="AW234" s="14" t="s">
        <v>36</v>
      </c>
      <c r="AX234" s="14" t="s">
        <v>81</v>
      </c>
      <c r="AY234" s="221" t="s">
        <v>126</v>
      </c>
    </row>
    <row r="235" spans="1:65" s="14" customFormat="1">
      <c r="B235" s="211"/>
      <c r="C235" s="212"/>
      <c r="D235" s="202" t="s">
        <v>135</v>
      </c>
      <c r="E235" s="213" t="s">
        <v>1</v>
      </c>
      <c r="F235" s="214" t="s">
        <v>251</v>
      </c>
      <c r="G235" s="212"/>
      <c r="H235" s="215">
        <v>-9.1199999999999992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135</v>
      </c>
      <c r="AU235" s="221" t="s">
        <v>90</v>
      </c>
      <c r="AV235" s="14" t="s">
        <v>90</v>
      </c>
      <c r="AW235" s="14" t="s">
        <v>36</v>
      </c>
      <c r="AX235" s="14" t="s">
        <v>81</v>
      </c>
      <c r="AY235" s="221" t="s">
        <v>126</v>
      </c>
    </row>
    <row r="236" spans="1:65" s="13" customFormat="1">
      <c r="B236" s="200"/>
      <c r="C236" s="201"/>
      <c r="D236" s="202" t="s">
        <v>135</v>
      </c>
      <c r="E236" s="203" t="s">
        <v>1</v>
      </c>
      <c r="F236" s="204" t="s">
        <v>180</v>
      </c>
      <c r="G236" s="201"/>
      <c r="H236" s="203" t="s">
        <v>1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135</v>
      </c>
      <c r="AU236" s="210" t="s">
        <v>90</v>
      </c>
      <c r="AV236" s="13" t="s">
        <v>88</v>
      </c>
      <c r="AW236" s="13" t="s">
        <v>36</v>
      </c>
      <c r="AX236" s="13" t="s">
        <v>81</v>
      </c>
      <c r="AY236" s="210" t="s">
        <v>126</v>
      </c>
    </row>
    <row r="237" spans="1:65" s="14" customFormat="1">
      <c r="B237" s="211"/>
      <c r="C237" s="212"/>
      <c r="D237" s="202" t="s">
        <v>135</v>
      </c>
      <c r="E237" s="213" t="s">
        <v>1</v>
      </c>
      <c r="F237" s="214" t="s">
        <v>252</v>
      </c>
      <c r="G237" s="212"/>
      <c r="H237" s="215">
        <v>2.61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135</v>
      </c>
      <c r="AU237" s="221" t="s">
        <v>90</v>
      </c>
      <c r="AV237" s="14" t="s">
        <v>90</v>
      </c>
      <c r="AW237" s="14" t="s">
        <v>36</v>
      </c>
      <c r="AX237" s="14" t="s">
        <v>81</v>
      </c>
      <c r="AY237" s="221" t="s">
        <v>126</v>
      </c>
    </row>
    <row r="238" spans="1:65" s="16" customFormat="1">
      <c r="B238" s="247"/>
      <c r="C238" s="248"/>
      <c r="D238" s="202" t="s">
        <v>135</v>
      </c>
      <c r="E238" s="249" t="s">
        <v>1</v>
      </c>
      <c r="F238" s="250" t="s">
        <v>253</v>
      </c>
      <c r="G238" s="248"/>
      <c r="H238" s="251">
        <v>12.25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135</v>
      </c>
      <c r="AU238" s="257" t="s">
        <v>90</v>
      </c>
      <c r="AV238" s="16" t="s">
        <v>147</v>
      </c>
      <c r="AW238" s="16" t="s">
        <v>36</v>
      </c>
      <c r="AX238" s="16" t="s">
        <v>81</v>
      </c>
      <c r="AY238" s="257" t="s">
        <v>126</v>
      </c>
    </row>
    <row r="239" spans="1:65" s="13" customFormat="1">
      <c r="B239" s="200"/>
      <c r="C239" s="201"/>
      <c r="D239" s="202" t="s">
        <v>135</v>
      </c>
      <c r="E239" s="203" t="s">
        <v>1</v>
      </c>
      <c r="F239" s="204" t="s">
        <v>254</v>
      </c>
      <c r="G239" s="201"/>
      <c r="H239" s="203" t="s">
        <v>1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135</v>
      </c>
      <c r="AU239" s="210" t="s">
        <v>90</v>
      </c>
      <c r="AV239" s="13" t="s">
        <v>88</v>
      </c>
      <c r="AW239" s="13" t="s">
        <v>36</v>
      </c>
      <c r="AX239" s="13" t="s">
        <v>81</v>
      </c>
      <c r="AY239" s="210" t="s">
        <v>126</v>
      </c>
    </row>
    <row r="240" spans="1:65" s="14" customFormat="1">
      <c r="B240" s="211"/>
      <c r="C240" s="212"/>
      <c r="D240" s="202" t="s">
        <v>135</v>
      </c>
      <c r="E240" s="213" t="s">
        <v>1</v>
      </c>
      <c r="F240" s="214" t="s">
        <v>170</v>
      </c>
      <c r="G240" s="212"/>
      <c r="H240" s="215">
        <v>6.36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135</v>
      </c>
      <c r="AU240" s="221" t="s">
        <v>90</v>
      </c>
      <c r="AV240" s="14" t="s">
        <v>90</v>
      </c>
      <c r="AW240" s="14" t="s">
        <v>36</v>
      </c>
      <c r="AX240" s="14" t="s">
        <v>81</v>
      </c>
      <c r="AY240" s="221" t="s">
        <v>126</v>
      </c>
    </row>
    <row r="241" spans="2:51" s="14" customFormat="1">
      <c r="B241" s="211"/>
      <c r="C241" s="212"/>
      <c r="D241" s="202" t="s">
        <v>135</v>
      </c>
      <c r="E241" s="213" t="s">
        <v>1</v>
      </c>
      <c r="F241" s="214" t="s">
        <v>174</v>
      </c>
      <c r="G241" s="212"/>
      <c r="H241" s="215">
        <v>5.95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135</v>
      </c>
      <c r="AU241" s="221" t="s">
        <v>90</v>
      </c>
      <c r="AV241" s="14" t="s">
        <v>90</v>
      </c>
      <c r="AW241" s="14" t="s">
        <v>36</v>
      </c>
      <c r="AX241" s="14" t="s">
        <v>81</v>
      </c>
      <c r="AY241" s="221" t="s">
        <v>126</v>
      </c>
    </row>
    <row r="242" spans="2:51" s="14" customFormat="1">
      <c r="B242" s="211"/>
      <c r="C242" s="212"/>
      <c r="D242" s="202" t="s">
        <v>135</v>
      </c>
      <c r="E242" s="213" t="s">
        <v>1</v>
      </c>
      <c r="F242" s="214" t="s">
        <v>176</v>
      </c>
      <c r="G242" s="212"/>
      <c r="H242" s="215">
        <v>6.45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135</v>
      </c>
      <c r="AU242" s="221" t="s">
        <v>90</v>
      </c>
      <c r="AV242" s="14" t="s">
        <v>90</v>
      </c>
      <c r="AW242" s="14" t="s">
        <v>36</v>
      </c>
      <c r="AX242" s="14" t="s">
        <v>81</v>
      </c>
      <c r="AY242" s="221" t="s">
        <v>126</v>
      </c>
    </row>
    <row r="243" spans="2:51" s="14" customFormat="1">
      <c r="B243" s="211"/>
      <c r="C243" s="212"/>
      <c r="D243" s="202" t="s">
        <v>135</v>
      </c>
      <c r="E243" s="213" t="s">
        <v>1</v>
      </c>
      <c r="F243" s="214" t="s">
        <v>251</v>
      </c>
      <c r="G243" s="212"/>
      <c r="H243" s="215">
        <v>-9.1199999999999992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135</v>
      </c>
      <c r="AU243" s="221" t="s">
        <v>90</v>
      </c>
      <c r="AV243" s="14" t="s">
        <v>90</v>
      </c>
      <c r="AW243" s="14" t="s">
        <v>36</v>
      </c>
      <c r="AX243" s="14" t="s">
        <v>81</v>
      </c>
      <c r="AY243" s="221" t="s">
        <v>126</v>
      </c>
    </row>
    <row r="244" spans="2:51" s="14" customFormat="1">
      <c r="B244" s="211"/>
      <c r="C244" s="212"/>
      <c r="D244" s="202" t="s">
        <v>135</v>
      </c>
      <c r="E244" s="213" t="s">
        <v>1</v>
      </c>
      <c r="F244" s="214" t="s">
        <v>255</v>
      </c>
      <c r="G244" s="212"/>
      <c r="H244" s="215">
        <v>7.2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135</v>
      </c>
      <c r="AU244" s="221" t="s">
        <v>90</v>
      </c>
      <c r="AV244" s="14" t="s">
        <v>90</v>
      </c>
      <c r="AW244" s="14" t="s">
        <v>36</v>
      </c>
      <c r="AX244" s="14" t="s">
        <v>81</v>
      </c>
      <c r="AY244" s="221" t="s">
        <v>126</v>
      </c>
    </row>
    <row r="245" spans="2:51" s="14" customFormat="1">
      <c r="B245" s="211"/>
      <c r="C245" s="212"/>
      <c r="D245" s="202" t="s">
        <v>135</v>
      </c>
      <c r="E245" s="213" t="s">
        <v>1</v>
      </c>
      <c r="F245" s="214" t="s">
        <v>256</v>
      </c>
      <c r="G245" s="212"/>
      <c r="H245" s="215">
        <v>18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135</v>
      </c>
      <c r="AU245" s="221" t="s">
        <v>90</v>
      </c>
      <c r="AV245" s="14" t="s">
        <v>90</v>
      </c>
      <c r="AW245" s="14" t="s">
        <v>36</v>
      </c>
      <c r="AX245" s="14" t="s">
        <v>81</v>
      </c>
      <c r="AY245" s="221" t="s">
        <v>126</v>
      </c>
    </row>
    <row r="246" spans="2:51" s="14" customFormat="1">
      <c r="B246" s="211"/>
      <c r="C246" s="212"/>
      <c r="D246" s="202" t="s">
        <v>135</v>
      </c>
      <c r="E246" s="213" t="s">
        <v>1</v>
      </c>
      <c r="F246" s="214" t="s">
        <v>257</v>
      </c>
      <c r="G246" s="212"/>
      <c r="H246" s="215">
        <v>9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135</v>
      </c>
      <c r="AU246" s="221" t="s">
        <v>90</v>
      </c>
      <c r="AV246" s="14" t="s">
        <v>90</v>
      </c>
      <c r="AW246" s="14" t="s">
        <v>36</v>
      </c>
      <c r="AX246" s="14" t="s">
        <v>81</v>
      </c>
      <c r="AY246" s="221" t="s">
        <v>126</v>
      </c>
    </row>
    <row r="247" spans="2:51" s="14" customFormat="1">
      <c r="B247" s="211"/>
      <c r="C247" s="212"/>
      <c r="D247" s="202" t="s">
        <v>135</v>
      </c>
      <c r="E247" s="213" t="s">
        <v>1</v>
      </c>
      <c r="F247" s="214" t="s">
        <v>258</v>
      </c>
      <c r="G247" s="212"/>
      <c r="H247" s="215">
        <v>6.4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135</v>
      </c>
      <c r="AU247" s="221" t="s">
        <v>90</v>
      </c>
      <c r="AV247" s="14" t="s">
        <v>90</v>
      </c>
      <c r="AW247" s="14" t="s">
        <v>36</v>
      </c>
      <c r="AX247" s="14" t="s">
        <v>81</v>
      </c>
      <c r="AY247" s="221" t="s">
        <v>126</v>
      </c>
    </row>
    <row r="248" spans="2:51" s="14" customFormat="1">
      <c r="B248" s="211"/>
      <c r="C248" s="212"/>
      <c r="D248" s="202" t="s">
        <v>135</v>
      </c>
      <c r="E248" s="213" t="s">
        <v>1</v>
      </c>
      <c r="F248" s="214" t="s">
        <v>259</v>
      </c>
      <c r="G248" s="212"/>
      <c r="H248" s="215">
        <v>4.4000000000000004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135</v>
      </c>
      <c r="AU248" s="221" t="s">
        <v>90</v>
      </c>
      <c r="AV248" s="14" t="s">
        <v>90</v>
      </c>
      <c r="AW248" s="14" t="s">
        <v>36</v>
      </c>
      <c r="AX248" s="14" t="s">
        <v>81</v>
      </c>
      <c r="AY248" s="221" t="s">
        <v>126</v>
      </c>
    </row>
    <row r="249" spans="2:51" s="14" customFormat="1">
      <c r="B249" s="211"/>
      <c r="C249" s="212"/>
      <c r="D249" s="202" t="s">
        <v>135</v>
      </c>
      <c r="E249" s="213" t="s">
        <v>1</v>
      </c>
      <c r="F249" s="214" t="s">
        <v>260</v>
      </c>
      <c r="G249" s="212"/>
      <c r="H249" s="215">
        <v>4.55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135</v>
      </c>
      <c r="AU249" s="221" t="s">
        <v>90</v>
      </c>
      <c r="AV249" s="14" t="s">
        <v>90</v>
      </c>
      <c r="AW249" s="14" t="s">
        <v>36</v>
      </c>
      <c r="AX249" s="14" t="s">
        <v>81</v>
      </c>
      <c r="AY249" s="221" t="s">
        <v>126</v>
      </c>
    </row>
    <row r="250" spans="2:51" s="14" customFormat="1">
      <c r="B250" s="211"/>
      <c r="C250" s="212"/>
      <c r="D250" s="202" t="s">
        <v>135</v>
      </c>
      <c r="E250" s="213" t="s">
        <v>1</v>
      </c>
      <c r="F250" s="214" t="s">
        <v>261</v>
      </c>
      <c r="G250" s="212"/>
      <c r="H250" s="215">
        <v>3.3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135</v>
      </c>
      <c r="AU250" s="221" t="s">
        <v>90</v>
      </c>
      <c r="AV250" s="14" t="s">
        <v>90</v>
      </c>
      <c r="AW250" s="14" t="s">
        <v>36</v>
      </c>
      <c r="AX250" s="14" t="s">
        <v>81</v>
      </c>
      <c r="AY250" s="221" t="s">
        <v>126</v>
      </c>
    </row>
    <row r="251" spans="2:51" s="14" customFormat="1">
      <c r="B251" s="211"/>
      <c r="C251" s="212"/>
      <c r="D251" s="202" t="s">
        <v>135</v>
      </c>
      <c r="E251" s="213" t="s">
        <v>1</v>
      </c>
      <c r="F251" s="214" t="s">
        <v>262</v>
      </c>
      <c r="G251" s="212"/>
      <c r="H251" s="215">
        <v>-13.68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135</v>
      </c>
      <c r="AU251" s="221" t="s">
        <v>90</v>
      </c>
      <c r="AV251" s="14" t="s">
        <v>90</v>
      </c>
      <c r="AW251" s="14" t="s">
        <v>36</v>
      </c>
      <c r="AX251" s="14" t="s">
        <v>81</v>
      </c>
      <c r="AY251" s="221" t="s">
        <v>126</v>
      </c>
    </row>
    <row r="252" spans="2:51" s="14" customFormat="1">
      <c r="B252" s="211"/>
      <c r="C252" s="212"/>
      <c r="D252" s="202" t="s">
        <v>135</v>
      </c>
      <c r="E252" s="213" t="s">
        <v>1</v>
      </c>
      <c r="F252" s="214" t="s">
        <v>263</v>
      </c>
      <c r="G252" s="212"/>
      <c r="H252" s="215">
        <v>-2.85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135</v>
      </c>
      <c r="AU252" s="221" t="s">
        <v>90</v>
      </c>
      <c r="AV252" s="14" t="s">
        <v>90</v>
      </c>
      <c r="AW252" s="14" t="s">
        <v>36</v>
      </c>
      <c r="AX252" s="14" t="s">
        <v>81</v>
      </c>
      <c r="AY252" s="221" t="s">
        <v>126</v>
      </c>
    </row>
    <row r="253" spans="2:51" s="14" customFormat="1">
      <c r="B253" s="211"/>
      <c r="C253" s="212"/>
      <c r="D253" s="202" t="s">
        <v>135</v>
      </c>
      <c r="E253" s="213" t="s">
        <v>1</v>
      </c>
      <c r="F253" s="214" t="s">
        <v>264</v>
      </c>
      <c r="G253" s="212"/>
      <c r="H253" s="215">
        <v>-6.5960000000000001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135</v>
      </c>
      <c r="AU253" s="221" t="s">
        <v>90</v>
      </c>
      <c r="AV253" s="14" t="s">
        <v>90</v>
      </c>
      <c r="AW253" s="14" t="s">
        <v>36</v>
      </c>
      <c r="AX253" s="14" t="s">
        <v>81</v>
      </c>
      <c r="AY253" s="221" t="s">
        <v>126</v>
      </c>
    </row>
    <row r="254" spans="2:51" s="13" customFormat="1">
      <c r="B254" s="200"/>
      <c r="C254" s="201"/>
      <c r="D254" s="202" t="s">
        <v>135</v>
      </c>
      <c r="E254" s="203" t="s">
        <v>1</v>
      </c>
      <c r="F254" s="204" t="s">
        <v>180</v>
      </c>
      <c r="G254" s="201"/>
      <c r="H254" s="203" t="s">
        <v>1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135</v>
      </c>
      <c r="AU254" s="210" t="s">
        <v>90</v>
      </c>
      <c r="AV254" s="13" t="s">
        <v>88</v>
      </c>
      <c r="AW254" s="13" t="s">
        <v>36</v>
      </c>
      <c r="AX254" s="13" t="s">
        <v>81</v>
      </c>
      <c r="AY254" s="210" t="s">
        <v>126</v>
      </c>
    </row>
    <row r="255" spans="2:51" s="14" customFormat="1">
      <c r="B255" s="211"/>
      <c r="C255" s="212"/>
      <c r="D255" s="202" t="s">
        <v>135</v>
      </c>
      <c r="E255" s="213" t="s">
        <v>1</v>
      </c>
      <c r="F255" s="214" t="s">
        <v>252</v>
      </c>
      <c r="G255" s="212"/>
      <c r="H255" s="215">
        <v>2.61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135</v>
      </c>
      <c r="AU255" s="221" t="s">
        <v>90</v>
      </c>
      <c r="AV255" s="14" t="s">
        <v>90</v>
      </c>
      <c r="AW255" s="14" t="s">
        <v>36</v>
      </c>
      <c r="AX255" s="14" t="s">
        <v>81</v>
      </c>
      <c r="AY255" s="221" t="s">
        <v>126</v>
      </c>
    </row>
    <row r="256" spans="2:51" s="16" customFormat="1">
      <c r="B256" s="247"/>
      <c r="C256" s="248"/>
      <c r="D256" s="202" t="s">
        <v>135</v>
      </c>
      <c r="E256" s="249" t="s">
        <v>1</v>
      </c>
      <c r="F256" s="250" t="s">
        <v>253</v>
      </c>
      <c r="G256" s="248"/>
      <c r="H256" s="251">
        <v>41.973999999999997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135</v>
      </c>
      <c r="AU256" s="257" t="s">
        <v>90</v>
      </c>
      <c r="AV256" s="16" t="s">
        <v>147</v>
      </c>
      <c r="AW256" s="16" t="s">
        <v>36</v>
      </c>
      <c r="AX256" s="16" t="s">
        <v>81</v>
      </c>
      <c r="AY256" s="257" t="s">
        <v>126</v>
      </c>
    </row>
    <row r="257" spans="1:65" s="15" customFormat="1">
      <c r="B257" s="222"/>
      <c r="C257" s="223"/>
      <c r="D257" s="202" t="s">
        <v>135</v>
      </c>
      <c r="E257" s="224" t="s">
        <v>1</v>
      </c>
      <c r="F257" s="225" t="s">
        <v>140</v>
      </c>
      <c r="G257" s="223"/>
      <c r="H257" s="226">
        <v>54.223999999999997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135</v>
      </c>
      <c r="AU257" s="232" t="s">
        <v>90</v>
      </c>
      <c r="AV257" s="15" t="s">
        <v>133</v>
      </c>
      <c r="AW257" s="15" t="s">
        <v>36</v>
      </c>
      <c r="AX257" s="15" t="s">
        <v>88</v>
      </c>
      <c r="AY257" s="232" t="s">
        <v>126</v>
      </c>
    </row>
    <row r="258" spans="1:65" s="2" customFormat="1" ht="16.5" customHeight="1">
      <c r="A258" s="35"/>
      <c r="B258" s="36"/>
      <c r="C258" s="233" t="s">
        <v>265</v>
      </c>
      <c r="D258" s="233" t="s">
        <v>193</v>
      </c>
      <c r="E258" s="234" t="s">
        <v>266</v>
      </c>
      <c r="F258" s="235" t="s">
        <v>267</v>
      </c>
      <c r="G258" s="236" t="s">
        <v>242</v>
      </c>
      <c r="H258" s="237">
        <v>24.5</v>
      </c>
      <c r="I258" s="238"/>
      <c r="J258" s="239">
        <f>ROUND(I258*H258,2)</f>
        <v>0</v>
      </c>
      <c r="K258" s="235" t="s">
        <v>132</v>
      </c>
      <c r="L258" s="240"/>
      <c r="M258" s="241" t="s">
        <v>1</v>
      </c>
      <c r="N258" s="242" t="s">
        <v>46</v>
      </c>
      <c r="O258" s="72"/>
      <c r="P258" s="196">
        <f>O258*H258</f>
        <v>0</v>
      </c>
      <c r="Q258" s="196">
        <v>1</v>
      </c>
      <c r="R258" s="196">
        <f>Q258*H258</f>
        <v>24.5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187</v>
      </c>
      <c r="AT258" s="198" t="s">
        <v>193</v>
      </c>
      <c r="AU258" s="198" t="s">
        <v>90</v>
      </c>
      <c r="AY258" s="18" t="s">
        <v>126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88</v>
      </c>
      <c r="BK258" s="199">
        <f>ROUND(I258*H258,2)</f>
        <v>0</v>
      </c>
      <c r="BL258" s="18" t="s">
        <v>133</v>
      </c>
      <c r="BM258" s="198" t="s">
        <v>268</v>
      </c>
    </row>
    <row r="259" spans="1:65" s="14" customFormat="1">
      <c r="B259" s="211"/>
      <c r="C259" s="212"/>
      <c r="D259" s="202" t="s">
        <v>135</v>
      </c>
      <c r="E259" s="213" t="s">
        <v>1</v>
      </c>
      <c r="F259" s="214" t="s">
        <v>269</v>
      </c>
      <c r="G259" s="212"/>
      <c r="H259" s="215">
        <v>24.5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135</v>
      </c>
      <c r="AU259" s="221" t="s">
        <v>90</v>
      </c>
      <c r="AV259" s="14" t="s">
        <v>90</v>
      </c>
      <c r="AW259" s="14" t="s">
        <v>36</v>
      </c>
      <c r="AX259" s="14" t="s">
        <v>88</v>
      </c>
      <c r="AY259" s="221" t="s">
        <v>126</v>
      </c>
    </row>
    <row r="260" spans="1:65" s="2" customFormat="1" ht="66.75" customHeight="1">
      <c r="A260" s="35"/>
      <c r="B260" s="36"/>
      <c r="C260" s="187" t="s">
        <v>270</v>
      </c>
      <c r="D260" s="187" t="s">
        <v>128</v>
      </c>
      <c r="E260" s="188" t="s">
        <v>271</v>
      </c>
      <c r="F260" s="189" t="s">
        <v>272</v>
      </c>
      <c r="G260" s="190" t="s">
        <v>166</v>
      </c>
      <c r="H260" s="191">
        <v>33.481000000000002</v>
      </c>
      <c r="I260" s="192"/>
      <c r="J260" s="193">
        <f>ROUND(I260*H260,2)</f>
        <v>0</v>
      </c>
      <c r="K260" s="189" t="s">
        <v>132</v>
      </c>
      <c r="L260" s="40"/>
      <c r="M260" s="194" t="s">
        <v>1</v>
      </c>
      <c r="N260" s="195" t="s">
        <v>46</v>
      </c>
      <c r="O260" s="72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133</v>
      </c>
      <c r="AT260" s="198" t="s">
        <v>128</v>
      </c>
      <c r="AU260" s="198" t="s">
        <v>90</v>
      </c>
      <c r="AY260" s="18" t="s">
        <v>126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88</v>
      </c>
      <c r="BK260" s="199">
        <f>ROUND(I260*H260,2)</f>
        <v>0</v>
      </c>
      <c r="BL260" s="18" t="s">
        <v>133</v>
      </c>
      <c r="BM260" s="198" t="s">
        <v>273</v>
      </c>
    </row>
    <row r="261" spans="1:65" s="14" customFormat="1">
      <c r="B261" s="211"/>
      <c r="C261" s="212"/>
      <c r="D261" s="202" t="s">
        <v>135</v>
      </c>
      <c r="E261" s="213" t="s">
        <v>1</v>
      </c>
      <c r="F261" s="214" t="s">
        <v>274</v>
      </c>
      <c r="G261" s="212"/>
      <c r="H261" s="215">
        <v>11.04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135</v>
      </c>
      <c r="AU261" s="221" t="s">
        <v>90</v>
      </c>
      <c r="AV261" s="14" t="s">
        <v>90</v>
      </c>
      <c r="AW261" s="14" t="s">
        <v>36</v>
      </c>
      <c r="AX261" s="14" t="s">
        <v>81</v>
      </c>
      <c r="AY261" s="221" t="s">
        <v>126</v>
      </c>
    </row>
    <row r="262" spans="1:65" s="14" customFormat="1">
      <c r="B262" s="211"/>
      <c r="C262" s="212"/>
      <c r="D262" s="202" t="s">
        <v>135</v>
      </c>
      <c r="E262" s="213" t="s">
        <v>1</v>
      </c>
      <c r="F262" s="214" t="s">
        <v>275</v>
      </c>
      <c r="G262" s="212"/>
      <c r="H262" s="215">
        <v>8.2799999999999994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135</v>
      </c>
      <c r="AU262" s="221" t="s">
        <v>90</v>
      </c>
      <c r="AV262" s="14" t="s">
        <v>90</v>
      </c>
      <c r="AW262" s="14" t="s">
        <v>36</v>
      </c>
      <c r="AX262" s="14" t="s">
        <v>81</v>
      </c>
      <c r="AY262" s="221" t="s">
        <v>126</v>
      </c>
    </row>
    <row r="263" spans="1:65" s="14" customFormat="1">
      <c r="B263" s="211"/>
      <c r="C263" s="212"/>
      <c r="D263" s="202" t="s">
        <v>135</v>
      </c>
      <c r="E263" s="213" t="s">
        <v>1</v>
      </c>
      <c r="F263" s="214" t="s">
        <v>276</v>
      </c>
      <c r="G263" s="212"/>
      <c r="H263" s="215">
        <v>1.7250000000000001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135</v>
      </c>
      <c r="AU263" s="221" t="s">
        <v>90</v>
      </c>
      <c r="AV263" s="14" t="s">
        <v>90</v>
      </c>
      <c r="AW263" s="14" t="s">
        <v>36</v>
      </c>
      <c r="AX263" s="14" t="s">
        <v>81</v>
      </c>
      <c r="AY263" s="221" t="s">
        <v>126</v>
      </c>
    </row>
    <row r="264" spans="1:65" s="14" customFormat="1">
      <c r="B264" s="211"/>
      <c r="C264" s="212"/>
      <c r="D264" s="202" t="s">
        <v>135</v>
      </c>
      <c r="E264" s="213" t="s">
        <v>1</v>
      </c>
      <c r="F264" s="214" t="s">
        <v>277</v>
      </c>
      <c r="G264" s="212"/>
      <c r="H264" s="215">
        <v>3.6859999999999999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135</v>
      </c>
      <c r="AU264" s="221" t="s">
        <v>90</v>
      </c>
      <c r="AV264" s="14" t="s">
        <v>90</v>
      </c>
      <c r="AW264" s="14" t="s">
        <v>36</v>
      </c>
      <c r="AX264" s="14" t="s">
        <v>81</v>
      </c>
      <c r="AY264" s="221" t="s">
        <v>126</v>
      </c>
    </row>
    <row r="265" spans="1:65" s="13" customFormat="1">
      <c r="B265" s="200"/>
      <c r="C265" s="201"/>
      <c r="D265" s="202" t="s">
        <v>135</v>
      </c>
      <c r="E265" s="203" t="s">
        <v>1</v>
      </c>
      <c r="F265" s="204" t="s">
        <v>180</v>
      </c>
      <c r="G265" s="201"/>
      <c r="H265" s="203" t="s">
        <v>1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135</v>
      </c>
      <c r="AU265" s="210" t="s">
        <v>90</v>
      </c>
      <c r="AV265" s="13" t="s">
        <v>88</v>
      </c>
      <c r="AW265" s="13" t="s">
        <v>36</v>
      </c>
      <c r="AX265" s="13" t="s">
        <v>81</v>
      </c>
      <c r="AY265" s="210" t="s">
        <v>126</v>
      </c>
    </row>
    <row r="266" spans="1:65" s="14" customFormat="1">
      <c r="B266" s="211"/>
      <c r="C266" s="212"/>
      <c r="D266" s="202" t="s">
        <v>135</v>
      </c>
      <c r="E266" s="213" t="s">
        <v>1</v>
      </c>
      <c r="F266" s="214" t="s">
        <v>278</v>
      </c>
      <c r="G266" s="212"/>
      <c r="H266" s="215">
        <v>8.75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135</v>
      </c>
      <c r="AU266" s="221" t="s">
        <v>90</v>
      </c>
      <c r="AV266" s="14" t="s">
        <v>90</v>
      </c>
      <c r="AW266" s="14" t="s">
        <v>36</v>
      </c>
      <c r="AX266" s="14" t="s">
        <v>81</v>
      </c>
      <c r="AY266" s="221" t="s">
        <v>126</v>
      </c>
    </row>
    <row r="267" spans="1:65" s="15" customFormat="1">
      <c r="B267" s="222"/>
      <c r="C267" s="223"/>
      <c r="D267" s="202" t="s">
        <v>135</v>
      </c>
      <c r="E267" s="224" t="s">
        <v>1</v>
      </c>
      <c r="F267" s="225" t="s">
        <v>140</v>
      </c>
      <c r="G267" s="223"/>
      <c r="H267" s="226">
        <v>33.481000000000002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135</v>
      </c>
      <c r="AU267" s="232" t="s">
        <v>90</v>
      </c>
      <c r="AV267" s="15" t="s">
        <v>133</v>
      </c>
      <c r="AW267" s="15" t="s">
        <v>36</v>
      </c>
      <c r="AX267" s="15" t="s">
        <v>88</v>
      </c>
      <c r="AY267" s="232" t="s">
        <v>126</v>
      </c>
    </row>
    <row r="268" spans="1:65" s="2" customFormat="1" ht="16.5" customHeight="1">
      <c r="A268" s="35"/>
      <c r="B268" s="36"/>
      <c r="C268" s="233" t="s">
        <v>279</v>
      </c>
      <c r="D268" s="233" t="s">
        <v>193</v>
      </c>
      <c r="E268" s="234" t="s">
        <v>280</v>
      </c>
      <c r="F268" s="235" t="s">
        <v>281</v>
      </c>
      <c r="G268" s="236" t="s">
        <v>242</v>
      </c>
      <c r="H268" s="237">
        <v>66.962000000000003</v>
      </c>
      <c r="I268" s="238"/>
      <c r="J268" s="239">
        <f>ROUND(I268*H268,2)</f>
        <v>0</v>
      </c>
      <c r="K268" s="235" t="s">
        <v>132</v>
      </c>
      <c r="L268" s="240"/>
      <c r="M268" s="241" t="s">
        <v>1</v>
      </c>
      <c r="N268" s="242" t="s">
        <v>46</v>
      </c>
      <c r="O268" s="72"/>
      <c r="P268" s="196">
        <f>O268*H268</f>
        <v>0</v>
      </c>
      <c r="Q268" s="196">
        <v>1</v>
      </c>
      <c r="R268" s="196">
        <f>Q268*H268</f>
        <v>66.962000000000003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187</v>
      </c>
      <c r="AT268" s="198" t="s">
        <v>193</v>
      </c>
      <c r="AU268" s="198" t="s">
        <v>90</v>
      </c>
      <c r="AY268" s="18" t="s">
        <v>126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88</v>
      </c>
      <c r="BK268" s="199">
        <f>ROUND(I268*H268,2)</f>
        <v>0</v>
      </c>
      <c r="BL268" s="18" t="s">
        <v>133</v>
      </c>
      <c r="BM268" s="198" t="s">
        <v>282</v>
      </c>
    </row>
    <row r="269" spans="1:65" s="14" customFormat="1">
      <c r="B269" s="211"/>
      <c r="C269" s="212"/>
      <c r="D269" s="202" t="s">
        <v>135</v>
      </c>
      <c r="E269" s="212"/>
      <c r="F269" s="214" t="s">
        <v>283</v>
      </c>
      <c r="G269" s="212"/>
      <c r="H269" s="215">
        <v>66.962000000000003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135</v>
      </c>
      <c r="AU269" s="221" t="s">
        <v>90</v>
      </c>
      <c r="AV269" s="14" t="s">
        <v>90</v>
      </c>
      <c r="AW269" s="14" t="s">
        <v>4</v>
      </c>
      <c r="AX269" s="14" t="s">
        <v>88</v>
      </c>
      <c r="AY269" s="221" t="s">
        <v>126</v>
      </c>
    </row>
    <row r="270" spans="1:65" s="2" customFormat="1" ht="37.9" customHeight="1">
      <c r="A270" s="35"/>
      <c r="B270" s="36"/>
      <c r="C270" s="187" t="s">
        <v>7</v>
      </c>
      <c r="D270" s="187" t="s">
        <v>128</v>
      </c>
      <c r="E270" s="188" t="s">
        <v>284</v>
      </c>
      <c r="F270" s="189" t="s">
        <v>285</v>
      </c>
      <c r="G270" s="190" t="s">
        <v>131</v>
      </c>
      <c r="H270" s="191">
        <v>31.45</v>
      </c>
      <c r="I270" s="192"/>
      <c r="J270" s="193">
        <f>ROUND(I270*H270,2)</f>
        <v>0</v>
      </c>
      <c r="K270" s="189" t="s">
        <v>132</v>
      </c>
      <c r="L270" s="40"/>
      <c r="M270" s="194" t="s">
        <v>1</v>
      </c>
      <c r="N270" s="195" t="s">
        <v>46</v>
      </c>
      <c r="O270" s="72"/>
      <c r="P270" s="196">
        <f>O270*H270</f>
        <v>0</v>
      </c>
      <c r="Q270" s="196">
        <v>0</v>
      </c>
      <c r="R270" s="196">
        <f>Q270*H270</f>
        <v>0</v>
      </c>
      <c r="S270" s="196">
        <v>0</v>
      </c>
      <c r="T270" s="19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8" t="s">
        <v>133</v>
      </c>
      <c r="AT270" s="198" t="s">
        <v>128</v>
      </c>
      <c r="AU270" s="198" t="s">
        <v>90</v>
      </c>
      <c r="AY270" s="18" t="s">
        <v>126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18" t="s">
        <v>88</v>
      </c>
      <c r="BK270" s="199">
        <f>ROUND(I270*H270,2)</f>
        <v>0</v>
      </c>
      <c r="BL270" s="18" t="s">
        <v>133</v>
      </c>
      <c r="BM270" s="198" t="s">
        <v>286</v>
      </c>
    </row>
    <row r="271" spans="1:65" s="14" customFormat="1">
      <c r="B271" s="211"/>
      <c r="C271" s="212"/>
      <c r="D271" s="202" t="s">
        <v>135</v>
      </c>
      <c r="E271" s="213" t="s">
        <v>1</v>
      </c>
      <c r="F271" s="214" t="s">
        <v>144</v>
      </c>
      <c r="G271" s="212"/>
      <c r="H271" s="215">
        <v>8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135</v>
      </c>
      <c r="AU271" s="221" t="s">
        <v>90</v>
      </c>
      <c r="AV271" s="14" t="s">
        <v>90</v>
      </c>
      <c r="AW271" s="14" t="s">
        <v>36</v>
      </c>
      <c r="AX271" s="14" t="s">
        <v>81</v>
      </c>
      <c r="AY271" s="221" t="s">
        <v>126</v>
      </c>
    </row>
    <row r="272" spans="1:65" s="14" customFormat="1">
      <c r="B272" s="211"/>
      <c r="C272" s="212"/>
      <c r="D272" s="202" t="s">
        <v>135</v>
      </c>
      <c r="E272" s="213" t="s">
        <v>1</v>
      </c>
      <c r="F272" s="214" t="s">
        <v>159</v>
      </c>
      <c r="G272" s="212"/>
      <c r="H272" s="215">
        <v>10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135</v>
      </c>
      <c r="AU272" s="221" t="s">
        <v>90</v>
      </c>
      <c r="AV272" s="14" t="s">
        <v>90</v>
      </c>
      <c r="AW272" s="14" t="s">
        <v>36</v>
      </c>
      <c r="AX272" s="14" t="s">
        <v>81</v>
      </c>
      <c r="AY272" s="221" t="s">
        <v>126</v>
      </c>
    </row>
    <row r="273" spans="1:65" s="14" customFormat="1">
      <c r="B273" s="211"/>
      <c r="C273" s="212"/>
      <c r="D273" s="202" t="s">
        <v>135</v>
      </c>
      <c r="E273" s="213" t="s">
        <v>1</v>
      </c>
      <c r="F273" s="214" t="s">
        <v>160</v>
      </c>
      <c r="G273" s="212"/>
      <c r="H273" s="215">
        <v>3.75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135</v>
      </c>
      <c r="AU273" s="221" t="s">
        <v>90</v>
      </c>
      <c r="AV273" s="14" t="s">
        <v>90</v>
      </c>
      <c r="AW273" s="14" t="s">
        <v>36</v>
      </c>
      <c r="AX273" s="14" t="s">
        <v>81</v>
      </c>
      <c r="AY273" s="221" t="s">
        <v>126</v>
      </c>
    </row>
    <row r="274" spans="1:65" s="14" customFormat="1">
      <c r="B274" s="211"/>
      <c r="C274" s="212"/>
      <c r="D274" s="202" t="s">
        <v>135</v>
      </c>
      <c r="E274" s="213" t="s">
        <v>1</v>
      </c>
      <c r="F274" s="214" t="s">
        <v>161</v>
      </c>
      <c r="G274" s="212"/>
      <c r="H274" s="215">
        <v>3.5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135</v>
      </c>
      <c r="AU274" s="221" t="s">
        <v>90</v>
      </c>
      <c r="AV274" s="14" t="s">
        <v>90</v>
      </c>
      <c r="AW274" s="14" t="s">
        <v>36</v>
      </c>
      <c r="AX274" s="14" t="s">
        <v>81</v>
      </c>
      <c r="AY274" s="221" t="s">
        <v>126</v>
      </c>
    </row>
    <row r="275" spans="1:65" s="14" customFormat="1">
      <c r="B275" s="211"/>
      <c r="C275" s="212"/>
      <c r="D275" s="202" t="s">
        <v>135</v>
      </c>
      <c r="E275" s="213" t="s">
        <v>1</v>
      </c>
      <c r="F275" s="214" t="s">
        <v>146</v>
      </c>
      <c r="G275" s="212"/>
      <c r="H275" s="215">
        <v>4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135</v>
      </c>
      <c r="AU275" s="221" t="s">
        <v>90</v>
      </c>
      <c r="AV275" s="14" t="s">
        <v>90</v>
      </c>
      <c r="AW275" s="14" t="s">
        <v>36</v>
      </c>
      <c r="AX275" s="14" t="s">
        <v>81</v>
      </c>
      <c r="AY275" s="221" t="s">
        <v>126</v>
      </c>
    </row>
    <row r="276" spans="1:65" s="14" customFormat="1">
      <c r="B276" s="211"/>
      <c r="C276" s="212"/>
      <c r="D276" s="202" t="s">
        <v>135</v>
      </c>
      <c r="E276" s="213" t="s">
        <v>1</v>
      </c>
      <c r="F276" s="214" t="s">
        <v>162</v>
      </c>
      <c r="G276" s="212"/>
      <c r="H276" s="215">
        <v>2.2000000000000002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135</v>
      </c>
      <c r="AU276" s="221" t="s">
        <v>90</v>
      </c>
      <c r="AV276" s="14" t="s">
        <v>90</v>
      </c>
      <c r="AW276" s="14" t="s">
        <v>36</v>
      </c>
      <c r="AX276" s="14" t="s">
        <v>81</v>
      </c>
      <c r="AY276" s="221" t="s">
        <v>126</v>
      </c>
    </row>
    <row r="277" spans="1:65" s="15" customFormat="1">
      <c r="B277" s="222"/>
      <c r="C277" s="223"/>
      <c r="D277" s="202" t="s">
        <v>135</v>
      </c>
      <c r="E277" s="224" t="s">
        <v>1</v>
      </c>
      <c r="F277" s="225" t="s">
        <v>140</v>
      </c>
      <c r="G277" s="223"/>
      <c r="H277" s="226">
        <v>31.45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135</v>
      </c>
      <c r="AU277" s="232" t="s">
        <v>90</v>
      </c>
      <c r="AV277" s="15" t="s">
        <v>133</v>
      </c>
      <c r="AW277" s="15" t="s">
        <v>36</v>
      </c>
      <c r="AX277" s="15" t="s">
        <v>88</v>
      </c>
      <c r="AY277" s="232" t="s">
        <v>126</v>
      </c>
    </row>
    <row r="278" spans="1:65" s="2" customFormat="1" ht="37.9" customHeight="1">
      <c r="A278" s="35"/>
      <c r="B278" s="36"/>
      <c r="C278" s="187" t="s">
        <v>287</v>
      </c>
      <c r="D278" s="187" t="s">
        <v>128</v>
      </c>
      <c r="E278" s="188" t="s">
        <v>288</v>
      </c>
      <c r="F278" s="189" t="s">
        <v>289</v>
      </c>
      <c r="G278" s="190" t="s">
        <v>131</v>
      </c>
      <c r="H278" s="191">
        <v>31.45</v>
      </c>
      <c r="I278" s="192"/>
      <c r="J278" s="193">
        <f>ROUND(I278*H278,2)</f>
        <v>0</v>
      </c>
      <c r="K278" s="189" t="s">
        <v>132</v>
      </c>
      <c r="L278" s="40"/>
      <c r="M278" s="194" t="s">
        <v>1</v>
      </c>
      <c r="N278" s="195" t="s">
        <v>46</v>
      </c>
      <c r="O278" s="72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133</v>
      </c>
      <c r="AT278" s="198" t="s">
        <v>128</v>
      </c>
      <c r="AU278" s="198" t="s">
        <v>90</v>
      </c>
      <c r="AY278" s="18" t="s">
        <v>126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88</v>
      </c>
      <c r="BK278" s="199">
        <f>ROUND(I278*H278,2)</f>
        <v>0</v>
      </c>
      <c r="BL278" s="18" t="s">
        <v>133</v>
      </c>
      <c r="BM278" s="198" t="s">
        <v>290</v>
      </c>
    </row>
    <row r="279" spans="1:65" s="14" customFormat="1">
      <c r="B279" s="211"/>
      <c r="C279" s="212"/>
      <c r="D279" s="202" t="s">
        <v>135</v>
      </c>
      <c r="E279" s="213" t="s">
        <v>1</v>
      </c>
      <c r="F279" s="214" t="s">
        <v>291</v>
      </c>
      <c r="G279" s="212"/>
      <c r="H279" s="215">
        <v>31.45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135</v>
      </c>
      <c r="AU279" s="221" t="s">
        <v>90</v>
      </c>
      <c r="AV279" s="14" t="s">
        <v>90</v>
      </c>
      <c r="AW279" s="14" t="s">
        <v>36</v>
      </c>
      <c r="AX279" s="14" t="s">
        <v>88</v>
      </c>
      <c r="AY279" s="221" t="s">
        <v>126</v>
      </c>
    </row>
    <row r="280" spans="1:65" s="2" customFormat="1" ht="16.5" customHeight="1">
      <c r="A280" s="35"/>
      <c r="B280" s="36"/>
      <c r="C280" s="233" t="s">
        <v>292</v>
      </c>
      <c r="D280" s="233" t="s">
        <v>193</v>
      </c>
      <c r="E280" s="234" t="s">
        <v>293</v>
      </c>
      <c r="F280" s="235" t="s">
        <v>294</v>
      </c>
      <c r="G280" s="236" t="s">
        <v>295</v>
      </c>
      <c r="H280" s="237">
        <v>0.629</v>
      </c>
      <c r="I280" s="238"/>
      <c r="J280" s="239">
        <f>ROUND(I280*H280,2)</f>
        <v>0</v>
      </c>
      <c r="K280" s="235" t="s">
        <v>132</v>
      </c>
      <c r="L280" s="240"/>
      <c r="M280" s="241" t="s">
        <v>1</v>
      </c>
      <c r="N280" s="242" t="s">
        <v>46</v>
      </c>
      <c r="O280" s="72"/>
      <c r="P280" s="196">
        <f>O280*H280</f>
        <v>0</v>
      </c>
      <c r="Q280" s="196">
        <v>1E-3</v>
      </c>
      <c r="R280" s="196">
        <f>Q280*H280</f>
        <v>6.29E-4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187</v>
      </c>
      <c r="AT280" s="198" t="s">
        <v>193</v>
      </c>
      <c r="AU280" s="198" t="s">
        <v>90</v>
      </c>
      <c r="AY280" s="18" t="s">
        <v>126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8" t="s">
        <v>88</v>
      </c>
      <c r="BK280" s="199">
        <f>ROUND(I280*H280,2)</f>
        <v>0</v>
      </c>
      <c r="BL280" s="18" t="s">
        <v>133</v>
      </c>
      <c r="BM280" s="198" t="s">
        <v>296</v>
      </c>
    </row>
    <row r="281" spans="1:65" s="14" customFormat="1">
      <c r="B281" s="211"/>
      <c r="C281" s="212"/>
      <c r="D281" s="202" t="s">
        <v>135</v>
      </c>
      <c r="E281" s="213" t="s">
        <v>1</v>
      </c>
      <c r="F281" s="214" t="s">
        <v>297</v>
      </c>
      <c r="G281" s="212"/>
      <c r="H281" s="215">
        <v>0.629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135</v>
      </c>
      <c r="AU281" s="221" t="s">
        <v>90</v>
      </c>
      <c r="AV281" s="14" t="s">
        <v>90</v>
      </c>
      <c r="AW281" s="14" t="s">
        <v>36</v>
      </c>
      <c r="AX281" s="14" t="s">
        <v>88</v>
      </c>
      <c r="AY281" s="221" t="s">
        <v>126</v>
      </c>
    </row>
    <row r="282" spans="1:65" s="12" customFormat="1" ht="22.9" customHeight="1">
      <c r="B282" s="171"/>
      <c r="C282" s="172"/>
      <c r="D282" s="173" t="s">
        <v>80</v>
      </c>
      <c r="E282" s="185" t="s">
        <v>90</v>
      </c>
      <c r="F282" s="185" t="s">
        <v>298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SUM(P283:P299)</f>
        <v>0</v>
      </c>
      <c r="Q282" s="179"/>
      <c r="R282" s="180">
        <f>SUM(R283:R299)</f>
        <v>36.918438879999997</v>
      </c>
      <c r="S282" s="179"/>
      <c r="T282" s="181">
        <f>SUM(T283:T299)</f>
        <v>0</v>
      </c>
      <c r="AR282" s="182" t="s">
        <v>88</v>
      </c>
      <c r="AT282" s="183" t="s">
        <v>80</v>
      </c>
      <c r="AU282" s="183" t="s">
        <v>88</v>
      </c>
      <c r="AY282" s="182" t="s">
        <v>126</v>
      </c>
      <c r="BK282" s="184">
        <f>SUM(BK283:BK299)</f>
        <v>0</v>
      </c>
    </row>
    <row r="283" spans="1:65" s="2" customFormat="1" ht="44.25" customHeight="1">
      <c r="A283" s="35"/>
      <c r="B283" s="36"/>
      <c r="C283" s="187" t="s">
        <v>299</v>
      </c>
      <c r="D283" s="187" t="s">
        <v>128</v>
      </c>
      <c r="E283" s="188" t="s">
        <v>300</v>
      </c>
      <c r="F283" s="189" t="s">
        <v>301</v>
      </c>
      <c r="G283" s="190" t="s">
        <v>166</v>
      </c>
      <c r="H283" s="191">
        <v>14.59</v>
      </c>
      <c r="I283" s="192"/>
      <c r="J283" s="193">
        <f>ROUND(I283*H283,2)</f>
        <v>0</v>
      </c>
      <c r="K283" s="189" t="s">
        <v>132</v>
      </c>
      <c r="L283" s="40"/>
      <c r="M283" s="194" t="s">
        <v>1</v>
      </c>
      <c r="N283" s="195" t="s">
        <v>46</v>
      </c>
      <c r="O283" s="72"/>
      <c r="P283" s="196">
        <f>O283*H283</f>
        <v>0</v>
      </c>
      <c r="Q283" s="196">
        <v>1.63</v>
      </c>
      <c r="R283" s="196">
        <f>Q283*H283</f>
        <v>23.781699999999997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133</v>
      </c>
      <c r="AT283" s="198" t="s">
        <v>128</v>
      </c>
      <c r="AU283" s="198" t="s">
        <v>90</v>
      </c>
      <c r="AY283" s="18" t="s">
        <v>126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8" t="s">
        <v>88</v>
      </c>
      <c r="BK283" s="199">
        <f>ROUND(I283*H283,2)</f>
        <v>0</v>
      </c>
      <c r="BL283" s="18" t="s">
        <v>133</v>
      </c>
      <c r="BM283" s="198" t="s">
        <v>302</v>
      </c>
    </row>
    <row r="284" spans="1:65" s="14" customFormat="1">
      <c r="B284" s="211"/>
      <c r="C284" s="212"/>
      <c r="D284" s="202" t="s">
        <v>135</v>
      </c>
      <c r="E284" s="213" t="s">
        <v>1</v>
      </c>
      <c r="F284" s="214" t="s">
        <v>303</v>
      </c>
      <c r="G284" s="212"/>
      <c r="H284" s="215">
        <v>1.6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135</v>
      </c>
      <c r="AU284" s="221" t="s">
        <v>90</v>
      </c>
      <c r="AV284" s="14" t="s">
        <v>90</v>
      </c>
      <c r="AW284" s="14" t="s">
        <v>36</v>
      </c>
      <c r="AX284" s="14" t="s">
        <v>81</v>
      </c>
      <c r="AY284" s="221" t="s">
        <v>126</v>
      </c>
    </row>
    <row r="285" spans="1:65" s="14" customFormat="1">
      <c r="B285" s="211"/>
      <c r="C285" s="212"/>
      <c r="D285" s="202" t="s">
        <v>135</v>
      </c>
      <c r="E285" s="213" t="s">
        <v>1</v>
      </c>
      <c r="F285" s="214" t="s">
        <v>304</v>
      </c>
      <c r="G285" s="212"/>
      <c r="H285" s="215">
        <v>0.8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135</v>
      </c>
      <c r="AU285" s="221" t="s">
        <v>90</v>
      </c>
      <c r="AV285" s="14" t="s">
        <v>90</v>
      </c>
      <c r="AW285" s="14" t="s">
        <v>36</v>
      </c>
      <c r="AX285" s="14" t="s">
        <v>81</v>
      </c>
      <c r="AY285" s="221" t="s">
        <v>126</v>
      </c>
    </row>
    <row r="286" spans="1:65" s="14" customFormat="1">
      <c r="B286" s="211"/>
      <c r="C286" s="212"/>
      <c r="D286" s="202" t="s">
        <v>135</v>
      </c>
      <c r="E286" s="213" t="s">
        <v>1</v>
      </c>
      <c r="F286" s="214" t="s">
        <v>305</v>
      </c>
      <c r="G286" s="212"/>
      <c r="H286" s="215">
        <v>2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135</v>
      </c>
      <c r="AU286" s="221" t="s">
        <v>90</v>
      </c>
      <c r="AV286" s="14" t="s">
        <v>90</v>
      </c>
      <c r="AW286" s="14" t="s">
        <v>36</v>
      </c>
      <c r="AX286" s="14" t="s">
        <v>81</v>
      </c>
      <c r="AY286" s="221" t="s">
        <v>126</v>
      </c>
    </row>
    <row r="287" spans="1:65" s="14" customFormat="1">
      <c r="B287" s="211"/>
      <c r="C287" s="212"/>
      <c r="D287" s="202" t="s">
        <v>135</v>
      </c>
      <c r="E287" s="213" t="s">
        <v>1</v>
      </c>
      <c r="F287" s="214" t="s">
        <v>306</v>
      </c>
      <c r="G287" s="212"/>
      <c r="H287" s="215">
        <v>0.75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135</v>
      </c>
      <c r="AU287" s="221" t="s">
        <v>90</v>
      </c>
      <c r="AV287" s="14" t="s">
        <v>90</v>
      </c>
      <c r="AW287" s="14" t="s">
        <v>36</v>
      </c>
      <c r="AX287" s="14" t="s">
        <v>81</v>
      </c>
      <c r="AY287" s="221" t="s">
        <v>126</v>
      </c>
    </row>
    <row r="288" spans="1:65" s="14" customFormat="1">
      <c r="B288" s="211"/>
      <c r="C288" s="212"/>
      <c r="D288" s="202" t="s">
        <v>135</v>
      </c>
      <c r="E288" s="213" t="s">
        <v>1</v>
      </c>
      <c r="F288" s="214" t="s">
        <v>305</v>
      </c>
      <c r="G288" s="212"/>
      <c r="H288" s="215">
        <v>2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135</v>
      </c>
      <c r="AU288" s="221" t="s">
        <v>90</v>
      </c>
      <c r="AV288" s="14" t="s">
        <v>90</v>
      </c>
      <c r="AW288" s="14" t="s">
        <v>36</v>
      </c>
      <c r="AX288" s="14" t="s">
        <v>81</v>
      </c>
      <c r="AY288" s="221" t="s">
        <v>126</v>
      </c>
    </row>
    <row r="289" spans="1:65" s="14" customFormat="1">
      <c r="B289" s="211"/>
      <c r="C289" s="212"/>
      <c r="D289" s="202" t="s">
        <v>135</v>
      </c>
      <c r="E289" s="213" t="s">
        <v>1</v>
      </c>
      <c r="F289" s="214" t="s">
        <v>307</v>
      </c>
      <c r="G289" s="212"/>
      <c r="H289" s="215">
        <v>0.8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135</v>
      </c>
      <c r="AU289" s="221" t="s">
        <v>90</v>
      </c>
      <c r="AV289" s="14" t="s">
        <v>90</v>
      </c>
      <c r="AW289" s="14" t="s">
        <v>36</v>
      </c>
      <c r="AX289" s="14" t="s">
        <v>81</v>
      </c>
      <c r="AY289" s="221" t="s">
        <v>126</v>
      </c>
    </row>
    <row r="290" spans="1:65" s="14" customFormat="1">
      <c r="B290" s="211"/>
      <c r="C290" s="212"/>
      <c r="D290" s="202" t="s">
        <v>135</v>
      </c>
      <c r="E290" s="213" t="s">
        <v>1</v>
      </c>
      <c r="F290" s="214" t="s">
        <v>305</v>
      </c>
      <c r="G290" s="212"/>
      <c r="H290" s="215">
        <v>2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135</v>
      </c>
      <c r="AU290" s="221" t="s">
        <v>90</v>
      </c>
      <c r="AV290" s="14" t="s">
        <v>90</v>
      </c>
      <c r="AW290" s="14" t="s">
        <v>36</v>
      </c>
      <c r="AX290" s="14" t="s">
        <v>81</v>
      </c>
      <c r="AY290" s="221" t="s">
        <v>126</v>
      </c>
    </row>
    <row r="291" spans="1:65" s="14" customFormat="1">
      <c r="B291" s="211"/>
      <c r="C291" s="212"/>
      <c r="D291" s="202" t="s">
        <v>135</v>
      </c>
      <c r="E291" s="213" t="s">
        <v>1</v>
      </c>
      <c r="F291" s="214" t="s">
        <v>304</v>
      </c>
      <c r="G291" s="212"/>
      <c r="H291" s="215">
        <v>0.8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135</v>
      </c>
      <c r="AU291" s="221" t="s">
        <v>90</v>
      </c>
      <c r="AV291" s="14" t="s">
        <v>90</v>
      </c>
      <c r="AW291" s="14" t="s">
        <v>36</v>
      </c>
      <c r="AX291" s="14" t="s">
        <v>81</v>
      </c>
      <c r="AY291" s="221" t="s">
        <v>126</v>
      </c>
    </row>
    <row r="292" spans="1:65" s="14" customFormat="1">
      <c r="B292" s="211"/>
      <c r="C292" s="212"/>
      <c r="D292" s="202" t="s">
        <v>135</v>
      </c>
      <c r="E292" s="213" t="s">
        <v>1</v>
      </c>
      <c r="F292" s="214" t="s">
        <v>308</v>
      </c>
      <c r="G292" s="212"/>
      <c r="H292" s="215">
        <v>0.7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135</v>
      </c>
      <c r="AU292" s="221" t="s">
        <v>90</v>
      </c>
      <c r="AV292" s="14" t="s">
        <v>90</v>
      </c>
      <c r="AW292" s="14" t="s">
        <v>36</v>
      </c>
      <c r="AX292" s="14" t="s">
        <v>81</v>
      </c>
      <c r="AY292" s="221" t="s">
        <v>126</v>
      </c>
    </row>
    <row r="293" spans="1:65" s="14" customFormat="1">
      <c r="B293" s="211"/>
      <c r="C293" s="212"/>
      <c r="D293" s="202" t="s">
        <v>135</v>
      </c>
      <c r="E293" s="213" t="s">
        <v>1</v>
      </c>
      <c r="F293" s="214" t="s">
        <v>309</v>
      </c>
      <c r="G293" s="212"/>
      <c r="H293" s="215">
        <v>0.44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135</v>
      </c>
      <c r="AU293" s="221" t="s">
        <v>90</v>
      </c>
      <c r="AV293" s="14" t="s">
        <v>90</v>
      </c>
      <c r="AW293" s="14" t="s">
        <v>36</v>
      </c>
      <c r="AX293" s="14" t="s">
        <v>81</v>
      </c>
      <c r="AY293" s="221" t="s">
        <v>126</v>
      </c>
    </row>
    <row r="294" spans="1:65" s="14" customFormat="1">
      <c r="B294" s="211"/>
      <c r="C294" s="212"/>
      <c r="D294" s="202" t="s">
        <v>135</v>
      </c>
      <c r="E294" s="213" t="s">
        <v>1</v>
      </c>
      <c r="F294" s="214" t="s">
        <v>310</v>
      </c>
      <c r="G294" s="212"/>
      <c r="H294" s="215">
        <v>2.7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135</v>
      </c>
      <c r="AU294" s="221" t="s">
        <v>90</v>
      </c>
      <c r="AV294" s="14" t="s">
        <v>90</v>
      </c>
      <c r="AW294" s="14" t="s">
        <v>36</v>
      </c>
      <c r="AX294" s="14" t="s">
        <v>81</v>
      </c>
      <c r="AY294" s="221" t="s">
        <v>126</v>
      </c>
    </row>
    <row r="295" spans="1:65" s="15" customFormat="1">
      <c r="B295" s="222"/>
      <c r="C295" s="223"/>
      <c r="D295" s="202" t="s">
        <v>135</v>
      </c>
      <c r="E295" s="224" t="s">
        <v>1</v>
      </c>
      <c r="F295" s="225" t="s">
        <v>140</v>
      </c>
      <c r="G295" s="223"/>
      <c r="H295" s="226">
        <v>14.59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135</v>
      </c>
      <c r="AU295" s="232" t="s">
        <v>90</v>
      </c>
      <c r="AV295" s="15" t="s">
        <v>133</v>
      </c>
      <c r="AW295" s="15" t="s">
        <v>36</v>
      </c>
      <c r="AX295" s="15" t="s">
        <v>88</v>
      </c>
      <c r="AY295" s="232" t="s">
        <v>126</v>
      </c>
    </row>
    <row r="296" spans="1:65" s="2" customFormat="1" ht="66.75" customHeight="1">
      <c r="A296" s="35"/>
      <c r="B296" s="36"/>
      <c r="C296" s="187" t="s">
        <v>311</v>
      </c>
      <c r="D296" s="187" t="s">
        <v>128</v>
      </c>
      <c r="E296" s="188" t="s">
        <v>312</v>
      </c>
      <c r="F296" s="189" t="s">
        <v>313</v>
      </c>
      <c r="G296" s="190" t="s">
        <v>153</v>
      </c>
      <c r="H296" s="191">
        <v>55.2</v>
      </c>
      <c r="I296" s="192"/>
      <c r="J296" s="193">
        <f>ROUND(I296*H296,2)</f>
        <v>0</v>
      </c>
      <c r="K296" s="189" t="s">
        <v>132</v>
      </c>
      <c r="L296" s="40"/>
      <c r="M296" s="194" t="s">
        <v>1</v>
      </c>
      <c r="N296" s="195" t="s">
        <v>46</v>
      </c>
      <c r="O296" s="72"/>
      <c r="P296" s="196">
        <f>O296*H296</f>
        <v>0</v>
      </c>
      <c r="Q296" s="196">
        <v>0.23798440000000001</v>
      </c>
      <c r="R296" s="196">
        <f>Q296*H296</f>
        <v>13.136738880000001</v>
      </c>
      <c r="S296" s="196">
        <v>0</v>
      </c>
      <c r="T296" s="19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133</v>
      </c>
      <c r="AT296" s="198" t="s">
        <v>128</v>
      </c>
      <c r="AU296" s="198" t="s">
        <v>90</v>
      </c>
      <c r="AY296" s="18" t="s">
        <v>126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88</v>
      </c>
      <c r="BK296" s="199">
        <f>ROUND(I296*H296,2)</f>
        <v>0</v>
      </c>
      <c r="BL296" s="18" t="s">
        <v>133</v>
      </c>
      <c r="BM296" s="198" t="s">
        <v>314</v>
      </c>
    </row>
    <row r="297" spans="1:65" s="14" customFormat="1">
      <c r="B297" s="211"/>
      <c r="C297" s="212"/>
      <c r="D297" s="202" t="s">
        <v>135</v>
      </c>
      <c r="E297" s="213" t="s">
        <v>1</v>
      </c>
      <c r="F297" s="214" t="s">
        <v>315</v>
      </c>
      <c r="G297" s="212"/>
      <c r="H297" s="215">
        <v>37.200000000000003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135</v>
      </c>
      <c r="AU297" s="221" t="s">
        <v>90</v>
      </c>
      <c r="AV297" s="14" t="s">
        <v>90</v>
      </c>
      <c r="AW297" s="14" t="s">
        <v>36</v>
      </c>
      <c r="AX297" s="14" t="s">
        <v>81</v>
      </c>
      <c r="AY297" s="221" t="s">
        <v>126</v>
      </c>
    </row>
    <row r="298" spans="1:65" s="14" customFormat="1">
      <c r="B298" s="211"/>
      <c r="C298" s="212"/>
      <c r="D298" s="202" t="s">
        <v>135</v>
      </c>
      <c r="E298" s="213" t="s">
        <v>1</v>
      </c>
      <c r="F298" s="214" t="s">
        <v>316</v>
      </c>
      <c r="G298" s="212"/>
      <c r="H298" s="215">
        <v>18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135</v>
      </c>
      <c r="AU298" s="221" t="s">
        <v>90</v>
      </c>
      <c r="AV298" s="14" t="s">
        <v>90</v>
      </c>
      <c r="AW298" s="14" t="s">
        <v>36</v>
      </c>
      <c r="AX298" s="14" t="s">
        <v>81</v>
      </c>
      <c r="AY298" s="221" t="s">
        <v>126</v>
      </c>
    </row>
    <row r="299" spans="1:65" s="15" customFormat="1">
      <c r="B299" s="222"/>
      <c r="C299" s="223"/>
      <c r="D299" s="202" t="s">
        <v>135</v>
      </c>
      <c r="E299" s="224" t="s">
        <v>1</v>
      </c>
      <c r="F299" s="225" t="s">
        <v>140</v>
      </c>
      <c r="G299" s="223"/>
      <c r="H299" s="226">
        <v>55.2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135</v>
      </c>
      <c r="AU299" s="232" t="s">
        <v>90</v>
      </c>
      <c r="AV299" s="15" t="s">
        <v>133</v>
      </c>
      <c r="AW299" s="15" t="s">
        <v>36</v>
      </c>
      <c r="AX299" s="15" t="s">
        <v>88</v>
      </c>
      <c r="AY299" s="232" t="s">
        <v>126</v>
      </c>
    </row>
    <row r="300" spans="1:65" s="12" customFormat="1" ht="22.9" customHeight="1">
      <c r="B300" s="171"/>
      <c r="C300" s="172"/>
      <c r="D300" s="173" t="s">
        <v>80</v>
      </c>
      <c r="E300" s="185" t="s">
        <v>133</v>
      </c>
      <c r="F300" s="185" t="s">
        <v>317</v>
      </c>
      <c r="G300" s="172"/>
      <c r="H300" s="172"/>
      <c r="I300" s="175"/>
      <c r="J300" s="186">
        <f>BK300</f>
        <v>0</v>
      </c>
      <c r="K300" s="172"/>
      <c r="L300" s="177"/>
      <c r="M300" s="178"/>
      <c r="N300" s="179"/>
      <c r="O300" s="179"/>
      <c r="P300" s="180">
        <f>SUM(P301:P319)</f>
        <v>0</v>
      </c>
      <c r="Q300" s="179"/>
      <c r="R300" s="180">
        <f>SUM(R301:R319)</f>
        <v>0</v>
      </c>
      <c r="S300" s="179"/>
      <c r="T300" s="181">
        <f>SUM(T301:T319)</f>
        <v>0</v>
      </c>
      <c r="AR300" s="182" t="s">
        <v>88</v>
      </c>
      <c r="AT300" s="183" t="s">
        <v>80</v>
      </c>
      <c r="AU300" s="183" t="s">
        <v>88</v>
      </c>
      <c r="AY300" s="182" t="s">
        <v>126</v>
      </c>
      <c r="BK300" s="184">
        <f>SUM(BK301:BK319)</f>
        <v>0</v>
      </c>
    </row>
    <row r="301" spans="1:65" s="2" customFormat="1" ht="24.2" customHeight="1">
      <c r="A301" s="35"/>
      <c r="B301" s="36"/>
      <c r="C301" s="187" t="s">
        <v>318</v>
      </c>
      <c r="D301" s="187" t="s">
        <v>128</v>
      </c>
      <c r="E301" s="188" t="s">
        <v>319</v>
      </c>
      <c r="F301" s="189" t="s">
        <v>320</v>
      </c>
      <c r="G301" s="190" t="s">
        <v>166</v>
      </c>
      <c r="H301" s="191">
        <v>1</v>
      </c>
      <c r="I301" s="192"/>
      <c r="J301" s="193">
        <f>ROUND(I301*H301,2)</f>
        <v>0</v>
      </c>
      <c r="K301" s="189" t="s">
        <v>132</v>
      </c>
      <c r="L301" s="40"/>
      <c r="M301" s="194" t="s">
        <v>1</v>
      </c>
      <c r="N301" s="195" t="s">
        <v>46</v>
      </c>
      <c r="O301" s="72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8" t="s">
        <v>133</v>
      </c>
      <c r="AT301" s="198" t="s">
        <v>128</v>
      </c>
      <c r="AU301" s="198" t="s">
        <v>90</v>
      </c>
      <c r="AY301" s="18" t="s">
        <v>126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8" t="s">
        <v>88</v>
      </c>
      <c r="BK301" s="199">
        <f>ROUND(I301*H301,2)</f>
        <v>0</v>
      </c>
      <c r="BL301" s="18" t="s">
        <v>133</v>
      </c>
      <c r="BM301" s="198" t="s">
        <v>321</v>
      </c>
    </row>
    <row r="302" spans="1:65" s="13" customFormat="1">
      <c r="B302" s="200"/>
      <c r="C302" s="201"/>
      <c r="D302" s="202" t="s">
        <v>135</v>
      </c>
      <c r="E302" s="203" t="s">
        <v>1</v>
      </c>
      <c r="F302" s="204" t="s">
        <v>322</v>
      </c>
      <c r="G302" s="201"/>
      <c r="H302" s="203" t="s">
        <v>1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135</v>
      </c>
      <c r="AU302" s="210" t="s">
        <v>90</v>
      </c>
      <c r="AV302" s="13" t="s">
        <v>88</v>
      </c>
      <c r="AW302" s="13" t="s">
        <v>36</v>
      </c>
      <c r="AX302" s="13" t="s">
        <v>81</v>
      </c>
      <c r="AY302" s="210" t="s">
        <v>126</v>
      </c>
    </row>
    <row r="303" spans="1:65" s="14" customFormat="1">
      <c r="B303" s="211"/>
      <c r="C303" s="212"/>
      <c r="D303" s="202" t="s">
        <v>135</v>
      </c>
      <c r="E303" s="213" t="s">
        <v>1</v>
      </c>
      <c r="F303" s="214" t="s">
        <v>323</v>
      </c>
      <c r="G303" s="212"/>
      <c r="H303" s="215">
        <v>1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135</v>
      </c>
      <c r="AU303" s="221" t="s">
        <v>90</v>
      </c>
      <c r="AV303" s="14" t="s">
        <v>90</v>
      </c>
      <c r="AW303" s="14" t="s">
        <v>36</v>
      </c>
      <c r="AX303" s="14" t="s">
        <v>88</v>
      </c>
      <c r="AY303" s="221" t="s">
        <v>126</v>
      </c>
    </row>
    <row r="304" spans="1:65" s="2" customFormat="1" ht="33" customHeight="1">
      <c r="A304" s="35"/>
      <c r="B304" s="36"/>
      <c r="C304" s="187" t="s">
        <v>324</v>
      </c>
      <c r="D304" s="187" t="s">
        <v>128</v>
      </c>
      <c r="E304" s="188" t="s">
        <v>325</v>
      </c>
      <c r="F304" s="189" t="s">
        <v>326</v>
      </c>
      <c r="G304" s="190" t="s">
        <v>166</v>
      </c>
      <c r="H304" s="191">
        <v>7.5250000000000004</v>
      </c>
      <c r="I304" s="192"/>
      <c r="J304" s="193">
        <f>ROUND(I304*H304,2)</f>
        <v>0</v>
      </c>
      <c r="K304" s="189" t="s">
        <v>132</v>
      </c>
      <c r="L304" s="40"/>
      <c r="M304" s="194" t="s">
        <v>1</v>
      </c>
      <c r="N304" s="195" t="s">
        <v>46</v>
      </c>
      <c r="O304" s="72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8" t="s">
        <v>133</v>
      </c>
      <c r="AT304" s="198" t="s">
        <v>128</v>
      </c>
      <c r="AU304" s="198" t="s">
        <v>90</v>
      </c>
      <c r="AY304" s="18" t="s">
        <v>126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8" t="s">
        <v>88</v>
      </c>
      <c r="BK304" s="199">
        <f>ROUND(I304*H304,2)</f>
        <v>0</v>
      </c>
      <c r="BL304" s="18" t="s">
        <v>133</v>
      </c>
      <c r="BM304" s="198" t="s">
        <v>327</v>
      </c>
    </row>
    <row r="305" spans="1:65" s="14" customFormat="1">
      <c r="B305" s="211"/>
      <c r="C305" s="212"/>
      <c r="D305" s="202" t="s">
        <v>135</v>
      </c>
      <c r="E305" s="213" t="s">
        <v>1</v>
      </c>
      <c r="F305" s="214" t="s">
        <v>328</v>
      </c>
      <c r="G305" s="212"/>
      <c r="H305" s="215">
        <v>2.4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135</v>
      </c>
      <c r="AU305" s="221" t="s">
        <v>90</v>
      </c>
      <c r="AV305" s="14" t="s">
        <v>90</v>
      </c>
      <c r="AW305" s="14" t="s">
        <v>36</v>
      </c>
      <c r="AX305" s="14" t="s">
        <v>81</v>
      </c>
      <c r="AY305" s="221" t="s">
        <v>126</v>
      </c>
    </row>
    <row r="306" spans="1:65" s="14" customFormat="1">
      <c r="B306" s="211"/>
      <c r="C306" s="212"/>
      <c r="D306" s="202" t="s">
        <v>135</v>
      </c>
      <c r="E306" s="213" t="s">
        <v>1</v>
      </c>
      <c r="F306" s="214" t="s">
        <v>329</v>
      </c>
      <c r="G306" s="212"/>
      <c r="H306" s="215">
        <v>1.8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135</v>
      </c>
      <c r="AU306" s="221" t="s">
        <v>90</v>
      </c>
      <c r="AV306" s="14" t="s">
        <v>90</v>
      </c>
      <c r="AW306" s="14" t="s">
        <v>36</v>
      </c>
      <c r="AX306" s="14" t="s">
        <v>81</v>
      </c>
      <c r="AY306" s="221" t="s">
        <v>126</v>
      </c>
    </row>
    <row r="307" spans="1:65" s="14" customFormat="1">
      <c r="B307" s="211"/>
      <c r="C307" s="212"/>
      <c r="D307" s="202" t="s">
        <v>135</v>
      </c>
      <c r="E307" s="213" t="s">
        <v>1</v>
      </c>
      <c r="F307" s="214" t="s">
        <v>330</v>
      </c>
      <c r="G307" s="212"/>
      <c r="H307" s="215">
        <v>0.375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135</v>
      </c>
      <c r="AU307" s="221" t="s">
        <v>90</v>
      </c>
      <c r="AV307" s="14" t="s">
        <v>90</v>
      </c>
      <c r="AW307" s="14" t="s">
        <v>36</v>
      </c>
      <c r="AX307" s="14" t="s">
        <v>81</v>
      </c>
      <c r="AY307" s="221" t="s">
        <v>126</v>
      </c>
    </row>
    <row r="308" spans="1:65" s="14" customFormat="1">
      <c r="B308" s="211"/>
      <c r="C308" s="212"/>
      <c r="D308" s="202" t="s">
        <v>135</v>
      </c>
      <c r="E308" s="213" t="s">
        <v>1</v>
      </c>
      <c r="F308" s="214" t="s">
        <v>331</v>
      </c>
      <c r="G308" s="212"/>
      <c r="H308" s="215">
        <v>0.97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135</v>
      </c>
      <c r="AU308" s="221" t="s">
        <v>90</v>
      </c>
      <c r="AV308" s="14" t="s">
        <v>90</v>
      </c>
      <c r="AW308" s="14" t="s">
        <v>36</v>
      </c>
      <c r="AX308" s="14" t="s">
        <v>81</v>
      </c>
      <c r="AY308" s="221" t="s">
        <v>126</v>
      </c>
    </row>
    <row r="309" spans="1:65" s="13" customFormat="1">
      <c r="B309" s="200"/>
      <c r="C309" s="201"/>
      <c r="D309" s="202" t="s">
        <v>135</v>
      </c>
      <c r="E309" s="203" t="s">
        <v>1</v>
      </c>
      <c r="F309" s="204" t="s">
        <v>180</v>
      </c>
      <c r="G309" s="201"/>
      <c r="H309" s="203" t="s">
        <v>1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135</v>
      </c>
      <c r="AU309" s="210" t="s">
        <v>90</v>
      </c>
      <c r="AV309" s="13" t="s">
        <v>88</v>
      </c>
      <c r="AW309" s="13" t="s">
        <v>36</v>
      </c>
      <c r="AX309" s="13" t="s">
        <v>81</v>
      </c>
      <c r="AY309" s="210" t="s">
        <v>126</v>
      </c>
    </row>
    <row r="310" spans="1:65" s="14" customFormat="1">
      <c r="B310" s="211"/>
      <c r="C310" s="212"/>
      <c r="D310" s="202" t="s">
        <v>135</v>
      </c>
      <c r="E310" s="213" t="s">
        <v>1</v>
      </c>
      <c r="F310" s="214" t="s">
        <v>332</v>
      </c>
      <c r="G310" s="212"/>
      <c r="H310" s="215">
        <v>1.98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135</v>
      </c>
      <c r="AU310" s="221" t="s">
        <v>90</v>
      </c>
      <c r="AV310" s="14" t="s">
        <v>90</v>
      </c>
      <c r="AW310" s="14" t="s">
        <v>36</v>
      </c>
      <c r="AX310" s="14" t="s">
        <v>81</v>
      </c>
      <c r="AY310" s="221" t="s">
        <v>126</v>
      </c>
    </row>
    <row r="311" spans="1:65" s="15" customFormat="1">
      <c r="B311" s="222"/>
      <c r="C311" s="223"/>
      <c r="D311" s="202" t="s">
        <v>135</v>
      </c>
      <c r="E311" s="224" t="s">
        <v>1</v>
      </c>
      <c r="F311" s="225" t="s">
        <v>140</v>
      </c>
      <c r="G311" s="223"/>
      <c r="H311" s="226">
        <v>7.5250000000000004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135</v>
      </c>
      <c r="AU311" s="232" t="s">
        <v>90</v>
      </c>
      <c r="AV311" s="15" t="s">
        <v>133</v>
      </c>
      <c r="AW311" s="15" t="s">
        <v>36</v>
      </c>
      <c r="AX311" s="15" t="s">
        <v>88</v>
      </c>
      <c r="AY311" s="232" t="s">
        <v>126</v>
      </c>
    </row>
    <row r="312" spans="1:65" s="2" customFormat="1" ht="37.9" customHeight="1">
      <c r="A312" s="35"/>
      <c r="B312" s="36"/>
      <c r="C312" s="187" t="s">
        <v>333</v>
      </c>
      <c r="D312" s="187" t="s">
        <v>128</v>
      </c>
      <c r="E312" s="188" t="s">
        <v>334</v>
      </c>
      <c r="F312" s="189" t="s">
        <v>335</v>
      </c>
      <c r="G312" s="190" t="s">
        <v>166</v>
      </c>
      <c r="H312" s="191">
        <v>0.36099999999999999</v>
      </c>
      <c r="I312" s="192"/>
      <c r="J312" s="193">
        <f>ROUND(I312*H312,2)</f>
        <v>0</v>
      </c>
      <c r="K312" s="189" t="s">
        <v>132</v>
      </c>
      <c r="L312" s="40"/>
      <c r="M312" s="194" t="s">
        <v>1</v>
      </c>
      <c r="N312" s="195" t="s">
        <v>46</v>
      </c>
      <c r="O312" s="72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8" t="s">
        <v>133</v>
      </c>
      <c r="AT312" s="198" t="s">
        <v>128</v>
      </c>
      <c r="AU312" s="198" t="s">
        <v>90</v>
      </c>
      <c r="AY312" s="18" t="s">
        <v>126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8" t="s">
        <v>88</v>
      </c>
      <c r="BK312" s="199">
        <f>ROUND(I312*H312,2)</f>
        <v>0</v>
      </c>
      <c r="BL312" s="18" t="s">
        <v>133</v>
      </c>
      <c r="BM312" s="198" t="s">
        <v>336</v>
      </c>
    </row>
    <row r="313" spans="1:65" s="13" customFormat="1">
      <c r="B313" s="200"/>
      <c r="C313" s="201"/>
      <c r="D313" s="202" t="s">
        <v>135</v>
      </c>
      <c r="E313" s="203" t="s">
        <v>1</v>
      </c>
      <c r="F313" s="204" t="s">
        <v>337</v>
      </c>
      <c r="G313" s="201"/>
      <c r="H313" s="203" t="s">
        <v>1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135</v>
      </c>
      <c r="AU313" s="210" t="s">
        <v>90</v>
      </c>
      <c r="AV313" s="13" t="s">
        <v>88</v>
      </c>
      <c r="AW313" s="13" t="s">
        <v>36</v>
      </c>
      <c r="AX313" s="13" t="s">
        <v>81</v>
      </c>
      <c r="AY313" s="210" t="s">
        <v>126</v>
      </c>
    </row>
    <row r="314" spans="1:65" s="13" customFormat="1">
      <c r="B314" s="200"/>
      <c r="C314" s="201"/>
      <c r="D314" s="202" t="s">
        <v>135</v>
      </c>
      <c r="E314" s="203" t="s">
        <v>1</v>
      </c>
      <c r="F314" s="204" t="s">
        <v>338</v>
      </c>
      <c r="G314" s="201"/>
      <c r="H314" s="203" t="s">
        <v>1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135</v>
      </c>
      <c r="AU314" s="210" t="s">
        <v>90</v>
      </c>
      <c r="AV314" s="13" t="s">
        <v>88</v>
      </c>
      <c r="AW314" s="13" t="s">
        <v>36</v>
      </c>
      <c r="AX314" s="13" t="s">
        <v>81</v>
      </c>
      <c r="AY314" s="210" t="s">
        <v>126</v>
      </c>
    </row>
    <row r="315" spans="1:65" s="14" customFormat="1">
      <c r="B315" s="211"/>
      <c r="C315" s="212"/>
      <c r="D315" s="202" t="s">
        <v>135</v>
      </c>
      <c r="E315" s="213" t="s">
        <v>1</v>
      </c>
      <c r="F315" s="214" t="s">
        <v>339</v>
      </c>
      <c r="G315" s="212"/>
      <c r="H315" s="215">
        <v>0.36099999999999999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135</v>
      </c>
      <c r="AU315" s="221" t="s">
        <v>90</v>
      </c>
      <c r="AV315" s="14" t="s">
        <v>90</v>
      </c>
      <c r="AW315" s="14" t="s">
        <v>36</v>
      </c>
      <c r="AX315" s="14" t="s">
        <v>88</v>
      </c>
      <c r="AY315" s="221" t="s">
        <v>126</v>
      </c>
    </row>
    <row r="316" spans="1:65" s="2" customFormat="1" ht="33" customHeight="1">
      <c r="A316" s="35"/>
      <c r="B316" s="36"/>
      <c r="C316" s="187" t="s">
        <v>340</v>
      </c>
      <c r="D316" s="187" t="s">
        <v>128</v>
      </c>
      <c r="E316" s="188" t="s">
        <v>341</v>
      </c>
      <c r="F316" s="189" t="s">
        <v>342</v>
      </c>
      <c r="G316" s="190" t="s">
        <v>166</v>
      </c>
      <c r="H316" s="191">
        <v>0.111</v>
      </c>
      <c r="I316" s="192"/>
      <c r="J316" s="193">
        <f>ROUND(I316*H316,2)</f>
        <v>0</v>
      </c>
      <c r="K316" s="189" t="s">
        <v>132</v>
      </c>
      <c r="L316" s="40"/>
      <c r="M316" s="194" t="s">
        <v>1</v>
      </c>
      <c r="N316" s="195" t="s">
        <v>46</v>
      </c>
      <c r="O316" s="72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133</v>
      </c>
      <c r="AT316" s="198" t="s">
        <v>128</v>
      </c>
      <c r="AU316" s="198" t="s">
        <v>90</v>
      </c>
      <c r="AY316" s="18" t="s">
        <v>126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8" t="s">
        <v>88</v>
      </c>
      <c r="BK316" s="199">
        <f>ROUND(I316*H316,2)</f>
        <v>0</v>
      </c>
      <c r="BL316" s="18" t="s">
        <v>133</v>
      </c>
      <c r="BM316" s="198" t="s">
        <v>343</v>
      </c>
    </row>
    <row r="317" spans="1:65" s="14" customFormat="1">
      <c r="B317" s="211"/>
      <c r="C317" s="212"/>
      <c r="D317" s="202" t="s">
        <v>135</v>
      </c>
      <c r="E317" s="213" t="s">
        <v>1</v>
      </c>
      <c r="F317" s="214" t="s">
        <v>344</v>
      </c>
      <c r="G317" s="212"/>
      <c r="H317" s="215">
        <v>6.6000000000000003E-2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135</v>
      </c>
      <c r="AU317" s="221" t="s">
        <v>90</v>
      </c>
      <c r="AV317" s="14" t="s">
        <v>90</v>
      </c>
      <c r="AW317" s="14" t="s">
        <v>36</v>
      </c>
      <c r="AX317" s="14" t="s">
        <v>81</v>
      </c>
      <c r="AY317" s="221" t="s">
        <v>126</v>
      </c>
    </row>
    <row r="318" spans="1:65" s="14" customFormat="1">
      <c r="B318" s="211"/>
      <c r="C318" s="212"/>
      <c r="D318" s="202" t="s">
        <v>135</v>
      </c>
      <c r="E318" s="213" t="s">
        <v>1</v>
      </c>
      <c r="F318" s="214" t="s">
        <v>345</v>
      </c>
      <c r="G318" s="212"/>
      <c r="H318" s="215">
        <v>4.4999999999999998E-2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135</v>
      </c>
      <c r="AU318" s="221" t="s">
        <v>90</v>
      </c>
      <c r="AV318" s="14" t="s">
        <v>90</v>
      </c>
      <c r="AW318" s="14" t="s">
        <v>36</v>
      </c>
      <c r="AX318" s="14" t="s">
        <v>81</v>
      </c>
      <c r="AY318" s="221" t="s">
        <v>126</v>
      </c>
    </row>
    <row r="319" spans="1:65" s="15" customFormat="1">
      <c r="B319" s="222"/>
      <c r="C319" s="223"/>
      <c r="D319" s="202" t="s">
        <v>135</v>
      </c>
      <c r="E319" s="224" t="s">
        <v>1</v>
      </c>
      <c r="F319" s="225" t="s">
        <v>140</v>
      </c>
      <c r="G319" s="223"/>
      <c r="H319" s="226">
        <v>0.111</v>
      </c>
      <c r="I319" s="227"/>
      <c r="J319" s="223"/>
      <c r="K319" s="223"/>
      <c r="L319" s="228"/>
      <c r="M319" s="229"/>
      <c r="N319" s="230"/>
      <c r="O319" s="230"/>
      <c r="P319" s="230"/>
      <c r="Q319" s="230"/>
      <c r="R319" s="230"/>
      <c r="S319" s="230"/>
      <c r="T319" s="231"/>
      <c r="AT319" s="232" t="s">
        <v>135</v>
      </c>
      <c r="AU319" s="232" t="s">
        <v>90</v>
      </c>
      <c r="AV319" s="15" t="s">
        <v>133</v>
      </c>
      <c r="AW319" s="15" t="s">
        <v>36</v>
      </c>
      <c r="AX319" s="15" t="s">
        <v>88</v>
      </c>
      <c r="AY319" s="232" t="s">
        <v>126</v>
      </c>
    </row>
    <row r="320" spans="1:65" s="12" customFormat="1" ht="22.9" customHeight="1">
      <c r="B320" s="171"/>
      <c r="C320" s="172"/>
      <c r="D320" s="173" t="s">
        <v>80</v>
      </c>
      <c r="E320" s="185" t="s">
        <v>155</v>
      </c>
      <c r="F320" s="185" t="s">
        <v>346</v>
      </c>
      <c r="G320" s="172"/>
      <c r="H320" s="172"/>
      <c r="I320" s="175"/>
      <c r="J320" s="186">
        <f>BK320</f>
        <v>0</v>
      </c>
      <c r="K320" s="172"/>
      <c r="L320" s="177"/>
      <c r="M320" s="178"/>
      <c r="N320" s="179"/>
      <c r="O320" s="179"/>
      <c r="P320" s="180">
        <f>SUM(P321:P341)</f>
        <v>0</v>
      </c>
      <c r="Q320" s="179"/>
      <c r="R320" s="180">
        <f>SUM(R321:R341)</f>
        <v>5.7558600000000002</v>
      </c>
      <c r="S320" s="179"/>
      <c r="T320" s="181">
        <f>SUM(T321:T341)</f>
        <v>0</v>
      </c>
      <c r="AR320" s="182" t="s">
        <v>88</v>
      </c>
      <c r="AT320" s="183" t="s">
        <v>80</v>
      </c>
      <c r="AU320" s="183" t="s">
        <v>88</v>
      </c>
      <c r="AY320" s="182" t="s">
        <v>126</v>
      </c>
      <c r="BK320" s="184">
        <f>SUM(BK321:BK341)</f>
        <v>0</v>
      </c>
    </row>
    <row r="321" spans="1:65" s="2" customFormat="1" ht="33" customHeight="1">
      <c r="A321" s="35"/>
      <c r="B321" s="36"/>
      <c r="C321" s="187" t="s">
        <v>347</v>
      </c>
      <c r="D321" s="187" t="s">
        <v>128</v>
      </c>
      <c r="E321" s="188" t="s">
        <v>348</v>
      </c>
      <c r="F321" s="189" t="s">
        <v>349</v>
      </c>
      <c r="G321" s="190" t="s">
        <v>131</v>
      </c>
      <c r="H321" s="191">
        <v>32</v>
      </c>
      <c r="I321" s="192"/>
      <c r="J321" s="193">
        <f>ROUND(I321*H321,2)</f>
        <v>0</v>
      </c>
      <c r="K321" s="189" t="s">
        <v>132</v>
      </c>
      <c r="L321" s="40"/>
      <c r="M321" s="194" t="s">
        <v>1</v>
      </c>
      <c r="N321" s="195" t="s">
        <v>46</v>
      </c>
      <c r="O321" s="72"/>
      <c r="P321" s="196">
        <f>O321*H321</f>
        <v>0</v>
      </c>
      <c r="Q321" s="196">
        <v>0</v>
      </c>
      <c r="R321" s="196">
        <f>Q321*H321</f>
        <v>0</v>
      </c>
      <c r="S321" s="196">
        <v>0</v>
      </c>
      <c r="T321" s="19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8" t="s">
        <v>133</v>
      </c>
      <c r="AT321" s="198" t="s">
        <v>128</v>
      </c>
      <c r="AU321" s="198" t="s">
        <v>90</v>
      </c>
      <c r="AY321" s="18" t="s">
        <v>126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8" t="s">
        <v>88</v>
      </c>
      <c r="BK321" s="199">
        <f>ROUND(I321*H321,2)</f>
        <v>0</v>
      </c>
      <c r="BL321" s="18" t="s">
        <v>133</v>
      </c>
      <c r="BM321" s="198" t="s">
        <v>350</v>
      </c>
    </row>
    <row r="322" spans="1:65" s="13" customFormat="1">
      <c r="B322" s="200"/>
      <c r="C322" s="201"/>
      <c r="D322" s="202" t="s">
        <v>135</v>
      </c>
      <c r="E322" s="203" t="s">
        <v>1</v>
      </c>
      <c r="F322" s="204" t="s">
        <v>136</v>
      </c>
      <c r="G322" s="201"/>
      <c r="H322" s="203" t="s">
        <v>1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135</v>
      </c>
      <c r="AU322" s="210" t="s">
        <v>90</v>
      </c>
      <c r="AV322" s="13" t="s">
        <v>88</v>
      </c>
      <c r="AW322" s="13" t="s">
        <v>36</v>
      </c>
      <c r="AX322" s="13" t="s">
        <v>81</v>
      </c>
      <c r="AY322" s="210" t="s">
        <v>126</v>
      </c>
    </row>
    <row r="323" spans="1:65" s="14" customFormat="1">
      <c r="B323" s="211"/>
      <c r="C323" s="212"/>
      <c r="D323" s="202" t="s">
        <v>135</v>
      </c>
      <c r="E323" s="213" t="s">
        <v>1</v>
      </c>
      <c r="F323" s="214" t="s">
        <v>144</v>
      </c>
      <c r="G323" s="212"/>
      <c r="H323" s="215">
        <v>8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135</v>
      </c>
      <c r="AU323" s="221" t="s">
        <v>90</v>
      </c>
      <c r="AV323" s="14" t="s">
        <v>90</v>
      </c>
      <c r="AW323" s="14" t="s">
        <v>36</v>
      </c>
      <c r="AX323" s="14" t="s">
        <v>81</v>
      </c>
      <c r="AY323" s="221" t="s">
        <v>126</v>
      </c>
    </row>
    <row r="324" spans="1:65" s="14" customFormat="1">
      <c r="B324" s="211"/>
      <c r="C324" s="212"/>
      <c r="D324" s="202" t="s">
        <v>135</v>
      </c>
      <c r="E324" s="213" t="s">
        <v>1</v>
      </c>
      <c r="F324" s="214" t="s">
        <v>145</v>
      </c>
      <c r="G324" s="212"/>
      <c r="H324" s="215">
        <v>20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135</v>
      </c>
      <c r="AU324" s="221" t="s">
        <v>90</v>
      </c>
      <c r="AV324" s="14" t="s">
        <v>90</v>
      </c>
      <c r="AW324" s="14" t="s">
        <v>36</v>
      </c>
      <c r="AX324" s="14" t="s">
        <v>81</v>
      </c>
      <c r="AY324" s="221" t="s">
        <v>126</v>
      </c>
    </row>
    <row r="325" spans="1:65" s="14" customFormat="1">
      <c r="B325" s="211"/>
      <c r="C325" s="212"/>
      <c r="D325" s="202" t="s">
        <v>135</v>
      </c>
      <c r="E325" s="213" t="s">
        <v>1</v>
      </c>
      <c r="F325" s="214" t="s">
        <v>146</v>
      </c>
      <c r="G325" s="212"/>
      <c r="H325" s="215">
        <v>4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135</v>
      </c>
      <c r="AU325" s="221" t="s">
        <v>90</v>
      </c>
      <c r="AV325" s="14" t="s">
        <v>90</v>
      </c>
      <c r="AW325" s="14" t="s">
        <v>36</v>
      </c>
      <c r="AX325" s="14" t="s">
        <v>81</v>
      </c>
      <c r="AY325" s="221" t="s">
        <v>126</v>
      </c>
    </row>
    <row r="326" spans="1:65" s="15" customFormat="1">
      <c r="B326" s="222"/>
      <c r="C326" s="223"/>
      <c r="D326" s="202" t="s">
        <v>135</v>
      </c>
      <c r="E326" s="224" t="s">
        <v>1</v>
      </c>
      <c r="F326" s="225" t="s">
        <v>140</v>
      </c>
      <c r="G326" s="223"/>
      <c r="H326" s="226">
        <v>32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135</v>
      </c>
      <c r="AU326" s="232" t="s">
        <v>90</v>
      </c>
      <c r="AV326" s="15" t="s">
        <v>133</v>
      </c>
      <c r="AW326" s="15" t="s">
        <v>36</v>
      </c>
      <c r="AX326" s="15" t="s">
        <v>88</v>
      </c>
      <c r="AY326" s="232" t="s">
        <v>126</v>
      </c>
    </row>
    <row r="327" spans="1:65" s="2" customFormat="1" ht="37.9" customHeight="1">
      <c r="A327" s="35"/>
      <c r="B327" s="36"/>
      <c r="C327" s="187" t="s">
        <v>351</v>
      </c>
      <c r="D327" s="187" t="s">
        <v>128</v>
      </c>
      <c r="E327" s="188" t="s">
        <v>352</v>
      </c>
      <c r="F327" s="189" t="s">
        <v>353</v>
      </c>
      <c r="G327" s="190" t="s">
        <v>131</v>
      </c>
      <c r="H327" s="191">
        <v>46.75</v>
      </c>
      <c r="I327" s="192"/>
      <c r="J327" s="193">
        <f>ROUND(I327*H327,2)</f>
        <v>0</v>
      </c>
      <c r="K327" s="189" t="s">
        <v>132</v>
      </c>
      <c r="L327" s="40"/>
      <c r="M327" s="194" t="s">
        <v>1</v>
      </c>
      <c r="N327" s="195" t="s">
        <v>46</v>
      </c>
      <c r="O327" s="72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8" t="s">
        <v>133</v>
      </c>
      <c r="AT327" s="198" t="s">
        <v>128</v>
      </c>
      <c r="AU327" s="198" t="s">
        <v>90</v>
      </c>
      <c r="AY327" s="18" t="s">
        <v>126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8" t="s">
        <v>88</v>
      </c>
      <c r="BK327" s="199">
        <f>ROUND(I327*H327,2)</f>
        <v>0</v>
      </c>
      <c r="BL327" s="18" t="s">
        <v>133</v>
      </c>
      <c r="BM327" s="198" t="s">
        <v>354</v>
      </c>
    </row>
    <row r="328" spans="1:65" s="13" customFormat="1">
      <c r="B328" s="200"/>
      <c r="C328" s="201"/>
      <c r="D328" s="202" t="s">
        <v>135</v>
      </c>
      <c r="E328" s="203" t="s">
        <v>1</v>
      </c>
      <c r="F328" s="204" t="s">
        <v>136</v>
      </c>
      <c r="G328" s="201"/>
      <c r="H328" s="203" t="s">
        <v>1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135</v>
      </c>
      <c r="AU328" s="210" t="s">
        <v>90</v>
      </c>
      <c r="AV328" s="13" t="s">
        <v>88</v>
      </c>
      <c r="AW328" s="13" t="s">
        <v>36</v>
      </c>
      <c r="AX328" s="13" t="s">
        <v>81</v>
      </c>
      <c r="AY328" s="210" t="s">
        <v>126</v>
      </c>
    </row>
    <row r="329" spans="1:65" s="14" customFormat="1">
      <c r="B329" s="211"/>
      <c r="C329" s="212"/>
      <c r="D329" s="202" t="s">
        <v>135</v>
      </c>
      <c r="E329" s="213" t="s">
        <v>1</v>
      </c>
      <c r="F329" s="214" t="s">
        <v>137</v>
      </c>
      <c r="G329" s="212"/>
      <c r="H329" s="215">
        <v>12.5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135</v>
      </c>
      <c r="AU329" s="221" t="s">
        <v>90</v>
      </c>
      <c r="AV329" s="14" t="s">
        <v>90</v>
      </c>
      <c r="AW329" s="14" t="s">
        <v>36</v>
      </c>
      <c r="AX329" s="14" t="s">
        <v>81</v>
      </c>
      <c r="AY329" s="221" t="s">
        <v>126</v>
      </c>
    </row>
    <row r="330" spans="1:65" s="14" customFormat="1">
      <c r="B330" s="211"/>
      <c r="C330" s="212"/>
      <c r="D330" s="202" t="s">
        <v>135</v>
      </c>
      <c r="E330" s="213" t="s">
        <v>1</v>
      </c>
      <c r="F330" s="214" t="s">
        <v>138</v>
      </c>
      <c r="G330" s="212"/>
      <c r="H330" s="215">
        <v>27.5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135</v>
      </c>
      <c r="AU330" s="221" t="s">
        <v>90</v>
      </c>
      <c r="AV330" s="14" t="s">
        <v>90</v>
      </c>
      <c r="AW330" s="14" t="s">
        <v>36</v>
      </c>
      <c r="AX330" s="14" t="s">
        <v>81</v>
      </c>
      <c r="AY330" s="221" t="s">
        <v>126</v>
      </c>
    </row>
    <row r="331" spans="1:65" s="14" customFormat="1">
      <c r="B331" s="211"/>
      <c r="C331" s="212"/>
      <c r="D331" s="202" t="s">
        <v>135</v>
      </c>
      <c r="E331" s="213" t="s">
        <v>1</v>
      </c>
      <c r="F331" s="214" t="s">
        <v>139</v>
      </c>
      <c r="G331" s="212"/>
      <c r="H331" s="215">
        <v>6.75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135</v>
      </c>
      <c r="AU331" s="221" t="s">
        <v>90</v>
      </c>
      <c r="AV331" s="14" t="s">
        <v>90</v>
      </c>
      <c r="AW331" s="14" t="s">
        <v>36</v>
      </c>
      <c r="AX331" s="14" t="s">
        <v>81</v>
      </c>
      <c r="AY331" s="221" t="s">
        <v>126</v>
      </c>
    </row>
    <row r="332" spans="1:65" s="15" customFormat="1">
      <c r="B332" s="222"/>
      <c r="C332" s="223"/>
      <c r="D332" s="202" t="s">
        <v>135</v>
      </c>
      <c r="E332" s="224" t="s">
        <v>1</v>
      </c>
      <c r="F332" s="225" t="s">
        <v>140</v>
      </c>
      <c r="G332" s="223"/>
      <c r="H332" s="226">
        <v>46.75</v>
      </c>
      <c r="I332" s="227"/>
      <c r="J332" s="223"/>
      <c r="K332" s="223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135</v>
      </c>
      <c r="AU332" s="232" t="s">
        <v>90</v>
      </c>
      <c r="AV332" s="15" t="s">
        <v>133</v>
      </c>
      <c r="AW332" s="15" t="s">
        <v>36</v>
      </c>
      <c r="AX332" s="15" t="s">
        <v>88</v>
      </c>
      <c r="AY332" s="232" t="s">
        <v>126</v>
      </c>
    </row>
    <row r="333" spans="1:65" s="2" customFormat="1" ht="76.349999999999994" customHeight="1">
      <c r="A333" s="35"/>
      <c r="B333" s="36"/>
      <c r="C333" s="187" t="s">
        <v>355</v>
      </c>
      <c r="D333" s="187" t="s">
        <v>128</v>
      </c>
      <c r="E333" s="188" t="s">
        <v>356</v>
      </c>
      <c r="F333" s="189" t="s">
        <v>357</v>
      </c>
      <c r="G333" s="190" t="s">
        <v>131</v>
      </c>
      <c r="H333" s="191">
        <v>46.75</v>
      </c>
      <c r="I333" s="192"/>
      <c r="J333" s="193">
        <f>ROUND(I333*H333,2)</f>
        <v>0</v>
      </c>
      <c r="K333" s="189" t="s">
        <v>132</v>
      </c>
      <c r="L333" s="40"/>
      <c r="M333" s="194" t="s">
        <v>1</v>
      </c>
      <c r="N333" s="195" t="s">
        <v>46</v>
      </c>
      <c r="O333" s="72"/>
      <c r="P333" s="196">
        <f>O333*H333</f>
        <v>0</v>
      </c>
      <c r="Q333" s="196">
        <v>8.9219999999999994E-2</v>
      </c>
      <c r="R333" s="196">
        <f>Q333*H333</f>
        <v>4.1710349999999998</v>
      </c>
      <c r="S333" s="196">
        <v>0</v>
      </c>
      <c r="T333" s="19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8" t="s">
        <v>133</v>
      </c>
      <c r="AT333" s="198" t="s">
        <v>128</v>
      </c>
      <c r="AU333" s="198" t="s">
        <v>90</v>
      </c>
      <c r="AY333" s="18" t="s">
        <v>126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8" t="s">
        <v>88</v>
      </c>
      <c r="BK333" s="199">
        <f>ROUND(I333*H333,2)</f>
        <v>0</v>
      </c>
      <c r="BL333" s="18" t="s">
        <v>133</v>
      </c>
      <c r="BM333" s="198" t="s">
        <v>358</v>
      </c>
    </row>
    <row r="334" spans="1:65" s="13" customFormat="1">
      <c r="B334" s="200"/>
      <c r="C334" s="201"/>
      <c r="D334" s="202" t="s">
        <v>135</v>
      </c>
      <c r="E334" s="203" t="s">
        <v>1</v>
      </c>
      <c r="F334" s="204" t="s">
        <v>136</v>
      </c>
      <c r="G334" s="201"/>
      <c r="H334" s="203" t="s">
        <v>1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135</v>
      </c>
      <c r="AU334" s="210" t="s">
        <v>90</v>
      </c>
      <c r="AV334" s="13" t="s">
        <v>88</v>
      </c>
      <c r="AW334" s="13" t="s">
        <v>36</v>
      </c>
      <c r="AX334" s="13" t="s">
        <v>81</v>
      </c>
      <c r="AY334" s="210" t="s">
        <v>126</v>
      </c>
    </row>
    <row r="335" spans="1:65" s="14" customFormat="1">
      <c r="B335" s="211"/>
      <c r="C335" s="212"/>
      <c r="D335" s="202" t="s">
        <v>135</v>
      </c>
      <c r="E335" s="213" t="s">
        <v>1</v>
      </c>
      <c r="F335" s="214" t="s">
        <v>137</v>
      </c>
      <c r="G335" s="212"/>
      <c r="H335" s="215">
        <v>12.5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135</v>
      </c>
      <c r="AU335" s="221" t="s">
        <v>90</v>
      </c>
      <c r="AV335" s="14" t="s">
        <v>90</v>
      </c>
      <c r="AW335" s="14" t="s">
        <v>36</v>
      </c>
      <c r="AX335" s="14" t="s">
        <v>81</v>
      </c>
      <c r="AY335" s="221" t="s">
        <v>126</v>
      </c>
    </row>
    <row r="336" spans="1:65" s="14" customFormat="1">
      <c r="B336" s="211"/>
      <c r="C336" s="212"/>
      <c r="D336" s="202" t="s">
        <v>135</v>
      </c>
      <c r="E336" s="213" t="s">
        <v>1</v>
      </c>
      <c r="F336" s="214" t="s">
        <v>138</v>
      </c>
      <c r="G336" s="212"/>
      <c r="H336" s="215">
        <v>27.5</v>
      </c>
      <c r="I336" s="216"/>
      <c r="J336" s="212"/>
      <c r="K336" s="212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135</v>
      </c>
      <c r="AU336" s="221" t="s">
        <v>90</v>
      </c>
      <c r="AV336" s="14" t="s">
        <v>90</v>
      </c>
      <c r="AW336" s="14" t="s">
        <v>36</v>
      </c>
      <c r="AX336" s="14" t="s">
        <v>81</v>
      </c>
      <c r="AY336" s="221" t="s">
        <v>126</v>
      </c>
    </row>
    <row r="337" spans="1:65" s="14" customFormat="1">
      <c r="B337" s="211"/>
      <c r="C337" s="212"/>
      <c r="D337" s="202" t="s">
        <v>135</v>
      </c>
      <c r="E337" s="213" t="s">
        <v>1</v>
      </c>
      <c r="F337" s="214" t="s">
        <v>139</v>
      </c>
      <c r="G337" s="212"/>
      <c r="H337" s="215">
        <v>6.75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135</v>
      </c>
      <c r="AU337" s="221" t="s">
        <v>90</v>
      </c>
      <c r="AV337" s="14" t="s">
        <v>90</v>
      </c>
      <c r="AW337" s="14" t="s">
        <v>36</v>
      </c>
      <c r="AX337" s="14" t="s">
        <v>81</v>
      </c>
      <c r="AY337" s="221" t="s">
        <v>126</v>
      </c>
    </row>
    <row r="338" spans="1:65" s="15" customFormat="1">
      <c r="B338" s="222"/>
      <c r="C338" s="223"/>
      <c r="D338" s="202" t="s">
        <v>135</v>
      </c>
      <c r="E338" s="224" t="s">
        <v>1</v>
      </c>
      <c r="F338" s="225" t="s">
        <v>140</v>
      </c>
      <c r="G338" s="223"/>
      <c r="H338" s="226">
        <v>46.75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135</v>
      </c>
      <c r="AU338" s="232" t="s">
        <v>90</v>
      </c>
      <c r="AV338" s="15" t="s">
        <v>133</v>
      </c>
      <c r="AW338" s="15" t="s">
        <v>36</v>
      </c>
      <c r="AX338" s="15" t="s">
        <v>88</v>
      </c>
      <c r="AY338" s="232" t="s">
        <v>126</v>
      </c>
    </row>
    <row r="339" spans="1:65" s="2" customFormat="1" ht="16.5" customHeight="1">
      <c r="A339" s="35"/>
      <c r="B339" s="36"/>
      <c r="C339" s="233" t="s">
        <v>359</v>
      </c>
      <c r="D339" s="233" t="s">
        <v>193</v>
      </c>
      <c r="E339" s="234" t="s">
        <v>360</v>
      </c>
      <c r="F339" s="235" t="s">
        <v>361</v>
      </c>
      <c r="G339" s="236" t="s">
        <v>131</v>
      </c>
      <c r="H339" s="237">
        <v>14.025</v>
      </c>
      <c r="I339" s="238"/>
      <c r="J339" s="239">
        <f>ROUND(I339*H339,2)</f>
        <v>0</v>
      </c>
      <c r="K339" s="235" t="s">
        <v>132</v>
      </c>
      <c r="L339" s="240"/>
      <c r="M339" s="241" t="s">
        <v>1</v>
      </c>
      <c r="N339" s="242" t="s">
        <v>46</v>
      </c>
      <c r="O339" s="72"/>
      <c r="P339" s="196">
        <f>O339*H339</f>
        <v>0</v>
      </c>
      <c r="Q339" s="196">
        <v>0.113</v>
      </c>
      <c r="R339" s="196">
        <f>Q339*H339</f>
        <v>1.5848250000000002</v>
      </c>
      <c r="S339" s="196">
        <v>0</v>
      </c>
      <c r="T339" s="19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8" t="s">
        <v>187</v>
      </c>
      <c r="AT339" s="198" t="s">
        <v>193</v>
      </c>
      <c r="AU339" s="198" t="s">
        <v>90</v>
      </c>
      <c r="AY339" s="18" t="s">
        <v>126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8" t="s">
        <v>88</v>
      </c>
      <c r="BK339" s="199">
        <f>ROUND(I339*H339,2)</f>
        <v>0</v>
      </c>
      <c r="BL339" s="18" t="s">
        <v>133</v>
      </c>
      <c r="BM339" s="198" t="s">
        <v>362</v>
      </c>
    </row>
    <row r="340" spans="1:65" s="13" customFormat="1">
      <c r="B340" s="200"/>
      <c r="C340" s="201"/>
      <c r="D340" s="202" t="s">
        <v>135</v>
      </c>
      <c r="E340" s="203" t="s">
        <v>1</v>
      </c>
      <c r="F340" s="204" t="s">
        <v>363</v>
      </c>
      <c r="G340" s="201"/>
      <c r="H340" s="203" t="s">
        <v>1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135</v>
      </c>
      <c r="AU340" s="210" t="s">
        <v>90</v>
      </c>
      <c r="AV340" s="13" t="s">
        <v>88</v>
      </c>
      <c r="AW340" s="13" t="s">
        <v>36</v>
      </c>
      <c r="AX340" s="13" t="s">
        <v>81</v>
      </c>
      <c r="AY340" s="210" t="s">
        <v>126</v>
      </c>
    </row>
    <row r="341" spans="1:65" s="14" customFormat="1">
      <c r="B341" s="211"/>
      <c r="C341" s="212"/>
      <c r="D341" s="202" t="s">
        <v>135</v>
      </c>
      <c r="E341" s="213" t="s">
        <v>1</v>
      </c>
      <c r="F341" s="214" t="s">
        <v>364</v>
      </c>
      <c r="G341" s="212"/>
      <c r="H341" s="215">
        <v>14.025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135</v>
      </c>
      <c r="AU341" s="221" t="s">
        <v>90</v>
      </c>
      <c r="AV341" s="14" t="s">
        <v>90</v>
      </c>
      <c r="AW341" s="14" t="s">
        <v>36</v>
      </c>
      <c r="AX341" s="14" t="s">
        <v>88</v>
      </c>
      <c r="AY341" s="221" t="s">
        <v>126</v>
      </c>
    </row>
    <row r="342" spans="1:65" s="12" customFormat="1" ht="22.9" customHeight="1">
      <c r="B342" s="171"/>
      <c r="C342" s="172"/>
      <c r="D342" s="173" t="s">
        <v>80</v>
      </c>
      <c r="E342" s="185" t="s">
        <v>187</v>
      </c>
      <c r="F342" s="185" t="s">
        <v>365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SUM(P343:P439)</f>
        <v>0</v>
      </c>
      <c r="Q342" s="179"/>
      <c r="R342" s="180">
        <f>SUM(R343:R439)</f>
        <v>8.5786957760000018</v>
      </c>
      <c r="S342" s="179"/>
      <c r="T342" s="181">
        <f>SUM(T343:T439)</f>
        <v>0.10604</v>
      </c>
      <c r="AR342" s="182" t="s">
        <v>88</v>
      </c>
      <c r="AT342" s="183" t="s">
        <v>80</v>
      </c>
      <c r="AU342" s="183" t="s">
        <v>88</v>
      </c>
      <c r="AY342" s="182" t="s">
        <v>126</v>
      </c>
      <c r="BK342" s="184">
        <f>SUM(BK343:BK439)</f>
        <v>0</v>
      </c>
    </row>
    <row r="343" spans="1:65" s="2" customFormat="1" ht="55.5" customHeight="1">
      <c r="A343" s="35"/>
      <c r="B343" s="36"/>
      <c r="C343" s="187" t="s">
        <v>366</v>
      </c>
      <c r="D343" s="187" t="s">
        <v>128</v>
      </c>
      <c r="E343" s="188" t="s">
        <v>367</v>
      </c>
      <c r="F343" s="189" t="s">
        <v>368</v>
      </c>
      <c r="G343" s="190" t="s">
        <v>369</v>
      </c>
      <c r="H343" s="191">
        <v>1</v>
      </c>
      <c r="I343" s="192"/>
      <c r="J343" s="193">
        <f t="shared" ref="J343:J356" si="0">ROUND(I343*H343,2)</f>
        <v>0</v>
      </c>
      <c r="K343" s="189" t="s">
        <v>1</v>
      </c>
      <c r="L343" s="40"/>
      <c r="M343" s="194" t="s">
        <v>1</v>
      </c>
      <c r="N343" s="195" t="s">
        <v>46</v>
      </c>
      <c r="O343" s="72"/>
      <c r="P343" s="196">
        <f t="shared" ref="P343:P356" si="1">O343*H343</f>
        <v>0</v>
      </c>
      <c r="Q343" s="196">
        <v>2.1000000000000001E-4</v>
      </c>
      <c r="R343" s="196">
        <f t="shared" ref="R343:R356" si="2">Q343*H343</f>
        <v>2.1000000000000001E-4</v>
      </c>
      <c r="S343" s="196">
        <v>0</v>
      </c>
      <c r="T343" s="197">
        <f t="shared" ref="T343:T356" si="3"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8" t="s">
        <v>133</v>
      </c>
      <c r="AT343" s="198" t="s">
        <v>128</v>
      </c>
      <c r="AU343" s="198" t="s">
        <v>90</v>
      </c>
      <c r="AY343" s="18" t="s">
        <v>126</v>
      </c>
      <c r="BE343" s="199">
        <f t="shared" ref="BE343:BE356" si="4">IF(N343="základní",J343,0)</f>
        <v>0</v>
      </c>
      <c r="BF343" s="199">
        <f t="shared" ref="BF343:BF356" si="5">IF(N343="snížená",J343,0)</f>
        <v>0</v>
      </c>
      <c r="BG343" s="199">
        <f t="shared" ref="BG343:BG356" si="6">IF(N343="zákl. přenesená",J343,0)</f>
        <v>0</v>
      </c>
      <c r="BH343" s="199">
        <f t="shared" ref="BH343:BH356" si="7">IF(N343="sníž. přenesená",J343,0)</f>
        <v>0</v>
      </c>
      <c r="BI343" s="199">
        <f t="shared" ref="BI343:BI356" si="8">IF(N343="nulová",J343,0)</f>
        <v>0</v>
      </c>
      <c r="BJ343" s="18" t="s">
        <v>88</v>
      </c>
      <c r="BK343" s="199">
        <f t="shared" ref="BK343:BK356" si="9">ROUND(I343*H343,2)</f>
        <v>0</v>
      </c>
      <c r="BL343" s="18" t="s">
        <v>133</v>
      </c>
      <c r="BM343" s="198" t="s">
        <v>370</v>
      </c>
    </row>
    <row r="344" spans="1:65" s="2" customFormat="1" ht="16.5" customHeight="1">
      <c r="A344" s="35"/>
      <c r="B344" s="36"/>
      <c r="C344" s="233" t="s">
        <v>371</v>
      </c>
      <c r="D344" s="233" t="s">
        <v>193</v>
      </c>
      <c r="E344" s="234" t="s">
        <v>372</v>
      </c>
      <c r="F344" s="235" t="s">
        <v>373</v>
      </c>
      <c r="G344" s="236" t="s">
        <v>369</v>
      </c>
      <c r="H344" s="237">
        <v>1</v>
      </c>
      <c r="I344" s="238"/>
      <c r="J344" s="239">
        <f t="shared" si="0"/>
        <v>0</v>
      </c>
      <c r="K344" s="235" t="s">
        <v>1</v>
      </c>
      <c r="L344" s="240"/>
      <c r="M344" s="241" t="s">
        <v>1</v>
      </c>
      <c r="N344" s="242" t="s">
        <v>46</v>
      </c>
      <c r="O344" s="72"/>
      <c r="P344" s="196">
        <f t="shared" si="1"/>
        <v>0</v>
      </c>
      <c r="Q344" s="196">
        <v>4.8399999999999997E-3</v>
      </c>
      <c r="R344" s="196">
        <f t="shared" si="2"/>
        <v>4.8399999999999997E-3</v>
      </c>
      <c r="S344" s="196">
        <v>0</v>
      </c>
      <c r="T344" s="197">
        <f t="shared" si="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8" t="s">
        <v>187</v>
      </c>
      <c r="AT344" s="198" t="s">
        <v>193</v>
      </c>
      <c r="AU344" s="198" t="s">
        <v>90</v>
      </c>
      <c r="AY344" s="18" t="s">
        <v>126</v>
      </c>
      <c r="BE344" s="199">
        <f t="shared" si="4"/>
        <v>0</v>
      </c>
      <c r="BF344" s="199">
        <f t="shared" si="5"/>
        <v>0</v>
      </c>
      <c r="BG344" s="199">
        <f t="shared" si="6"/>
        <v>0</v>
      </c>
      <c r="BH344" s="199">
        <f t="shared" si="7"/>
        <v>0</v>
      </c>
      <c r="BI344" s="199">
        <f t="shared" si="8"/>
        <v>0</v>
      </c>
      <c r="BJ344" s="18" t="s">
        <v>88</v>
      </c>
      <c r="BK344" s="199">
        <f t="shared" si="9"/>
        <v>0</v>
      </c>
      <c r="BL344" s="18" t="s">
        <v>133</v>
      </c>
      <c r="BM344" s="198" t="s">
        <v>374</v>
      </c>
    </row>
    <row r="345" spans="1:65" s="2" customFormat="1" ht="44.25" customHeight="1">
      <c r="A345" s="35"/>
      <c r="B345" s="36"/>
      <c r="C345" s="187" t="s">
        <v>375</v>
      </c>
      <c r="D345" s="187" t="s">
        <v>128</v>
      </c>
      <c r="E345" s="188" t="s">
        <v>376</v>
      </c>
      <c r="F345" s="189" t="s">
        <v>377</v>
      </c>
      <c r="G345" s="190" t="s">
        <v>369</v>
      </c>
      <c r="H345" s="191">
        <v>2</v>
      </c>
      <c r="I345" s="192"/>
      <c r="J345" s="193">
        <f t="shared" si="0"/>
        <v>0</v>
      </c>
      <c r="K345" s="189" t="s">
        <v>132</v>
      </c>
      <c r="L345" s="40"/>
      <c r="M345" s="194" t="s">
        <v>1</v>
      </c>
      <c r="N345" s="195" t="s">
        <v>46</v>
      </c>
      <c r="O345" s="72"/>
      <c r="P345" s="196">
        <f t="shared" si="1"/>
        <v>0</v>
      </c>
      <c r="Q345" s="196">
        <v>1.6692E-3</v>
      </c>
      <c r="R345" s="196">
        <f t="shared" si="2"/>
        <v>3.3384E-3</v>
      </c>
      <c r="S345" s="196">
        <v>1.0670000000000001E-2</v>
      </c>
      <c r="T345" s="197">
        <f t="shared" si="3"/>
        <v>2.1340000000000001E-2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8" t="s">
        <v>133</v>
      </c>
      <c r="AT345" s="198" t="s">
        <v>128</v>
      </c>
      <c r="AU345" s="198" t="s">
        <v>90</v>
      </c>
      <c r="AY345" s="18" t="s">
        <v>126</v>
      </c>
      <c r="BE345" s="199">
        <f t="shared" si="4"/>
        <v>0</v>
      </c>
      <c r="BF345" s="199">
        <f t="shared" si="5"/>
        <v>0</v>
      </c>
      <c r="BG345" s="199">
        <f t="shared" si="6"/>
        <v>0</v>
      </c>
      <c r="BH345" s="199">
        <f t="shared" si="7"/>
        <v>0</v>
      </c>
      <c r="BI345" s="199">
        <f t="shared" si="8"/>
        <v>0</v>
      </c>
      <c r="BJ345" s="18" t="s">
        <v>88</v>
      </c>
      <c r="BK345" s="199">
        <f t="shared" si="9"/>
        <v>0</v>
      </c>
      <c r="BL345" s="18" t="s">
        <v>133</v>
      </c>
      <c r="BM345" s="198" t="s">
        <v>378</v>
      </c>
    </row>
    <row r="346" spans="1:65" s="2" customFormat="1" ht="24.2" customHeight="1">
      <c r="A346" s="35"/>
      <c r="B346" s="36"/>
      <c r="C346" s="233" t="s">
        <v>379</v>
      </c>
      <c r="D346" s="233" t="s">
        <v>193</v>
      </c>
      <c r="E346" s="234" t="s">
        <v>380</v>
      </c>
      <c r="F346" s="235" t="s">
        <v>381</v>
      </c>
      <c r="G346" s="236" t="s">
        <v>369</v>
      </c>
      <c r="H346" s="237">
        <v>2</v>
      </c>
      <c r="I346" s="238"/>
      <c r="J346" s="239">
        <f t="shared" si="0"/>
        <v>0</v>
      </c>
      <c r="K346" s="235" t="s">
        <v>132</v>
      </c>
      <c r="L346" s="240"/>
      <c r="M346" s="241" t="s">
        <v>1</v>
      </c>
      <c r="N346" s="242" t="s">
        <v>46</v>
      </c>
      <c r="O346" s="72"/>
      <c r="P346" s="196">
        <f t="shared" si="1"/>
        <v>0</v>
      </c>
      <c r="Q346" s="196">
        <v>1.2200000000000001E-2</v>
      </c>
      <c r="R346" s="196">
        <f t="shared" si="2"/>
        <v>2.4400000000000002E-2</v>
      </c>
      <c r="S346" s="196">
        <v>0</v>
      </c>
      <c r="T346" s="197">
        <f t="shared" si="3"/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8" t="s">
        <v>187</v>
      </c>
      <c r="AT346" s="198" t="s">
        <v>193</v>
      </c>
      <c r="AU346" s="198" t="s">
        <v>90</v>
      </c>
      <c r="AY346" s="18" t="s">
        <v>126</v>
      </c>
      <c r="BE346" s="199">
        <f t="shared" si="4"/>
        <v>0</v>
      </c>
      <c r="BF346" s="199">
        <f t="shared" si="5"/>
        <v>0</v>
      </c>
      <c r="BG346" s="199">
        <f t="shared" si="6"/>
        <v>0</v>
      </c>
      <c r="BH346" s="199">
        <f t="shared" si="7"/>
        <v>0</v>
      </c>
      <c r="BI346" s="199">
        <f t="shared" si="8"/>
        <v>0</v>
      </c>
      <c r="BJ346" s="18" t="s">
        <v>88</v>
      </c>
      <c r="BK346" s="199">
        <f t="shared" si="9"/>
        <v>0</v>
      </c>
      <c r="BL346" s="18" t="s">
        <v>133</v>
      </c>
      <c r="BM346" s="198" t="s">
        <v>382</v>
      </c>
    </row>
    <row r="347" spans="1:65" s="2" customFormat="1" ht="55.5" customHeight="1">
      <c r="A347" s="35"/>
      <c r="B347" s="36"/>
      <c r="C347" s="187" t="s">
        <v>383</v>
      </c>
      <c r="D347" s="187" t="s">
        <v>128</v>
      </c>
      <c r="E347" s="188" t="s">
        <v>384</v>
      </c>
      <c r="F347" s="189" t="s">
        <v>385</v>
      </c>
      <c r="G347" s="190" t="s">
        <v>369</v>
      </c>
      <c r="H347" s="191">
        <v>3</v>
      </c>
      <c r="I347" s="192"/>
      <c r="J347" s="193">
        <f t="shared" si="0"/>
        <v>0</v>
      </c>
      <c r="K347" s="189" t="s">
        <v>132</v>
      </c>
      <c r="L347" s="40"/>
      <c r="M347" s="194" t="s">
        <v>1</v>
      </c>
      <c r="N347" s="195" t="s">
        <v>46</v>
      </c>
      <c r="O347" s="72"/>
      <c r="P347" s="196">
        <f t="shared" si="1"/>
        <v>0</v>
      </c>
      <c r="Q347" s="196">
        <v>2.0594999999999999E-4</v>
      </c>
      <c r="R347" s="196">
        <f t="shared" si="2"/>
        <v>6.1784999999999997E-4</v>
      </c>
      <c r="S347" s="196">
        <v>5.7099999999999998E-3</v>
      </c>
      <c r="T347" s="197">
        <f t="shared" si="3"/>
        <v>1.7129999999999999E-2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8" t="s">
        <v>133</v>
      </c>
      <c r="AT347" s="198" t="s">
        <v>128</v>
      </c>
      <c r="AU347" s="198" t="s">
        <v>90</v>
      </c>
      <c r="AY347" s="18" t="s">
        <v>126</v>
      </c>
      <c r="BE347" s="199">
        <f t="shared" si="4"/>
        <v>0</v>
      </c>
      <c r="BF347" s="199">
        <f t="shared" si="5"/>
        <v>0</v>
      </c>
      <c r="BG347" s="199">
        <f t="shared" si="6"/>
        <v>0</v>
      </c>
      <c r="BH347" s="199">
        <f t="shared" si="7"/>
        <v>0</v>
      </c>
      <c r="BI347" s="199">
        <f t="shared" si="8"/>
        <v>0</v>
      </c>
      <c r="BJ347" s="18" t="s">
        <v>88</v>
      </c>
      <c r="BK347" s="199">
        <f t="shared" si="9"/>
        <v>0</v>
      </c>
      <c r="BL347" s="18" t="s">
        <v>133</v>
      </c>
      <c r="BM347" s="198" t="s">
        <v>386</v>
      </c>
    </row>
    <row r="348" spans="1:65" s="2" customFormat="1" ht="16.5" customHeight="1">
      <c r="A348" s="35"/>
      <c r="B348" s="36"/>
      <c r="C348" s="233" t="s">
        <v>387</v>
      </c>
      <c r="D348" s="233" t="s">
        <v>193</v>
      </c>
      <c r="E348" s="234" t="s">
        <v>388</v>
      </c>
      <c r="F348" s="235" t="s">
        <v>389</v>
      </c>
      <c r="G348" s="236" t="s">
        <v>369</v>
      </c>
      <c r="H348" s="237">
        <v>3</v>
      </c>
      <c r="I348" s="238"/>
      <c r="J348" s="239">
        <f t="shared" si="0"/>
        <v>0</v>
      </c>
      <c r="K348" s="235" t="s">
        <v>1</v>
      </c>
      <c r="L348" s="240"/>
      <c r="M348" s="241" t="s">
        <v>1</v>
      </c>
      <c r="N348" s="242" t="s">
        <v>46</v>
      </c>
      <c r="O348" s="72"/>
      <c r="P348" s="196">
        <f t="shared" si="1"/>
        <v>0</v>
      </c>
      <c r="Q348" s="196">
        <v>6.8999999999999999E-3</v>
      </c>
      <c r="R348" s="196">
        <f t="shared" si="2"/>
        <v>2.07E-2</v>
      </c>
      <c r="S348" s="196">
        <v>0</v>
      </c>
      <c r="T348" s="197">
        <f t="shared" si="3"/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8" t="s">
        <v>187</v>
      </c>
      <c r="AT348" s="198" t="s">
        <v>193</v>
      </c>
      <c r="AU348" s="198" t="s">
        <v>90</v>
      </c>
      <c r="AY348" s="18" t="s">
        <v>126</v>
      </c>
      <c r="BE348" s="199">
        <f t="shared" si="4"/>
        <v>0</v>
      </c>
      <c r="BF348" s="199">
        <f t="shared" si="5"/>
        <v>0</v>
      </c>
      <c r="BG348" s="199">
        <f t="shared" si="6"/>
        <v>0</v>
      </c>
      <c r="BH348" s="199">
        <f t="shared" si="7"/>
        <v>0</v>
      </c>
      <c r="BI348" s="199">
        <f t="shared" si="8"/>
        <v>0</v>
      </c>
      <c r="BJ348" s="18" t="s">
        <v>88</v>
      </c>
      <c r="BK348" s="199">
        <f t="shared" si="9"/>
        <v>0</v>
      </c>
      <c r="BL348" s="18" t="s">
        <v>133</v>
      </c>
      <c r="BM348" s="198" t="s">
        <v>390</v>
      </c>
    </row>
    <row r="349" spans="1:65" s="2" customFormat="1" ht="55.5" customHeight="1">
      <c r="A349" s="35"/>
      <c r="B349" s="36"/>
      <c r="C349" s="187" t="s">
        <v>391</v>
      </c>
      <c r="D349" s="187" t="s">
        <v>128</v>
      </c>
      <c r="E349" s="188" t="s">
        <v>392</v>
      </c>
      <c r="F349" s="189" t="s">
        <v>393</v>
      </c>
      <c r="G349" s="190" t="s">
        <v>369</v>
      </c>
      <c r="H349" s="191">
        <v>1</v>
      </c>
      <c r="I349" s="192"/>
      <c r="J349" s="193">
        <f t="shared" si="0"/>
        <v>0</v>
      </c>
      <c r="K349" s="189" t="s">
        <v>132</v>
      </c>
      <c r="L349" s="40"/>
      <c r="M349" s="194" t="s">
        <v>1</v>
      </c>
      <c r="N349" s="195" t="s">
        <v>46</v>
      </c>
      <c r="O349" s="72"/>
      <c r="P349" s="196">
        <f t="shared" si="1"/>
        <v>0</v>
      </c>
      <c r="Q349" s="196">
        <v>2.0594999999999999E-4</v>
      </c>
      <c r="R349" s="196">
        <f t="shared" si="2"/>
        <v>2.0594999999999999E-4</v>
      </c>
      <c r="S349" s="196">
        <v>7.3099999999999997E-3</v>
      </c>
      <c r="T349" s="197">
        <f t="shared" si="3"/>
        <v>7.3099999999999997E-3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8" t="s">
        <v>133</v>
      </c>
      <c r="AT349" s="198" t="s">
        <v>128</v>
      </c>
      <c r="AU349" s="198" t="s">
        <v>90</v>
      </c>
      <c r="AY349" s="18" t="s">
        <v>126</v>
      </c>
      <c r="BE349" s="199">
        <f t="shared" si="4"/>
        <v>0</v>
      </c>
      <c r="BF349" s="199">
        <f t="shared" si="5"/>
        <v>0</v>
      </c>
      <c r="BG349" s="199">
        <f t="shared" si="6"/>
        <v>0</v>
      </c>
      <c r="BH349" s="199">
        <f t="shared" si="7"/>
        <v>0</v>
      </c>
      <c r="BI349" s="199">
        <f t="shared" si="8"/>
        <v>0</v>
      </c>
      <c r="BJ349" s="18" t="s">
        <v>88</v>
      </c>
      <c r="BK349" s="199">
        <f t="shared" si="9"/>
        <v>0</v>
      </c>
      <c r="BL349" s="18" t="s">
        <v>133</v>
      </c>
      <c r="BM349" s="198" t="s">
        <v>394</v>
      </c>
    </row>
    <row r="350" spans="1:65" s="2" customFormat="1" ht="16.5" customHeight="1">
      <c r="A350" s="35"/>
      <c r="B350" s="36"/>
      <c r="C350" s="233" t="s">
        <v>395</v>
      </c>
      <c r="D350" s="233" t="s">
        <v>193</v>
      </c>
      <c r="E350" s="234" t="s">
        <v>396</v>
      </c>
      <c r="F350" s="235" t="s">
        <v>397</v>
      </c>
      <c r="G350" s="236" t="s">
        <v>369</v>
      </c>
      <c r="H350" s="237">
        <v>1</v>
      </c>
      <c r="I350" s="238"/>
      <c r="J350" s="239">
        <f t="shared" si="0"/>
        <v>0</v>
      </c>
      <c r="K350" s="235" t="s">
        <v>1</v>
      </c>
      <c r="L350" s="240"/>
      <c r="M350" s="241" t="s">
        <v>1</v>
      </c>
      <c r="N350" s="242" t="s">
        <v>46</v>
      </c>
      <c r="O350" s="72"/>
      <c r="P350" s="196">
        <f t="shared" si="1"/>
        <v>0</v>
      </c>
      <c r="Q350" s="196">
        <v>1.2500000000000001E-2</v>
      </c>
      <c r="R350" s="196">
        <f t="shared" si="2"/>
        <v>1.2500000000000001E-2</v>
      </c>
      <c r="S350" s="196">
        <v>0</v>
      </c>
      <c r="T350" s="197">
        <f t="shared" si="3"/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187</v>
      </c>
      <c r="AT350" s="198" t="s">
        <v>193</v>
      </c>
      <c r="AU350" s="198" t="s">
        <v>90</v>
      </c>
      <c r="AY350" s="18" t="s">
        <v>126</v>
      </c>
      <c r="BE350" s="199">
        <f t="shared" si="4"/>
        <v>0</v>
      </c>
      <c r="BF350" s="199">
        <f t="shared" si="5"/>
        <v>0</v>
      </c>
      <c r="BG350" s="199">
        <f t="shared" si="6"/>
        <v>0</v>
      </c>
      <c r="BH350" s="199">
        <f t="shared" si="7"/>
        <v>0</v>
      </c>
      <c r="BI350" s="199">
        <f t="shared" si="8"/>
        <v>0</v>
      </c>
      <c r="BJ350" s="18" t="s">
        <v>88</v>
      </c>
      <c r="BK350" s="199">
        <f t="shared" si="9"/>
        <v>0</v>
      </c>
      <c r="BL350" s="18" t="s">
        <v>133</v>
      </c>
      <c r="BM350" s="198" t="s">
        <v>398</v>
      </c>
    </row>
    <row r="351" spans="1:65" s="2" customFormat="1" ht="44.25" customHeight="1">
      <c r="A351" s="35"/>
      <c r="B351" s="36"/>
      <c r="C351" s="187" t="s">
        <v>399</v>
      </c>
      <c r="D351" s="187" t="s">
        <v>128</v>
      </c>
      <c r="E351" s="188" t="s">
        <v>400</v>
      </c>
      <c r="F351" s="189" t="s">
        <v>401</v>
      </c>
      <c r="G351" s="190" t="s">
        <v>369</v>
      </c>
      <c r="H351" s="191">
        <v>1</v>
      </c>
      <c r="I351" s="192"/>
      <c r="J351" s="193">
        <f t="shared" si="0"/>
        <v>0</v>
      </c>
      <c r="K351" s="189" t="s">
        <v>132</v>
      </c>
      <c r="L351" s="40"/>
      <c r="M351" s="194" t="s">
        <v>1</v>
      </c>
      <c r="N351" s="195" t="s">
        <v>46</v>
      </c>
      <c r="O351" s="72"/>
      <c r="P351" s="196">
        <f t="shared" si="1"/>
        <v>0</v>
      </c>
      <c r="Q351" s="196">
        <v>2.9604000000000002E-3</v>
      </c>
      <c r="R351" s="196">
        <f t="shared" si="2"/>
        <v>2.9604000000000002E-3</v>
      </c>
      <c r="S351" s="196">
        <v>2.656E-2</v>
      </c>
      <c r="T351" s="197">
        <f t="shared" si="3"/>
        <v>2.656E-2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133</v>
      </c>
      <c r="AT351" s="198" t="s">
        <v>128</v>
      </c>
      <c r="AU351" s="198" t="s">
        <v>90</v>
      </c>
      <c r="AY351" s="18" t="s">
        <v>126</v>
      </c>
      <c r="BE351" s="199">
        <f t="shared" si="4"/>
        <v>0</v>
      </c>
      <c r="BF351" s="199">
        <f t="shared" si="5"/>
        <v>0</v>
      </c>
      <c r="BG351" s="199">
        <f t="shared" si="6"/>
        <v>0</v>
      </c>
      <c r="BH351" s="199">
        <f t="shared" si="7"/>
        <v>0</v>
      </c>
      <c r="BI351" s="199">
        <f t="shared" si="8"/>
        <v>0</v>
      </c>
      <c r="BJ351" s="18" t="s">
        <v>88</v>
      </c>
      <c r="BK351" s="199">
        <f t="shared" si="9"/>
        <v>0</v>
      </c>
      <c r="BL351" s="18" t="s">
        <v>133</v>
      </c>
      <c r="BM351" s="198" t="s">
        <v>402</v>
      </c>
    </row>
    <row r="352" spans="1:65" s="2" customFormat="1" ht="24.2" customHeight="1">
      <c r="A352" s="35"/>
      <c r="B352" s="36"/>
      <c r="C352" s="233" t="s">
        <v>403</v>
      </c>
      <c r="D352" s="233" t="s">
        <v>193</v>
      </c>
      <c r="E352" s="234" t="s">
        <v>404</v>
      </c>
      <c r="F352" s="235" t="s">
        <v>405</v>
      </c>
      <c r="G352" s="236" t="s">
        <v>369</v>
      </c>
      <c r="H352" s="237">
        <v>1</v>
      </c>
      <c r="I352" s="238"/>
      <c r="J352" s="239">
        <f t="shared" si="0"/>
        <v>0</v>
      </c>
      <c r="K352" s="235" t="s">
        <v>132</v>
      </c>
      <c r="L352" s="240"/>
      <c r="M352" s="241" t="s">
        <v>1</v>
      </c>
      <c r="N352" s="242" t="s">
        <v>46</v>
      </c>
      <c r="O352" s="72"/>
      <c r="P352" s="196">
        <f t="shared" si="1"/>
        <v>0</v>
      </c>
      <c r="Q352" s="196">
        <v>1.3899999999999999E-2</v>
      </c>
      <c r="R352" s="196">
        <f t="shared" si="2"/>
        <v>1.3899999999999999E-2</v>
      </c>
      <c r="S352" s="196">
        <v>0</v>
      </c>
      <c r="T352" s="197">
        <f t="shared" si="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8" t="s">
        <v>187</v>
      </c>
      <c r="AT352" s="198" t="s">
        <v>193</v>
      </c>
      <c r="AU352" s="198" t="s">
        <v>90</v>
      </c>
      <c r="AY352" s="18" t="s">
        <v>126</v>
      </c>
      <c r="BE352" s="199">
        <f t="shared" si="4"/>
        <v>0</v>
      </c>
      <c r="BF352" s="199">
        <f t="shared" si="5"/>
        <v>0</v>
      </c>
      <c r="BG352" s="199">
        <f t="shared" si="6"/>
        <v>0</v>
      </c>
      <c r="BH352" s="199">
        <f t="shared" si="7"/>
        <v>0</v>
      </c>
      <c r="BI352" s="199">
        <f t="shared" si="8"/>
        <v>0</v>
      </c>
      <c r="BJ352" s="18" t="s">
        <v>88</v>
      </c>
      <c r="BK352" s="199">
        <f t="shared" si="9"/>
        <v>0</v>
      </c>
      <c r="BL352" s="18" t="s">
        <v>133</v>
      </c>
      <c r="BM352" s="198" t="s">
        <v>406</v>
      </c>
    </row>
    <row r="353" spans="1:65" s="2" customFormat="1" ht="44.25" customHeight="1">
      <c r="A353" s="35"/>
      <c r="B353" s="36"/>
      <c r="C353" s="187" t="s">
        <v>407</v>
      </c>
      <c r="D353" s="187" t="s">
        <v>128</v>
      </c>
      <c r="E353" s="188" t="s">
        <v>408</v>
      </c>
      <c r="F353" s="189" t="s">
        <v>409</v>
      </c>
      <c r="G353" s="190" t="s">
        <v>369</v>
      </c>
      <c r="H353" s="191">
        <v>1</v>
      </c>
      <c r="I353" s="192"/>
      <c r="J353" s="193">
        <f t="shared" si="0"/>
        <v>0</v>
      </c>
      <c r="K353" s="189" t="s">
        <v>132</v>
      </c>
      <c r="L353" s="40"/>
      <c r="M353" s="194" t="s">
        <v>1</v>
      </c>
      <c r="N353" s="195" t="s">
        <v>46</v>
      </c>
      <c r="O353" s="72"/>
      <c r="P353" s="196">
        <f t="shared" si="1"/>
        <v>0</v>
      </c>
      <c r="Q353" s="196">
        <v>3.7984999999999998E-3</v>
      </c>
      <c r="R353" s="196">
        <f t="shared" si="2"/>
        <v>3.7984999999999998E-3</v>
      </c>
      <c r="S353" s="196">
        <v>3.3700000000000001E-2</v>
      </c>
      <c r="T353" s="197">
        <f t="shared" si="3"/>
        <v>3.3700000000000001E-2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8" t="s">
        <v>133</v>
      </c>
      <c r="AT353" s="198" t="s">
        <v>128</v>
      </c>
      <c r="AU353" s="198" t="s">
        <v>90</v>
      </c>
      <c r="AY353" s="18" t="s">
        <v>126</v>
      </c>
      <c r="BE353" s="199">
        <f t="shared" si="4"/>
        <v>0</v>
      </c>
      <c r="BF353" s="199">
        <f t="shared" si="5"/>
        <v>0</v>
      </c>
      <c r="BG353" s="199">
        <f t="shared" si="6"/>
        <v>0</v>
      </c>
      <c r="BH353" s="199">
        <f t="shared" si="7"/>
        <v>0</v>
      </c>
      <c r="BI353" s="199">
        <f t="shared" si="8"/>
        <v>0</v>
      </c>
      <c r="BJ353" s="18" t="s">
        <v>88</v>
      </c>
      <c r="BK353" s="199">
        <f t="shared" si="9"/>
        <v>0</v>
      </c>
      <c r="BL353" s="18" t="s">
        <v>133</v>
      </c>
      <c r="BM353" s="198" t="s">
        <v>410</v>
      </c>
    </row>
    <row r="354" spans="1:65" s="2" customFormat="1" ht="24.2" customHeight="1">
      <c r="A354" s="35"/>
      <c r="B354" s="36"/>
      <c r="C354" s="233" t="s">
        <v>411</v>
      </c>
      <c r="D354" s="233" t="s">
        <v>193</v>
      </c>
      <c r="E354" s="234" t="s">
        <v>412</v>
      </c>
      <c r="F354" s="235" t="s">
        <v>413</v>
      </c>
      <c r="G354" s="236" t="s">
        <v>369</v>
      </c>
      <c r="H354" s="237">
        <v>1</v>
      </c>
      <c r="I354" s="238"/>
      <c r="J354" s="239">
        <f t="shared" si="0"/>
        <v>0</v>
      </c>
      <c r="K354" s="235" t="s">
        <v>132</v>
      </c>
      <c r="L354" s="240"/>
      <c r="M354" s="241" t="s">
        <v>1</v>
      </c>
      <c r="N354" s="242" t="s">
        <v>46</v>
      </c>
      <c r="O354" s="72"/>
      <c r="P354" s="196">
        <f t="shared" si="1"/>
        <v>0</v>
      </c>
      <c r="Q354" s="196">
        <v>3.1E-2</v>
      </c>
      <c r="R354" s="196">
        <f t="shared" si="2"/>
        <v>3.1E-2</v>
      </c>
      <c r="S354" s="196">
        <v>0</v>
      </c>
      <c r="T354" s="197">
        <f t="shared" si="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8" t="s">
        <v>187</v>
      </c>
      <c r="AT354" s="198" t="s">
        <v>193</v>
      </c>
      <c r="AU354" s="198" t="s">
        <v>90</v>
      </c>
      <c r="AY354" s="18" t="s">
        <v>126</v>
      </c>
      <c r="BE354" s="199">
        <f t="shared" si="4"/>
        <v>0</v>
      </c>
      <c r="BF354" s="199">
        <f t="shared" si="5"/>
        <v>0</v>
      </c>
      <c r="BG354" s="199">
        <f t="shared" si="6"/>
        <v>0</v>
      </c>
      <c r="BH354" s="199">
        <f t="shared" si="7"/>
        <v>0</v>
      </c>
      <c r="BI354" s="199">
        <f t="shared" si="8"/>
        <v>0</v>
      </c>
      <c r="BJ354" s="18" t="s">
        <v>88</v>
      </c>
      <c r="BK354" s="199">
        <f t="shared" si="9"/>
        <v>0</v>
      </c>
      <c r="BL354" s="18" t="s">
        <v>133</v>
      </c>
      <c r="BM354" s="198" t="s">
        <v>414</v>
      </c>
    </row>
    <row r="355" spans="1:65" s="2" customFormat="1" ht="37.9" customHeight="1">
      <c r="A355" s="35"/>
      <c r="B355" s="36"/>
      <c r="C355" s="187" t="s">
        <v>415</v>
      </c>
      <c r="D355" s="187" t="s">
        <v>128</v>
      </c>
      <c r="E355" s="188" t="s">
        <v>416</v>
      </c>
      <c r="F355" s="189" t="s">
        <v>417</v>
      </c>
      <c r="G355" s="190" t="s">
        <v>153</v>
      </c>
      <c r="H355" s="191">
        <v>0.5</v>
      </c>
      <c r="I355" s="192"/>
      <c r="J355" s="193">
        <f t="shared" si="0"/>
        <v>0</v>
      </c>
      <c r="K355" s="189" t="s">
        <v>132</v>
      </c>
      <c r="L355" s="40"/>
      <c r="M355" s="194" t="s">
        <v>1</v>
      </c>
      <c r="N355" s="195" t="s">
        <v>46</v>
      </c>
      <c r="O355" s="72"/>
      <c r="P355" s="196">
        <f t="shared" si="1"/>
        <v>0</v>
      </c>
      <c r="Q355" s="196">
        <v>0</v>
      </c>
      <c r="R355" s="196">
        <f t="shared" si="2"/>
        <v>0</v>
      </c>
      <c r="S355" s="196">
        <v>0</v>
      </c>
      <c r="T355" s="197">
        <f t="shared" si="3"/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8" t="s">
        <v>133</v>
      </c>
      <c r="AT355" s="198" t="s">
        <v>128</v>
      </c>
      <c r="AU355" s="198" t="s">
        <v>90</v>
      </c>
      <c r="AY355" s="18" t="s">
        <v>126</v>
      </c>
      <c r="BE355" s="199">
        <f t="shared" si="4"/>
        <v>0</v>
      </c>
      <c r="BF355" s="199">
        <f t="shared" si="5"/>
        <v>0</v>
      </c>
      <c r="BG355" s="199">
        <f t="shared" si="6"/>
        <v>0</v>
      </c>
      <c r="BH355" s="199">
        <f t="shared" si="7"/>
        <v>0</v>
      </c>
      <c r="BI355" s="199">
        <f t="shared" si="8"/>
        <v>0</v>
      </c>
      <c r="BJ355" s="18" t="s">
        <v>88</v>
      </c>
      <c r="BK355" s="199">
        <f t="shared" si="9"/>
        <v>0</v>
      </c>
      <c r="BL355" s="18" t="s">
        <v>133</v>
      </c>
      <c r="BM355" s="198" t="s">
        <v>418</v>
      </c>
    </row>
    <row r="356" spans="1:65" s="2" customFormat="1" ht="24.2" customHeight="1">
      <c r="A356" s="35"/>
      <c r="B356" s="36"/>
      <c r="C356" s="233" t="s">
        <v>419</v>
      </c>
      <c r="D356" s="233" t="s">
        <v>193</v>
      </c>
      <c r="E356" s="234" t="s">
        <v>420</v>
      </c>
      <c r="F356" s="235" t="s">
        <v>421</v>
      </c>
      <c r="G356" s="236" t="s">
        <v>153</v>
      </c>
      <c r="H356" s="237">
        <v>0.50800000000000001</v>
      </c>
      <c r="I356" s="238"/>
      <c r="J356" s="239">
        <f t="shared" si="0"/>
        <v>0</v>
      </c>
      <c r="K356" s="235" t="s">
        <v>132</v>
      </c>
      <c r="L356" s="240"/>
      <c r="M356" s="241" t="s">
        <v>1</v>
      </c>
      <c r="N356" s="242" t="s">
        <v>46</v>
      </c>
      <c r="O356" s="72"/>
      <c r="P356" s="196">
        <f t="shared" si="1"/>
        <v>0</v>
      </c>
      <c r="Q356" s="196">
        <v>1.06E-3</v>
      </c>
      <c r="R356" s="196">
        <f t="shared" si="2"/>
        <v>5.3848000000000004E-4</v>
      </c>
      <c r="S356" s="196">
        <v>0</v>
      </c>
      <c r="T356" s="197">
        <f t="shared" si="3"/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187</v>
      </c>
      <c r="AT356" s="198" t="s">
        <v>193</v>
      </c>
      <c r="AU356" s="198" t="s">
        <v>90</v>
      </c>
      <c r="AY356" s="18" t="s">
        <v>126</v>
      </c>
      <c r="BE356" s="199">
        <f t="shared" si="4"/>
        <v>0</v>
      </c>
      <c r="BF356" s="199">
        <f t="shared" si="5"/>
        <v>0</v>
      </c>
      <c r="BG356" s="199">
        <f t="shared" si="6"/>
        <v>0</v>
      </c>
      <c r="BH356" s="199">
        <f t="shared" si="7"/>
        <v>0</v>
      </c>
      <c r="BI356" s="199">
        <f t="shared" si="8"/>
        <v>0</v>
      </c>
      <c r="BJ356" s="18" t="s">
        <v>88</v>
      </c>
      <c r="BK356" s="199">
        <f t="shared" si="9"/>
        <v>0</v>
      </c>
      <c r="BL356" s="18" t="s">
        <v>133</v>
      </c>
      <c r="BM356" s="198" t="s">
        <v>422</v>
      </c>
    </row>
    <row r="357" spans="1:65" s="14" customFormat="1">
      <c r="B357" s="211"/>
      <c r="C357" s="212"/>
      <c r="D357" s="202" t="s">
        <v>135</v>
      </c>
      <c r="E357" s="212"/>
      <c r="F357" s="214" t="s">
        <v>423</v>
      </c>
      <c r="G357" s="212"/>
      <c r="H357" s="215">
        <v>0.50800000000000001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135</v>
      </c>
      <c r="AU357" s="221" t="s">
        <v>90</v>
      </c>
      <c r="AV357" s="14" t="s">
        <v>90</v>
      </c>
      <c r="AW357" s="14" t="s">
        <v>4</v>
      </c>
      <c r="AX357" s="14" t="s">
        <v>88</v>
      </c>
      <c r="AY357" s="221" t="s">
        <v>126</v>
      </c>
    </row>
    <row r="358" spans="1:65" s="2" customFormat="1" ht="37.9" customHeight="1">
      <c r="A358" s="35"/>
      <c r="B358" s="36"/>
      <c r="C358" s="187" t="s">
        <v>424</v>
      </c>
      <c r="D358" s="187" t="s">
        <v>128</v>
      </c>
      <c r="E358" s="188" t="s">
        <v>425</v>
      </c>
      <c r="F358" s="189" t="s">
        <v>426</v>
      </c>
      <c r="G358" s="190" t="s">
        <v>153</v>
      </c>
      <c r="H358" s="191">
        <v>11</v>
      </c>
      <c r="I358" s="192"/>
      <c r="J358" s="193">
        <f>ROUND(I358*H358,2)</f>
        <v>0</v>
      </c>
      <c r="K358" s="189" t="s">
        <v>132</v>
      </c>
      <c r="L358" s="40"/>
      <c r="M358" s="194" t="s">
        <v>1</v>
      </c>
      <c r="N358" s="195" t="s">
        <v>46</v>
      </c>
      <c r="O358" s="72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8" t="s">
        <v>133</v>
      </c>
      <c r="AT358" s="198" t="s">
        <v>128</v>
      </c>
      <c r="AU358" s="198" t="s">
        <v>90</v>
      </c>
      <c r="AY358" s="18" t="s">
        <v>126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8" t="s">
        <v>88</v>
      </c>
      <c r="BK358" s="199">
        <f>ROUND(I358*H358,2)</f>
        <v>0</v>
      </c>
      <c r="BL358" s="18" t="s">
        <v>133</v>
      </c>
      <c r="BM358" s="198" t="s">
        <v>427</v>
      </c>
    </row>
    <row r="359" spans="1:65" s="2" customFormat="1" ht="16.5" customHeight="1">
      <c r="A359" s="35"/>
      <c r="B359" s="36"/>
      <c r="C359" s="233" t="s">
        <v>428</v>
      </c>
      <c r="D359" s="233" t="s">
        <v>193</v>
      </c>
      <c r="E359" s="234" t="s">
        <v>429</v>
      </c>
      <c r="F359" s="235" t="s">
        <v>430</v>
      </c>
      <c r="G359" s="236" t="s">
        <v>153</v>
      </c>
      <c r="H359" s="237">
        <v>11.164999999999999</v>
      </c>
      <c r="I359" s="238"/>
      <c r="J359" s="239">
        <f>ROUND(I359*H359,2)</f>
        <v>0</v>
      </c>
      <c r="K359" s="235" t="s">
        <v>1</v>
      </c>
      <c r="L359" s="240"/>
      <c r="M359" s="241" t="s">
        <v>1</v>
      </c>
      <c r="N359" s="242" t="s">
        <v>46</v>
      </c>
      <c r="O359" s="72"/>
      <c r="P359" s="196">
        <f>O359*H359</f>
        <v>0</v>
      </c>
      <c r="Q359" s="196">
        <v>2.14E-3</v>
      </c>
      <c r="R359" s="196">
        <f>Q359*H359</f>
        <v>2.3893099999999997E-2</v>
      </c>
      <c r="S359" s="196">
        <v>0</v>
      </c>
      <c r="T359" s="19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8" t="s">
        <v>187</v>
      </c>
      <c r="AT359" s="198" t="s">
        <v>193</v>
      </c>
      <c r="AU359" s="198" t="s">
        <v>90</v>
      </c>
      <c r="AY359" s="18" t="s">
        <v>126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8" t="s">
        <v>88</v>
      </c>
      <c r="BK359" s="199">
        <f>ROUND(I359*H359,2)</f>
        <v>0</v>
      </c>
      <c r="BL359" s="18" t="s">
        <v>133</v>
      </c>
      <c r="BM359" s="198" t="s">
        <v>431</v>
      </c>
    </row>
    <row r="360" spans="1:65" s="2" customFormat="1" ht="19.5">
      <c r="A360" s="35"/>
      <c r="B360" s="36"/>
      <c r="C360" s="37"/>
      <c r="D360" s="202" t="s">
        <v>197</v>
      </c>
      <c r="E360" s="37"/>
      <c r="F360" s="243" t="s">
        <v>198</v>
      </c>
      <c r="G360" s="37"/>
      <c r="H360" s="37"/>
      <c r="I360" s="244"/>
      <c r="J360" s="37"/>
      <c r="K360" s="37"/>
      <c r="L360" s="40"/>
      <c r="M360" s="245"/>
      <c r="N360" s="246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197</v>
      </c>
      <c r="AU360" s="18" t="s">
        <v>90</v>
      </c>
    </row>
    <row r="361" spans="1:65" s="14" customFormat="1">
      <c r="B361" s="211"/>
      <c r="C361" s="212"/>
      <c r="D361" s="202" t="s">
        <v>135</v>
      </c>
      <c r="E361" s="212"/>
      <c r="F361" s="214" t="s">
        <v>432</v>
      </c>
      <c r="G361" s="212"/>
      <c r="H361" s="215">
        <v>11.164999999999999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135</v>
      </c>
      <c r="AU361" s="221" t="s">
        <v>90</v>
      </c>
      <c r="AV361" s="14" t="s">
        <v>90</v>
      </c>
      <c r="AW361" s="14" t="s">
        <v>4</v>
      </c>
      <c r="AX361" s="14" t="s">
        <v>88</v>
      </c>
      <c r="AY361" s="221" t="s">
        <v>126</v>
      </c>
    </row>
    <row r="362" spans="1:65" s="2" customFormat="1" ht="44.25" customHeight="1">
      <c r="A362" s="35"/>
      <c r="B362" s="36"/>
      <c r="C362" s="187" t="s">
        <v>433</v>
      </c>
      <c r="D362" s="187" t="s">
        <v>128</v>
      </c>
      <c r="E362" s="188" t="s">
        <v>434</v>
      </c>
      <c r="F362" s="189" t="s">
        <v>435</v>
      </c>
      <c r="G362" s="190" t="s">
        <v>153</v>
      </c>
      <c r="H362" s="191">
        <v>0.5</v>
      </c>
      <c r="I362" s="192"/>
      <c r="J362" s="193">
        <f>ROUND(I362*H362,2)</f>
        <v>0</v>
      </c>
      <c r="K362" s="189" t="s">
        <v>132</v>
      </c>
      <c r="L362" s="40"/>
      <c r="M362" s="194" t="s">
        <v>1</v>
      </c>
      <c r="N362" s="195" t="s">
        <v>46</v>
      </c>
      <c r="O362" s="72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8" t="s">
        <v>133</v>
      </c>
      <c r="AT362" s="198" t="s">
        <v>128</v>
      </c>
      <c r="AU362" s="198" t="s">
        <v>90</v>
      </c>
      <c r="AY362" s="18" t="s">
        <v>126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8" t="s">
        <v>88</v>
      </c>
      <c r="BK362" s="199">
        <f>ROUND(I362*H362,2)</f>
        <v>0</v>
      </c>
      <c r="BL362" s="18" t="s">
        <v>133</v>
      </c>
      <c r="BM362" s="198" t="s">
        <v>436</v>
      </c>
    </row>
    <row r="363" spans="1:65" s="2" customFormat="1" ht="21.75" customHeight="1">
      <c r="A363" s="35"/>
      <c r="B363" s="36"/>
      <c r="C363" s="233" t="s">
        <v>437</v>
      </c>
      <c r="D363" s="233" t="s">
        <v>193</v>
      </c>
      <c r="E363" s="234" t="s">
        <v>438</v>
      </c>
      <c r="F363" s="235" t="s">
        <v>439</v>
      </c>
      <c r="G363" s="236" t="s">
        <v>153</v>
      </c>
      <c r="H363" s="237">
        <v>0.50800000000000001</v>
      </c>
      <c r="I363" s="238"/>
      <c r="J363" s="239">
        <f>ROUND(I363*H363,2)</f>
        <v>0</v>
      </c>
      <c r="K363" s="235" t="s">
        <v>1</v>
      </c>
      <c r="L363" s="240"/>
      <c r="M363" s="241" t="s">
        <v>1</v>
      </c>
      <c r="N363" s="242" t="s">
        <v>46</v>
      </c>
      <c r="O363" s="72"/>
      <c r="P363" s="196">
        <f>O363*H363</f>
        <v>0</v>
      </c>
      <c r="Q363" s="196">
        <v>3.1800000000000001E-3</v>
      </c>
      <c r="R363" s="196">
        <f>Q363*H363</f>
        <v>1.6154400000000001E-3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187</v>
      </c>
      <c r="AT363" s="198" t="s">
        <v>193</v>
      </c>
      <c r="AU363" s="198" t="s">
        <v>90</v>
      </c>
      <c r="AY363" s="18" t="s">
        <v>126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88</v>
      </c>
      <c r="BK363" s="199">
        <f>ROUND(I363*H363,2)</f>
        <v>0</v>
      </c>
      <c r="BL363" s="18" t="s">
        <v>133</v>
      </c>
      <c r="BM363" s="198" t="s">
        <v>440</v>
      </c>
    </row>
    <row r="364" spans="1:65" s="2" customFormat="1" ht="19.5">
      <c r="A364" s="35"/>
      <c r="B364" s="36"/>
      <c r="C364" s="37"/>
      <c r="D364" s="202" t="s">
        <v>197</v>
      </c>
      <c r="E364" s="37"/>
      <c r="F364" s="243" t="s">
        <v>198</v>
      </c>
      <c r="G364" s="37"/>
      <c r="H364" s="37"/>
      <c r="I364" s="244"/>
      <c r="J364" s="37"/>
      <c r="K364" s="37"/>
      <c r="L364" s="40"/>
      <c r="M364" s="245"/>
      <c r="N364" s="246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197</v>
      </c>
      <c r="AU364" s="18" t="s">
        <v>90</v>
      </c>
    </row>
    <row r="365" spans="1:65" s="14" customFormat="1">
      <c r="B365" s="211"/>
      <c r="C365" s="212"/>
      <c r="D365" s="202" t="s">
        <v>135</v>
      </c>
      <c r="E365" s="212"/>
      <c r="F365" s="214" t="s">
        <v>423</v>
      </c>
      <c r="G365" s="212"/>
      <c r="H365" s="215">
        <v>0.50800000000000001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135</v>
      </c>
      <c r="AU365" s="221" t="s">
        <v>90</v>
      </c>
      <c r="AV365" s="14" t="s">
        <v>90</v>
      </c>
      <c r="AW365" s="14" t="s">
        <v>4</v>
      </c>
      <c r="AX365" s="14" t="s">
        <v>88</v>
      </c>
      <c r="AY365" s="221" t="s">
        <v>126</v>
      </c>
    </row>
    <row r="366" spans="1:65" s="2" customFormat="1" ht="44.25" customHeight="1">
      <c r="A366" s="35"/>
      <c r="B366" s="36"/>
      <c r="C366" s="187" t="s">
        <v>441</v>
      </c>
      <c r="D366" s="187" t="s">
        <v>128</v>
      </c>
      <c r="E366" s="188" t="s">
        <v>442</v>
      </c>
      <c r="F366" s="189" t="s">
        <v>443</v>
      </c>
      <c r="G366" s="190" t="s">
        <v>153</v>
      </c>
      <c r="H366" s="191">
        <v>62</v>
      </c>
      <c r="I366" s="192"/>
      <c r="J366" s="193">
        <f>ROUND(I366*H366,2)</f>
        <v>0</v>
      </c>
      <c r="K366" s="189" t="s">
        <v>132</v>
      </c>
      <c r="L366" s="40"/>
      <c r="M366" s="194" t="s">
        <v>1</v>
      </c>
      <c r="N366" s="195" t="s">
        <v>46</v>
      </c>
      <c r="O366" s="72"/>
      <c r="P366" s="196">
        <f>O366*H366</f>
        <v>0</v>
      </c>
      <c r="Q366" s="196">
        <v>0</v>
      </c>
      <c r="R366" s="196">
        <f>Q366*H366</f>
        <v>0</v>
      </c>
      <c r="S366" s="196">
        <v>0</v>
      </c>
      <c r="T366" s="19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8" t="s">
        <v>133</v>
      </c>
      <c r="AT366" s="198" t="s">
        <v>128</v>
      </c>
      <c r="AU366" s="198" t="s">
        <v>90</v>
      </c>
      <c r="AY366" s="18" t="s">
        <v>126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8" t="s">
        <v>88</v>
      </c>
      <c r="BK366" s="199">
        <f>ROUND(I366*H366,2)</f>
        <v>0</v>
      </c>
      <c r="BL366" s="18" t="s">
        <v>133</v>
      </c>
      <c r="BM366" s="198" t="s">
        <v>444</v>
      </c>
    </row>
    <row r="367" spans="1:65" s="14" customFormat="1">
      <c r="B367" s="211"/>
      <c r="C367" s="212"/>
      <c r="D367" s="202" t="s">
        <v>135</v>
      </c>
      <c r="E367" s="213" t="s">
        <v>1</v>
      </c>
      <c r="F367" s="214" t="s">
        <v>445</v>
      </c>
      <c r="G367" s="212"/>
      <c r="H367" s="215">
        <v>62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135</v>
      </c>
      <c r="AU367" s="221" t="s">
        <v>90</v>
      </c>
      <c r="AV367" s="14" t="s">
        <v>90</v>
      </c>
      <c r="AW367" s="14" t="s">
        <v>36</v>
      </c>
      <c r="AX367" s="14" t="s">
        <v>88</v>
      </c>
      <c r="AY367" s="221" t="s">
        <v>126</v>
      </c>
    </row>
    <row r="368" spans="1:65" s="2" customFormat="1" ht="24.2" customHeight="1">
      <c r="A368" s="35"/>
      <c r="B368" s="36"/>
      <c r="C368" s="233" t="s">
        <v>446</v>
      </c>
      <c r="D368" s="233" t="s">
        <v>193</v>
      </c>
      <c r="E368" s="234" t="s">
        <v>194</v>
      </c>
      <c r="F368" s="235" t="s">
        <v>195</v>
      </c>
      <c r="G368" s="236" t="s">
        <v>153</v>
      </c>
      <c r="H368" s="237">
        <v>40.6</v>
      </c>
      <c r="I368" s="238"/>
      <c r="J368" s="239">
        <f>ROUND(I368*H368,2)</f>
        <v>0</v>
      </c>
      <c r="K368" s="235" t="s">
        <v>1</v>
      </c>
      <c r="L368" s="240"/>
      <c r="M368" s="241" t="s">
        <v>1</v>
      </c>
      <c r="N368" s="242" t="s">
        <v>46</v>
      </c>
      <c r="O368" s="72"/>
      <c r="P368" s="196">
        <f>O368*H368</f>
        <v>0</v>
      </c>
      <c r="Q368" s="196">
        <v>6.7400000000000003E-3</v>
      </c>
      <c r="R368" s="196">
        <f>Q368*H368</f>
        <v>0.273644</v>
      </c>
      <c r="S368" s="196">
        <v>0</v>
      </c>
      <c r="T368" s="19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8" t="s">
        <v>187</v>
      </c>
      <c r="AT368" s="198" t="s">
        <v>193</v>
      </c>
      <c r="AU368" s="198" t="s">
        <v>90</v>
      </c>
      <c r="AY368" s="18" t="s">
        <v>126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8" t="s">
        <v>88</v>
      </c>
      <c r="BK368" s="199">
        <f>ROUND(I368*H368,2)</f>
        <v>0</v>
      </c>
      <c r="BL368" s="18" t="s">
        <v>133</v>
      </c>
      <c r="BM368" s="198" t="s">
        <v>447</v>
      </c>
    </row>
    <row r="369" spans="1:65" s="14" customFormat="1">
      <c r="B369" s="211"/>
      <c r="C369" s="212"/>
      <c r="D369" s="202" t="s">
        <v>135</v>
      </c>
      <c r="E369" s="212"/>
      <c r="F369" s="214" t="s">
        <v>448</v>
      </c>
      <c r="G369" s="212"/>
      <c r="H369" s="215">
        <v>40.6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135</v>
      </c>
      <c r="AU369" s="221" t="s">
        <v>90</v>
      </c>
      <c r="AV369" s="14" t="s">
        <v>90</v>
      </c>
      <c r="AW369" s="14" t="s">
        <v>4</v>
      </c>
      <c r="AX369" s="14" t="s">
        <v>88</v>
      </c>
      <c r="AY369" s="221" t="s">
        <v>126</v>
      </c>
    </row>
    <row r="370" spans="1:65" s="2" customFormat="1" ht="16.5" customHeight="1">
      <c r="A370" s="35"/>
      <c r="B370" s="36"/>
      <c r="C370" s="233" t="s">
        <v>449</v>
      </c>
      <c r="D370" s="233" t="s">
        <v>193</v>
      </c>
      <c r="E370" s="234" t="s">
        <v>450</v>
      </c>
      <c r="F370" s="235" t="s">
        <v>451</v>
      </c>
      <c r="G370" s="236" t="s">
        <v>153</v>
      </c>
      <c r="H370" s="237">
        <v>22.33</v>
      </c>
      <c r="I370" s="238"/>
      <c r="J370" s="239">
        <f>ROUND(I370*H370,2)</f>
        <v>0</v>
      </c>
      <c r="K370" s="235" t="s">
        <v>1</v>
      </c>
      <c r="L370" s="240"/>
      <c r="M370" s="241" t="s">
        <v>1</v>
      </c>
      <c r="N370" s="242" t="s">
        <v>46</v>
      </c>
      <c r="O370" s="72"/>
      <c r="P370" s="196">
        <f>O370*H370</f>
        <v>0</v>
      </c>
      <c r="Q370" s="196">
        <v>2.1999999999999999E-2</v>
      </c>
      <c r="R370" s="196">
        <f>Q370*H370</f>
        <v>0.49125999999999992</v>
      </c>
      <c r="S370" s="196">
        <v>0</v>
      </c>
      <c r="T370" s="19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8" t="s">
        <v>187</v>
      </c>
      <c r="AT370" s="198" t="s">
        <v>193</v>
      </c>
      <c r="AU370" s="198" t="s">
        <v>90</v>
      </c>
      <c r="AY370" s="18" t="s">
        <v>126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8" t="s">
        <v>88</v>
      </c>
      <c r="BK370" s="199">
        <f>ROUND(I370*H370,2)</f>
        <v>0</v>
      </c>
      <c r="BL370" s="18" t="s">
        <v>133</v>
      </c>
      <c r="BM370" s="198" t="s">
        <v>452</v>
      </c>
    </row>
    <row r="371" spans="1:65" s="2" customFormat="1" ht="19.5">
      <c r="A371" s="35"/>
      <c r="B371" s="36"/>
      <c r="C371" s="37"/>
      <c r="D371" s="202" t="s">
        <v>197</v>
      </c>
      <c r="E371" s="37"/>
      <c r="F371" s="243" t="s">
        <v>198</v>
      </c>
      <c r="G371" s="37"/>
      <c r="H371" s="37"/>
      <c r="I371" s="244"/>
      <c r="J371" s="37"/>
      <c r="K371" s="37"/>
      <c r="L371" s="40"/>
      <c r="M371" s="245"/>
      <c r="N371" s="246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197</v>
      </c>
      <c r="AU371" s="18" t="s">
        <v>90</v>
      </c>
    </row>
    <row r="372" spans="1:65" s="14" customFormat="1">
      <c r="B372" s="211"/>
      <c r="C372" s="212"/>
      <c r="D372" s="202" t="s">
        <v>135</v>
      </c>
      <c r="E372" s="212"/>
      <c r="F372" s="214" t="s">
        <v>453</v>
      </c>
      <c r="G372" s="212"/>
      <c r="H372" s="215">
        <v>22.33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135</v>
      </c>
      <c r="AU372" s="221" t="s">
        <v>90</v>
      </c>
      <c r="AV372" s="14" t="s">
        <v>90</v>
      </c>
      <c r="AW372" s="14" t="s">
        <v>4</v>
      </c>
      <c r="AX372" s="14" t="s">
        <v>88</v>
      </c>
      <c r="AY372" s="221" t="s">
        <v>126</v>
      </c>
    </row>
    <row r="373" spans="1:65" s="2" customFormat="1" ht="44.25" customHeight="1">
      <c r="A373" s="35"/>
      <c r="B373" s="36"/>
      <c r="C373" s="187" t="s">
        <v>454</v>
      </c>
      <c r="D373" s="187" t="s">
        <v>128</v>
      </c>
      <c r="E373" s="188" t="s">
        <v>455</v>
      </c>
      <c r="F373" s="189" t="s">
        <v>456</v>
      </c>
      <c r="G373" s="190" t="s">
        <v>369</v>
      </c>
      <c r="H373" s="191">
        <v>1</v>
      </c>
      <c r="I373" s="192"/>
      <c r="J373" s="193">
        <f>ROUND(I373*H373,2)</f>
        <v>0</v>
      </c>
      <c r="K373" s="189" t="s">
        <v>132</v>
      </c>
      <c r="L373" s="40"/>
      <c r="M373" s="194" t="s">
        <v>1</v>
      </c>
      <c r="N373" s="195" t="s">
        <v>46</v>
      </c>
      <c r="O373" s="72"/>
      <c r="P373" s="196">
        <f>O373*H373</f>
        <v>0</v>
      </c>
      <c r="Q373" s="196">
        <v>0</v>
      </c>
      <c r="R373" s="196">
        <f>Q373*H373</f>
        <v>0</v>
      </c>
      <c r="S373" s="196">
        <v>0</v>
      </c>
      <c r="T373" s="19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8" t="s">
        <v>133</v>
      </c>
      <c r="AT373" s="198" t="s">
        <v>128</v>
      </c>
      <c r="AU373" s="198" t="s">
        <v>90</v>
      </c>
      <c r="AY373" s="18" t="s">
        <v>126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88</v>
      </c>
      <c r="BK373" s="199">
        <f>ROUND(I373*H373,2)</f>
        <v>0</v>
      </c>
      <c r="BL373" s="18" t="s">
        <v>133</v>
      </c>
      <c r="BM373" s="198" t="s">
        <v>457</v>
      </c>
    </row>
    <row r="374" spans="1:65" s="2" customFormat="1" ht="16.5" customHeight="1">
      <c r="A374" s="35"/>
      <c r="B374" s="36"/>
      <c r="C374" s="233" t="s">
        <v>458</v>
      </c>
      <c r="D374" s="233" t="s">
        <v>193</v>
      </c>
      <c r="E374" s="234" t="s">
        <v>459</v>
      </c>
      <c r="F374" s="235" t="s">
        <v>460</v>
      </c>
      <c r="G374" s="236" t="s">
        <v>369</v>
      </c>
      <c r="H374" s="237">
        <v>1</v>
      </c>
      <c r="I374" s="238"/>
      <c r="J374" s="239">
        <f>ROUND(I374*H374,2)</f>
        <v>0</v>
      </c>
      <c r="K374" s="235" t="s">
        <v>132</v>
      </c>
      <c r="L374" s="240"/>
      <c r="M374" s="241" t="s">
        <v>1</v>
      </c>
      <c r="N374" s="242" t="s">
        <v>46</v>
      </c>
      <c r="O374" s="72"/>
      <c r="P374" s="196">
        <f>O374*H374</f>
        <v>0</v>
      </c>
      <c r="Q374" s="196">
        <v>2.2000000000000001E-4</v>
      </c>
      <c r="R374" s="196">
        <f>Q374*H374</f>
        <v>2.2000000000000001E-4</v>
      </c>
      <c r="S374" s="196">
        <v>0</v>
      </c>
      <c r="T374" s="19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8" t="s">
        <v>187</v>
      </c>
      <c r="AT374" s="198" t="s">
        <v>193</v>
      </c>
      <c r="AU374" s="198" t="s">
        <v>90</v>
      </c>
      <c r="AY374" s="18" t="s">
        <v>126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8" t="s">
        <v>88</v>
      </c>
      <c r="BK374" s="199">
        <f>ROUND(I374*H374,2)</f>
        <v>0</v>
      </c>
      <c r="BL374" s="18" t="s">
        <v>133</v>
      </c>
      <c r="BM374" s="198" t="s">
        <v>461</v>
      </c>
    </row>
    <row r="375" spans="1:65" s="2" customFormat="1" ht="44.25" customHeight="1">
      <c r="A375" s="35"/>
      <c r="B375" s="36"/>
      <c r="C375" s="187" t="s">
        <v>462</v>
      </c>
      <c r="D375" s="187" t="s">
        <v>128</v>
      </c>
      <c r="E375" s="188" t="s">
        <v>463</v>
      </c>
      <c r="F375" s="189" t="s">
        <v>464</v>
      </c>
      <c r="G375" s="190" t="s">
        <v>369</v>
      </c>
      <c r="H375" s="191">
        <v>9</v>
      </c>
      <c r="I375" s="192"/>
      <c r="J375" s="193">
        <f>ROUND(I375*H375,2)</f>
        <v>0</v>
      </c>
      <c r="K375" s="189" t="s">
        <v>132</v>
      </c>
      <c r="L375" s="40"/>
      <c r="M375" s="194" t="s">
        <v>1</v>
      </c>
      <c r="N375" s="195" t="s">
        <v>46</v>
      </c>
      <c r="O375" s="72"/>
      <c r="P375" s="196">
        <f>O375*H375</f>
        <v>0</v>
      </c>
      <c r="Q375" s="196">
        <v>0</v>
      </c>
      <c r="R375" s="196">
        <f>Q375*H375</f>
        <v>0</v>
      </c>
      <c r="S375" s="196">
        <v>0</v>
      </c>
      <c r="T375" s="19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98" t="s">
        <v>133</v>
      </c>
      <c r="AT375" s="198" t="s">
        <v>128</v>
      </c>
      <c r="AU375" s="198" t="s">
        <v>90</v>
      </c>
      <c r="AY375" s="18" t="s">
        <v>126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8" t="s">
        <v>88</v>
      </c>
      <c r="BK375" s="199">
        <f>ROUND(I375*H375,2)</f>
        <v>0</v>
      </c>
      <c r="BL375" s="18" t="s">
        <v>133</v>
      </c>
      <c r="BM375" s="198" t="s">
        <v>465</v>
      </c>
    </row>
    <row r="376" spans="1:65" s="14" customFormat="1">
      <c r="B376" s="211"/>
      <c r="C376" s="212"/>
      <c r="D376" s="202" t="s">
        <v>135</v>
      </c>
      <c r="E376" s="213" t="s">
        <v>1</v>
      </c>
      <c r="F376" s="214" t="s">
        <v>466</v>
      </c>
      <c r="G376" s="212"/>
      <c r="H376" s="215">
        <v>9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135</v>
      </c>
      <c r="AU376" s="221" t="s">
        <v>90</v>
      </c>
      <c r="AV376" s="14" t="s">
        <v>90</v>
      </c>
      <c r="AW376" s="14" t="s">
        <v>36</v>
      </c>
      <c r="AX376" s="14" t="s">
        <v>88</v>
      </c>
      <c r="AY376" s="221" t="s">
        <v>126</v>
      </c>
    </row>
    <row r="377" spans="1:65" s="2" customFormat="1" ht="16.5" customHeight="1">
      <c r="A377" s="35"/>
      <c r="B377" s="36"/>
      <c r="C377" s="233" t="s">
        <v>467</v>
      </c>
      <c r="D377" s="233" t="s">
        <v>193</v>
      </c>
      <c r="E377" s="234" t="s">
        <v>468</v>
      </c>
      <c r="F377" s="235" t="s">
        <v>469</v>
      </c>
      <c r="G377" s="236" t="s">
        <v>369</v>
      </c>
      <c r="H377" s="237">
        <v>3</v>
      </c>
      <c r="I377" s="238"/>
      <c r="J377" s="239">
        <f>ROUND(I377*H377,2)</f>
        <v>0</v>
      </c>
      <c r="K377" s="235" t="s">
        <v>132</v>
      </c>
      <c r="L377" s="240"/>
      <c r="M377" s="241" t="s">
        <v>1</v>
      </c>
      <c r="N377" s="242" t="s">
        <v>46</v>
      </c>
      <c r="O377" s="72"/>
      <c r="P377" s="196">
        <f>O377*H377</f>
        <v>0</v>
      </c>
      <c r="Q377" s="196">
        <v>3.8999999999999999E-4</v>
      </c>
      <c r="R377" s="196">
        <f>Q377*H377</f>
        <v>1.17E-3</v>
      </c>
      <c r="S377" s="196">
        <v>0</v>
      </c>
      <c r="T377" s="19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8" t="s">
        <v>187</v>
      </c>
      <c r="AT377" s="198" t="s">
        <v>193</v>
      </c>
      <c r="AU377" s="198" t="s">
        <v>90</v>
      </c>
      <c r="AY377" s="18" t="s">
        <v>126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8" t="s">
        <v>88</v>
      </c>
      <c r="BK377" s="199">
        <f>ROUND(I377*H377,2)</f>
        <v>0</v>
      </c>
      <c r="BL377" s="18" t="s">
        <v>133</v>
      </c>
      <c r="BM377" s="198" t="s">
        <v>470</v>
      </c>
    </row>
    <row r="378" spans="1:65" s="2" customFormat="1" ht="24.2" customHeight="1">
      <c r="A378" s="35"/>
      <c r="B378" s="36"/>
      <c r="C378" s="233" t="s">
        <v>471</v>
      </c>
      <c r="D378" s="233" t="s">
        <v>193</v>
      </c>
      <c r="E378" s="234" t="s">
        <v>472</v>
      </c>
      <c r="F378" s="235" t="s">
        <v>473</v>
      </c>
      <c r="G378" s="236" t="s">
        <v>369</v>
      </c>
      <c r="H378" s="237">
        <v>6</v>
      </c>
      <c r="I378" s="238"/>
      <c r="J378" s="239">
        <f>ROUND(I378*H378,2)</f>
        <v>0</v>
      </c>
      <c r="K378" s="235" t="s">
        <v>1</v>
      </c>
      <c r="L378" s="240"/>
      <c r="M378" s="241" t="s">
        <v>1</v>
      </c>
      <c r="N378" s="242" t="s">
        <v>46</v>
      </c>
      <c r="O378" s="72"/>
      <c r="P378" s="196">
        <f>O378*H378</f>
        <v>0</v>
      </c>
      <c r="Q378" s="196">
        <v>4.5999999999999999E-3</v>
      </c>
      <c r="R378" s="196">
        <f>Q378*H378</f>
        <v>2.76E-2</v>
      </c>
      <c r="S378" s="196">
        <v>0</v>
      </c>
      <c r="T378" s="19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8" t="s">
        <v>187</v>
      </c>
      <c r="AT378" s="198" t="s">
        <v>193</v>
      </c>
      <c r="AU378" s="198" t="s">
        <v>90</v>
      </c>
      <c r="AY378" s="18" t="s">
        <v>126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8" t="s">
        <v>88</v>
      </c>
      <c r="BK378" s="199">
        <f>ROUND(I378*H378,2)</f>
        <v>0</v>
      </c>
      <c r="BL378" s="18" t="s">
        <v>133</v>
      </c>
      <c r="BM378" s="198" t="s">
        <v>474</v>
      </c>
    </row>
    <row r="379" spans="1:65" s="2" customFormat="1" ht="44.25" customHeight="1">
      <c r="A379" s="35"/>
      <c r="B379" s="36"/>
      <c r="C379" s="187" t="s">
        <v>475</v>
      </c>
      <c r="D379" s="187" t="s">
        <v>128</v>
      </c>
      <c r="E379" s="188" t="s">
        <v>476</v>
      </c>
      <c r="F379" s="189" t="s">
        <v>477</v>
      </c>
      <c r="G379" s="190" t="s">
        <v>369</v>
      </c>
      <c r="H379" s="191">
        <v>2</v>
      </c>
      <c r="I379" s="192"/>
      <c r="J379" s="193">
        <f>ROUND(I379*H379,2)</f>
        <v>0</v>
      </c>
      <c r="K379" s="189" t="s">
        <v>132</v>
      </c>
      <c r="L379" s="40"/>
      <c r="M379" s="194" t="s">
        <v>1</v>
      </c>
      <c r="N379" s="195" t="s">
        <v>46</v>
      </c>
      <c r="O379" s="72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133</v>
      </c>
      <c r="AT379" s="198" t="s">
        <v>128</v>
      </c>
      <c r="AU379" s="198" t="s">
        <v>90</v>
      </c>
      <c r="AY379" s="18" t="s">
        <v>126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88</v>
      </c>
      <c r="BK379" s="199">
        <f>ROUND(I379*H379,2)</f>
        <v>0</v>
      </c>
      <c r="BL379" s="18" t="s">
        <v>133</v>
      </c>
      <c r="BM379" s="198" t="s">
        <v>478</v>
      </c>
    </row>
    <row r="380" spans="1:65" s="14" customFormat="1">
      <c r="B380" s="211"/>
      <c r="C380" s="212"/>
      <c r="D380" s="202" t="s">
        <v>135</v>
      </c>
      <c r="E380" s="213" t="s">
        <v>1</v>
      </c>
      <c r="F380" s="214" t="s">
        <v>479</v>
      </c>
      <c r="G380" s="212"/>
      <c r="H380" s="215">
        <v>2</v>
      </c>
      <c r="I380" s="216"/>
      <c r="J380" s="212"/>
      <c r="K380" s="212"/>
      <c r="L380" s="217"/>
      <c r="M380" s="218"/>
      <c r="N380" s="219"/>
      <c r="O380" s="219"/>
      <c r="P380" s="219"/>
      <c r="Q380" s="219"/>
      <c r="R380" s="219"/>
      <c r="S380" s="219"/>
      <c r="T380" s="220"/>
      <c r="AT380" s="221" t="s">
        <v>135</v>
      </c>
      <c r="AU380" s="221" t="s">
        <v>90</v>
      </c>
      <c r="AV380" s="14" t="s">
        <v>90</v>
      </c>
      <c r="AW380" s="14" t="s">
        <v>36</v>
      </c>
      <c r="AX380" s="14" t="s">
        <v>88</v>
      </c>
      <c r="AY380" s="221" t="s">
        <v>126</v>
      </c>
    </row>
    <row r="381" spans="1:65" s="2" customFormat="1" ht="16.5" customHeight="1">
      <c r="A381" s="35"/>
      <c r="B381" s="36"/>
      <c r="C381" s="233" t="s">
        <v>480</v>
      </c>
      <c r="D381" s="233" t="s">
        <v>193</v>
      </c>
      <c r="E381" s="234" t="s">
        <v>481</v>
      </c>
      <c r="F381" s="235" t="s">
        <v>482</v>
      </c>
      <c r="G381" s="236" t="s">
        <v>369</v>
      </c>
      <c r="H381" s="237">
        <v>1</v>
      </c>
      <c r="I381" s="238"/>
      <c r="J381" s="239">
        <f>ROUND(I381*H381,2)</f>
        <v>0</v>
      </c>
      <c r="K381" s="235" t="s">
        <v>132</v>
      </c>
      <c r="L381" s="240"/>
      <c r="M381" s="241" t="s">
        <v>1</v>
      </c>
      <c r="N381" s="242" t="s">
        <v>46</v>
      </c>
      <c r="O381" s="72"/>
      <c r="P381" s="196">
        <f>O381*H381</f>
        <v>0</v>
      </c>
      <c r="Q381" s="196">
        <v>7.2000000000000005E-4</v>
      </c>
      <c r="R381" s="196">
        <f>Q381*H381</f>
        <v>7.2000000000000005E-4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187</v>
      </c>
      <c r="AT381" s="198" t="s">
        <v>193</v>
      </c>
      <c r="AU381" s="198" t="s">
        <v>90</v>
      </c>
      <c r="AY381" s="18" t="s">
        <v>126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88</v>
      </c>
      <c r="BK381" s="199">
        <f>ROUND(I381*H381,2)</f>
        <v>0</v>
      </c>
      <c r="BL381" s="18" t="s">
        <v>133</v>
      </c>
      <c r="BM381" s="198" t="s">
        <v>483</v>
      </c>
    </row>
    <row r="382" spans="1:65" s="2" customFormat="1" ht="24.2" customHeight="1">
      <c r="A382" s="35"/>
      <c r="B382" s="36"/>
      <c r="C382" s="233" t="s">
        <v>484</v>
      </c>
      <c r="D382" s="233" t="s">
        <v>193</v>
      </c>
      <c r="E382" s="234" t="s">
        <v>485</v>
      </c>
      <c r="F382" s="235" t="s">
        <v>486</v>
      </c>
      <c r="G382" s="236" t="s">
        <v>369</v>
      </c>
      <c r="H382" s="237">
        <v>1</v>
      </c>
      <c r="I382" s="238"/>
      <c r="J382" s="239">
        <f>ROUND(I382*H382,2)</f>
        <v>0</v>
      </c>
      <c r="K382" s="235" t="s">
        <v>1</v>
      </c>
      <c r="L382" s="240"/>
      <c r="M382" s="241" t="s">
        <v>1</v>
      </c>
      <c r="N382" s="242" t="s">
        <v>46</v>
      </c>
      <c r="O382" s="72"/>
      <c r="P382" s="196">
        <f>O382*H382</f>
        <v>0</v>
      </c>
      <c r="Q382" s="196">
        <v>5.1000000000000004E-3</v>
      </c>
      <c r="R382" s="196">
        <f>Q382*H382</f>
        <v>5.1000000000000004E-3</v>
      </c>
      <c r="S382" s="196">
        <v>0</v>
      </c>
      <c r="T382" s="19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8" t="s">
        <v>187</v>
      </c>
      <c r="AT382" s="198" t="s">
        <v>193</v>
      </c>
      <c r="AU382" s="198" t="s">
        <v>90</v>
      </c>
      <c r="AY382" s="18" t="s">
        <v>126</v>
      </c>
      <c r="BE382" s="199">
        <f>IF(N382="základní",J382,0)</f>
        <v>0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18" t="s">
        <v>88</v>
      </c>
      <c r="BK382" s="199">
        <f>ROUND(I382*H382,2)</f>
        <v>0</v>
      </c>
      <c r="BL382" s="18" t="s">
        <v>133</v>
      </c>
      <c r="BM382" s="198" t="s">
        <v>487</v>
      </c>
    </row>
    <row r="383" spans="1:65" s="2" customFormat="1" ht="44.25" customHeight="1">
      <c r="A383" s="35"/>
      <c r="B383" s="36"/>
      <c r="C383" s="187" t="s">
        <v>488</v>
      </c>
      <c r="D383" s="187" t="s">
        <v>128</v>
      </c>
      <c r="E383" s="188" t="s">
        <v>489</v>
      </c>
      <c r="F383" s="189" t="s">
        <v>490</v>
      </c>
      <c r="G383" s="190" t="s">
        <v>369</v>
      </c>
      <c r="H383" s="191">
        <v>40</v>
      </c>
      <c r="I383" s="192"/>
      <c r="J383" s="193">
        <f>ROUND(I383*H383,2)</f>
        <v>0</v>
      </c>
      <c r="K383" s="189" t="s">
        <v>132</v>
      </c>
      <c r="L383" s="40"/>
      <c r="M383" s="194" t="s">
        <v>1</v>
      </c>
      <c r="N383" s="195" t="s">
        <v>46</v>
      </c>
      <c r="O383" s="72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98" t="s">
        <v>133</v>
      </c>
      <c r="AT383" s="198" t="s">
        <v>128</v>
      </c>
      <c r="AU383" s="198" t="s">
        <v>90</v>
      </c>
      <c r="AY383" s="18" t="s">
        <v>126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8" t="s">
        <v>88</v>
      </c>
      <c r="BK383" s="199">
        <f>ROUND(I383*H383,2)</f>
        <v>0</v>
      </c>
      <c r="BL383" s="18" t="s">
        <v>133</v>
      </c>
      <c r="BM383" s="198" t="s">
        <v>491</v>
      </c>
    </row>
    <row r="384" spans="1:65" s="14" customFormat="1">
      <c r="B384" s="211"/>
      <c r="C384" s="212"/>
      <c r="D384" s="202" t="s">
        <v>135</v>
      </c>
      <c r="E384" s="213" t="s">
        <v>1</v>
      </c>
      <c r="F384" s="214" t="s">
        <v>492</v>
      </c>
      <c r="G384" s="212"/>
      <c r="H384" s="215">
        <v>40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135</v>
      </c>
      <c r="AU384" s="221" t="s">
        <v>90</v>
      </c>
      <c r="AV384" s="14" t="s">
        <v>90</v>
      </c>
      <c r="AW384" s="14" t="s">
        <v>36</v>
      </c>
      <c r="AX384" s="14" t="s">
        <v>88</v>
      </c>
      <c r="AY384" s="221" t="s">
        <v>126</v>
      </c>
    </row>
    <row r="385" spans="1:65" s="2" customFormat="1" ht="16.5" customHeight="1">
      <c r="A385" s="35"/>
      <c r="B385" s="36"/>
      <c r="C385" s="233" t="s">
        <v>493</v>
      </c>
      <c r="D385" s="233" t="s">
        <v>193</v>
      </c>
      <c r="E385" s="234" t="s">
        <v>494</v>
      </c>
      <c r="F385" s="235" t="s">
        <v>495</v>
      </c>
      <c r="G385" s="236" t="s">
        <v>369</v>
      </c>
      <c r="H385" s="237">
        <v>37</v>
      </c>
      <c r="I385" s="238"/>
      <c r="J385" s="239">
        <f>ROUND(I385*H385,2)</f>
        <v>0</v>
      </c>
      <c r="K385" s="235" t="s">
        <v>132</v>
      </c>
      <c r="L385" s="240"/>
      <c r="M385" s="241" t="s">
        <v>1</v>
      </c>
      <c r="N385" s="242" t="s">
        <v>46</v>
      </c>
      <c r="O385" s="72"/>
      <c r="P385" s="196">
        <f>O385*H385</f>
        <v>0</v>
      </c>
      <c r="Q385" s="196">
        <v>8.1999999999999998E-4</v>
      </c>
      <c r="R385" s="196">
        <f>Q385*H385</f>
        <v>3.0339999999999999E-2</v>
      </c>
      <c r="S385" s="196">
        <v>0</v>
      </c>
      <c r="T385" s="19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8" t="s">
        <v>187</v>
      </c>
      <c r="AT385" s="198" t="s">
        <v>193</v>
      </c>
      <c r="AU385" s="198" t="s">
        <v>90</v>
      </c>
      <c r="AY385" s="18" t="s">
        <v>126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8" t="s">
        <v>88</v>
      </c>
      <c r="BK385" s="199">
        <f>ROUND(I385*H385,2)</f>
        <v>0</v>
      </c>
      <c r="BL385" s="18" t="s">
        <v>133</v>
      </c>
      <c r="BM385" s="198" t="s">
        <v>496</v>
      </c>
    </row>
    <row r="386" spans="1:65" s="14" customFormat="1">
      <c r="B386" s="211"/>
      <c r="C386" s="212"/>
      <c r="D386" s="202" t="s">
        <v>135</v>
      </c>
      <c r="E386" s="213" t="s">
        <v>1</v>
      </c>
      <c r="F386" s="214" t="s">
        <v>497</v>
      </c>
      <c r="G386" s="212"/>
      <c r="H386" s="215">
        <v>37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135</v>
      </c>
      <c r="AU386" s="221" t="s">
        <v>90</v>
      </c>
      <c r="AV386" s="14" t="s">
        <v>90</v>
      </c>
      <c r="AW386" s="14" t="s">
        <v>36</v>
      </c>
      <c r="AX386" s="14" t="s">
        <v>88</v>
      </c>
      <c r="AY386" s="221" t="s">
        <v>126</v>
      </c>
    </row>
    <row r="387" spans="1:65" s="2" customFormat="1" ht="24.2" customHeight="1">
      <c r="A387" s="35"/>
      <c r="B387" s="36"/>
      <c r="C387" s="233" t="s">
        <v>498</v>
      </c>
      <c r="D387" s="233" t="s">
        <v>193</v>
      </c>
      <c r="E387" s="234" t="s">
        <v>499</v>
      </c>
      <c r="F387" s="235" t="s">
        <v>500</v>
      </c>
      <c r="G387" s="236" t="s">
        <v>369</v>
      </c>
      <c r="H387" s="237">
        <v>3</v>
      </c>
      <c r="I387" s="238"/>
      <c r="J387" s="239">
        <f>ROUND(I387*H387,2)</f>
        <v>0</v>
      </c>
      <c r="K387" s="235" t="s">
        <v>1</v>
      </c>
      <c r="L387" s="240"/>
      <c r="M387" s="241" t="s">
        <v>1</v>
      </c>
      <c r="N387" s="242" t="s">
        <v>46</v>
      </c>
      <c r="O387" s="72"/>
      <c r="P387" s="196">
        <f>O387*H387</f>
        <v>0</v>
      </c>
      <c r="Q387" s="196">
        <v>8.8999999999999999E-3</v>
      </c>
      <c r="R387" s="196">
        <f>Q387*H387</f>
        <v>2.6700000000000002E-2</v>
      </c>
      <c r="S387" s="196">
        <v>0</v>
      </c>
      <c r="T387" s="19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8" t="s">
        <v>187</v>
      </c>
      <c r="AT387" s="198" t="s">
        <v>193</v>
      </c>
      <c r="AU387" s="198" t="s">
        <v>90</v>
      </c>
      <c r="AY387" s="18" t="s">
        <v>126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8" t="s">
        <v>88</v>
      </c>
      <c r="BK387" s="199">
        <f>ROUND(I387*H387,2)</f>
        <v>0</v>
      </c>
      <c r="BL387" s="18" t="s">
        <v>133</v>
      </c>
      <c r="BM387" s="198" t="s">
        <v>501</v>
      </c>
    </row>
    <row r="388" spans="1:65" s="2" customFormat="1" ht="37.9" customHeight="1">
      <c r="A388" s="35"/>
      <c r="B388" s="36"/>
      <c r="C388" s="187" t="s">
        <v>502</v>
      </c>
      <c r="D388" s="187" t="s">
        <v>128</v>
      </c>
      <c r="E388" s="188" t="s">
        <v>503</v>
      </c>
      <c r="F388" s="189" t="s">
        <v>504</v>
      </c>
      <c r="G388" s="190" t="s">
        <v>369</v>
      </c>
      <c r="H388" s="191">
        <v>5</v>
      </c>
      <c r="I388" s="192"/>
      <c r="J388" s="193">
        <f>ROUND(I388*H388,2)</f>
        <v>0</v>
      </c>
      <c r="K388" s="189" t="s">
        <v>132</v>
      </c>
      <c r="L388" s="40"/>
      <c r="M388" s="194" t="s">
        <v>1</v>
      </c>
      <c r="N388" s="195" t="s">
        <v>46</v>
      </c>
      <c r="O388" s="72"/>
      <c r="P388" s="196">
        <f>O388*H388</f>
        <v>0</v>
      </c>
      <c r="Q388" s="196">
        <v>0</v>
      </c>
      <c r="R388" s="196">
        <f>Q388*H388</f>
        <v>0</v>
      </c>
      <c r="S388" s="196">
        <v>0</v>
      </c>
      <c r="T388" s="19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8" t="s">
        <v>133</v>
      </c>
      <c r="AT388" s="198" t="s">
        <v>128</v>
      </c>
      <c r="AU388" s="198" t="s">
        <v>90</v>
      </c>
      <c r="AY388" s="18" t="s">
        <v>126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18" t="s">
        <v>88</v>
      </c>
      <c r="BK388" s="199">
        <f>ROUND(I388*H388,2)</f>
        <v>0</v>
      </c>
      <c r="BL388" s="18" t="s">
        <v>133</v>
      </c>
      <c r="BM388" s="198" t="s">
        <v>505</v>
      </c>
    </row>
    <row r="389" spans="1:65" s="14" customFormat="1">
      <c r="B389" s="211"/>
      <c r="C389" s="212"/>
      <c r="D389" s="202" t="s">
        <v>135</v>
      </c>
      <c r="E389" s="213" t="s">
        <v>1</v>
      </c>
      <c r="F389" s="214" t="s">
        <v>506</v>
      </c>
      <c r="G389" s="212"/>
      <c r="H389" s="215">
        <v>5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135</v>
      </c>
      <c r="AU389" s="221" t="s">
        <v>90</v>
      </c>
      <c r="AV389" s="14" t="s">
        <v>90</v>
      </c>
      <c r="AW389" s="14" t="s">
        <v>36</v>
      </c>
      <c r="AX389" s="14" t="s">
        <v>88</v>
      </c>
      <c r="AY389" s="221" t="s">
        <v>126</v>
      </c>
    </row>
    <row r="390" spans="1:65" s="2" customFormat="1" ht="16.5" customHeight="1">
      <c r="A390" s="35"/>
      <c r="B390" s="36"/>
      <c r="C390" s="233" t="s">
        <v>507</v>
      </c>
      <c r="D390" s="233" t="s">
        <v>193</v>
      </c>
      <c r="E390" s="234" t="s">
        <v>508</v>
      </c>
      <c r="F390" s="235" t="s">
        <v>509</v>
      </c>
      <c r="G390" s="236" t="s">
        <v>369</v>
      </c>
      <c r="H390" s="237">
        <v>2</v>
      </c>
      <c r="I390" s="238"/>
      <c r="J390" s="239">
        <f t="shared" ref="J390:J397" si="10">ROUND(I390*H390,2)</f>
        <v>0</v>
      </c>
      <c r="K390" s="235" t="s">
        <v>1</v>
      </c>
      <c r="L390" s="240"/>
      <c r="M390" s="241" t="s">
        <v>1</v>
      </c>
      <c r="N390" s="242" t="s">
        <v>46</v>
      </c>
      <c r="O390" s="72"/>
      <c r="P390" s="196">
        <f t="shared" ref="P390:P397" si="11">O390*H390</f>
        <v>0</v>
      </c>
      <c r="Q390" s="196">
        <v>3.8E-3</v>
      </c>
      <c r="R390" s="196">
        <f t="shared" ref="R390:R397" si="12">Q390*H390</f>
        <v>7.6E-3</v>
      </c>
      <c r="S390" s="196">
        <v>0</v>
      </c>
      <c r="T390" s="197">
        <f t="shared" ref="T390:T397" si="13"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8" t="s">
        <v>187</v>
      </c>
      <c r="AT390" s="198" t="s">
        <v>193</v>
      </c>
      <c r="AU390" s="198" t="s">
        <v>90</v>
      </c>
      <c r="AY390" s="18" t="s">
        <v>126</v>
      </c>
      <c r="BE390" s="199">
        <f t="shared" ref="BE390:BE397" si="14">IF(N390="základní",J390,0)</f>
        <v>0</v>
      </c>
      <c r="BF390" s="199">
        <f t="shared" ref="BF390:BF397" si="15">IF(N390="snížená",J390,0)</f>
        <v>0</v>
      </c>
      <c r="BG390" s="199">
        <f t="shared" ref="BG390:BG397" si="16">IF(N390="zákl. přenesená",J390,0)</f>
        <v>0</v>
      </c>
      <c r="BH390" s="199">
        <f t="shared" ref="BH390:BH397" si="17">IF(N390="sníž. přenesená",J390,0)</f>
        <v>0</v>
      </c>
      <c r="BI390" s="199">
        <f t="shared" ref="BI390:BI397" si="18">IF(N390="nulová",J390,0)</f>
        <v>0</v>
      </c>
      <c r="BJ390" s="18" t="s">
        <v>88</v>
      </c>
      <c r="BK390" s="199">
        <f t="shared" ref="BK390:BK397" si="19">ROUND(I390*H390,2)</f>
        <v>0</v>
      </c>
      <c r="BL390" s="18" t="s">
        <v>133</v>
      </c>
      <c r="BM390" s="198" t="s">
        <v>510</v>
      </c>
    </row>
    <row r="391" spans="1:65" s="2" customFormat="1" ht="16.5" customHeight="1">
      <c r="A391" s="35"/>
      <c r="B391" s="36"/>
      <c r="C391" s="233" t="s">
        <v>511</v>
      </c>
      <c r="D391" s="233" t="s">
        <v>193</v>
      </c>
      <c r="E391" s="234" t="s">
        <v>512</v>
      </c>
      <c r="F391" s="235" t="s">
        <v>513</v>
      </c>
      <c r="G391" s="236" t="s">
        <v>369</v>
      </c>
      <c r="H391" s="237">
        <v>2</v>
      </c>
      <c r="I391" s="238"/>
      <c r="J391" s="239">
        <f t="shared" si="10"/>
        <v>0</v>
      </c>
      <c r="K391" s="235" t="s">
        <v>1</v>
      </c>
      <c r="L391" s="240"/>
      <c r="M391" s="241" t="s">
        <v>1</v>
      </c>
      <c r="N391" s="242" t="s">
        <v>46</v>
      </c>
      <c r="O391" s="72"/>
      <c r="P391" s="196">
        <f t="shared" si="11"/>
        <v>0</v>
      </c>
      <c r="Q391" s="196">
        <v>3.8E-3</v>
      </c>
      <c r="R391" s="196">
        <f t="shared" si="12"/>
        <v>7.6E-3</v>
      </c>
      <c r="S391" s="196">
        <v>0</v>
      </c>
      <c r="T391" s="197">
        <f t="shared" si="13"/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8" t="s">
        <v>187</v>
      </c>
      <c r="AT391" s="198" t="s">
        <v>193</v>
      </c>
      <c r="AU391" s="198" t="s">
        <v>90</v>
      </c>
      <c r="AY391" s="18" t="s">
        <v>126</v>
      </c>
      <c r="BE391" s="199">
        <f t="shared" si="14"/>
        <v>0</v>
      </c>
      <c r="BF391" s="199">
        <f t="shared" si="15"/>
        <v>0</v>
      </c>
      <c r="BG391" s="199">
        <f t="shared" si="16"/>
        <v>0</v>
      </c>
      <c r="BH391" s="199">
        <f t="shared" si="17"/>
        <v>0</v>
      </c>
      <c r="BI391" s="199">
        <f t="shared" si="18"/>
        <v>0</v>
      </c>
      <c r="BJ391" s="18" t="s">
        <v>88</v>
      </c>
      <c r="BK391" s="199">
        <f t="shared" si="19"/>
        <v>0</v>
      </c>
      <c r="BL391" s="18" t="s">
        <v>133</v>
      </c>
      <c r="BM391" s="198" t="s">
        <v>514</v>
      </c>
    </row>
    <row r="392" spans="1:65" s="2" customFormat="1" ht="16.5" customHeight="1">
      <c r="A392" s="35"/>
      <c r="B392" s="36"/>
      <c r="C392" s="233" t="s">
        <v>515</v>
      </c>
      <c r="D392" s="233" t="s">
        <v>193</v>
      </c>
      <c r="E392" s="234" t="s">
        <v>516</v>
      </c>
      <c r="F392" s="235" t="s">
        <v>517</v>
      </c>
      <c r="G392" s="236" t="s">
        <v>369</v>
      </c>
      <c r="H392" s="237">
        <v>1</v>
      </c>
      <c r="I392" s="238"/>
      <c r="J392" s="239">
        <f t="shared" si="10"/>
        <v>0</v>
      </c>
      <c r="K392" s="235" t="s">
        <v>132</v>
      </c>
      <c r="L392" s="240"/>
      <c r="M392" s="241" t="s">
        <v>1</v>
      </c>
      <c r="N392" s="242" t="s">
        <v>46</v>
      </c>
      <c r="O392" s="72"/>
      <c r="P392" s="196">
        <f t="shared" si="11"/>
        <v>0</v>
      </c>
      <c r="Q392" s="196">
        <v>3.8E-3</v>
      </c>
      <c r="R392" s="196">
        <f t="shared" si="12"/>
        <v>3.8E-3</v>
      </c>
      <c r="S392" s="196">
        <v>0</v>
      </c>
      <c r="T392" s="197">
        <f t="shared" si="13"/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8" t="s">
        <v>187</v>
      </c>
      <c r="AT392" s="198" t="s">
        <v>193</v>
      </c>
      <c r="AU392" s="198" t="s">
        <v>90</v>
      </c>
      <c r="AY392" s="18" t="s">
        <v>126</v>
      </c>
      <c r="BE392" s="199">
        <f t="shared" si="14"/>
        <v>0</v>
      </c>
      <c r="BF392" s="199">
        <f t="shared" si="15"/>
        <v>0</v>
      </c>
      <c r="BG392" s="199">
        <f t="shared" si="16"/>
        <v>0</v>
      </c>
      <c r="BH392" s="199">
        <f t="shared" si="17"/>
        <v>0</v>
      </c>
      <c r="BI392" s="199">
        <f t="shared" si="18"/>
        <v>0</v>
      </c>
      <c r="BJ392" s="18" t="s">
        <v>88</v>
      </c>
      <c r="BK392" s="199">
        <f t="shared" si="19"/>
        <v>0</v>
      </c>
      <c r="BL392" s="18" t="s">
        <v>133</v>
      </c>
      <c r="BM392" s="198" t="s">
        <v>518</v>
      </c>
    </row>
    <row r="393" spans="1:65" s="2" customFormat="1" ht="37.9" customHeight="1">
      <c r="A393" s="35"/>
      <c r="B393" s="36"/>
      <c r="C393" s="187" t="s">
        <v>519</v>
      </c>
      <c r="D393" s="187" t="s">
        <v>128</v>
      </c>
      <c r="E393" s="188" t="s">
        <v>520</v>
      </c>
      <c r="F393" s="189" t="s">
        <v>521</v>
      </c>
      <c r="G393" s="190" t="s">
        <v>369</v>
      </c>
      <c r="H393" s="191">
        <v>6</v>
      </c>
      <c r="I393" s="192"/>
      <c r="J393" s="193">
        <f t="shared" si="10"/>
        <v>0</v>
      </c>
      <c r="K393" s="189" t="s">
        <v>132</v>
      </c>
      <c r="L393" s="40"/>
      <c r="M393" s="194" t="s">
        <v>1</v>
      </c>
      <c r="N393" s="195" t="s">
        <v>46</v>
      </c>
      <c r="O393" s="72"/>
      <c r="P393" s="196">
        <f t="shared" si="11"/>
        <v>0</v>
      </c>
      <c r="Q393" s="196">
        <v>0</v>
      </c>
      <c r="R393" s="196">
        <f t="shared" si="12"/>
        <v>0</v>
      </c>
      <c r="S393" s="196">
        <v>0</v>
      </c>
      <c r="T393" s="197">
        <f t="shared" si="13"/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8" t="s">
        <v>133</v>
      </c>
      <c r="AT393" s="198" t="s">
        <v>128</v>
      </c>
      <c r="AU393" s="198" t="s">
        <v>90</v>
      </c>
      <c r="AY393" s="18" t="s">
        <v>126</v>
      </c>
      <c r="BE393" s="199">
        <f t="shared" si="14"/>
        <v>0</v>
      </c>
      <c r="BF393" s="199">
        <f t="shared" si="15"/>
        <v>0</v>
      </c>
      <c r="BG393" s="199">
        <f t="shared" si="16"/>
        <v>0</v>
      </c>
      <c r="BH393" s="199">
        <f t="shared" si="17"/>
        <v>0</v>
      </c>
      <c r="BI393" s="199">
        <f t="shared" si="18"/>
        <v>0</v>
      </c>
      <c r="BJ393" s="18" t="s">
        <v>88</v>
      </c>
      <c r="BK393" s="199">
        <f t="shared" si="19"/>
        <v>0</v>
      </c>
      <c r="BL393" s="18" t="s">
        <v>133</v>
      </c>
      <c r="BM393" s="198" t="s">
        <v>522</v>
      </c>
    </row>
    <row r="394" spans="1:65" s="2" customFormat="1" ht="24.2" customHeight="1">
      <c r="A394" s="35"/>
      <c r="B394" s="36"/>
      <c r="C394" s="233" t="s">
        <v>523</v>
      </c>
      <c r="D394" s="233" t="s">
        <v>193</v>
      </c>
      <c r="E394" s="234" t="s">
        <v>524</v>
      </c>
      <c r="F394" s="235" t="s">
        <v>525</v>
      </c>
      <c r="G394" s="236" t="s">
        <v>369</v>
      </c>
      <c r="H394" s="237">
        <v>6</v>
      </c>
      <c r="I394" s="238"/>
      <c r="J394" s="239">
        <f t="shared" si="10"/>
        <v>0</v>
      </c>
      <c r="K394" s="235" t="s">
        <v>132</v>
      </c>
      <c r="L394" s="240"/>
      <c r="M394" s="241" t="s">
        <v>1</v>
      </c>
      <c r="N394" s="242" t="s">
        <v>46</v>
      </c>
      <c r="O394" s="72"/>
      <c r="P394" s="196">
        <f t="shared" si="11"/>
        <v>0</v>
      </c>
      <c r="Q394" s="196">
        <v>4.5999999999999999E-3</v>
      </c>
      <c r="R394" s="196">
        <f t="shared" si="12"/>
        <v>2.76E-2</v>
      </c>
      <c r="S394" s="196">
        <v>0</v>
      </c>
      <c r="T394" s="197">
        <f t="shared" si="13"/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8" t="s">
        <v>187</v>
      </c>
      <c r="AT394" s="198" t="s">
        <v>193</v>
      </c>
      <c r="AU394" s="198" t="s">
        <v>90</v>
      </c>
      <c r="AY394" s="18" t="s">
        <v>126</v>
      </c>
      <c r="BE394" s="199">
        <f t="shared" si="14"/>
        <v>0</v>
      </c>
      <c r="BF394" s="199">
        <f t="shared" si="15"/>
        <v>0</v>
      </c>
      <c r="BG394" s="199">
        <f t="shared" si="16"/>
        <v>0</v>
      </c>
      <c r="BH394" s="199">
        <f t="shared" si="17"/>
        <v>0</v>
      </c>
      <c r="BI394" s="199">
        <f t="shared" si="18"/>
        <v>0</v>
      </c>
      <c r="BJ394" s="18" t="s">
        <v>88</v>
      </c>
      <c r="BK394" s="199">
        <f t="shared" si="19"/>
        <v>0</v>
      </c>
      <c r="BL394" s="18" t="s">
        <v>133</v>
      </c>
      <c r="BM394" s="198" t="s">
        <v>526</v>
      </c>
    </row>
    <row r="395" spans="1:65" s="2" customFormat="1" ht="49.15" customHeight="1">
      <c r="A395" s="35"/>
      <c r="B395" s="36"/>
      <c r="C395" s="187" t="s">
        <v>527</v>
      </c>
      <c r="D395" s="187" t="s">
        <v>128</v>
      </c>
      <c r="E395" s="188" t="s">
        <v>528</v>
      </c>
      <c r="F395" s="189" t="s">
        <v>529</v>
      </c>
      <c r="G395" s="190" t="s">
        <v>369</v>
      </c>
      <c r="H395" s="191">
        <v>1</v>
      </c>
      <c r="I395" s="192"/>
      <c r="J395" s="193">
        <f t="shared" si="10"/>
        <v>0</v>
      </c>
      <c r="K395" s="189" t="s">
        <v>132</v>
      </c>
      <c r="L395" s="40"/>
      <c r="M395" s="194" t="s">
        <v>1</v>
      </c>
      <c r="N395" s="195" t="s">
        <v>46</v>
      </c>
      <c r="O395" s="72"/>
      <c r="P395" s="196">
        <f t="shared" si="11"/>
        <v>0</v>
      </c>
      <c r="Q395" s="196">
        <v>0</v>
      </c>
      <c r="R395" s="196">
        <f t="shared" si="12"/>
        <v>0</v>
      </c>
      <c r="S395" s="196">
        <v>0</v>
      </c>
      <c r="T395" s="197">
        <f t="shared" si="13"/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8" t="s">
        <v>133</v>
      </c>
      <c r="AT395" s="198" t="s">
        <v>128</v>
      </c>
      <c r="AU395" s="198" t="s">
        <v>90</v>
      </c>
      <c r="AY395" s="18" t="s">
        <v>126</v>
      </c>
      <c r="BE395" s="199">
        <f t="shared" si="14"/>
        <v>0</v>
      </c>
      <c r="BF395" s="199">
        <f t="shared" si="15"/>
        <v>0</v>
      </c>
      <c r="BG395" s="199">
        <f t="shared" si="16"/>
        <v>0</v>
      </c>
      <c r="BH395" s="199">
        <f t="shared" si="17"/>
        <v>0</v>
      </c>
      <c r="BI395" s="199">
        <f t="shared" si="18"/>
        <v>0</v>
      </c>
      <c r="BJ395" s="18" t="s">
        <v>88</v>
      </c>
      <c r="BK395" s="199">
        <f t="shared" si="19"/>
        <v>0</v>
      </c>
      <c r="BL395" s="18" t="s">
        <v>133</v>
      </c>
      <c r="BM395" s="198" t="s">
        <v>530</v>
      </c>
    </row>
    <row r="396" spans="1:65" s="2" customFormat="1" ht="24.2" customHeight="1">
      <c r="A396" s="35"/>
      <c r="B396" s="36"/>
      <c r="C396" s="233" t="s">
        <v>531</v>
      </c>
      <c r="D396" s="233" t="s">
        <v>193</v>
      </c>
      <c r="E396" s="234" t="s">
        <v>532</v>
      </c>
      <c r="F396" s="235" t="s">
        <v>533</v>
      </c>
      <c r="G396" s="236" t="s">
        <v>369</v>
      </c>
      <c r="H396" s="237">
        <v>1</v>
      </c>
      <c r="I396" s="238"/>
      <c r="J396" s="239">
        <f t="shared" si="10"/>
        <v>0</v>
      </c>
      <c r="K396" s="235" t="s">
        <v>132</v>
      </c>
      <c r="L396" s="240"/>
      <c r="M396" s="241" t="s">
        <v>1</v>
      </c>
      <c r="N396" s="242" t="s">
        <v>46</v>
      </c>
      <c r="O396" s="72"/>
      <c r="P396" s="196">
        <f t="shared" si="11"/>
        <v>0</v>
      </c>
      <c r="Q396" s="196">
        <v>2.9299999999999999E-3</v>
      </c>
      <c r="R396" s="196">
        <f t="shared" si="12"/>
        <v>2.9299999999999999E-3</v>
      </c>
      <c r="S396" s="196">
        <v>0</v>
      </c>
      <c r="T396" s="197">
        <f t="shared" si="13"/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8" t="s">
        <v>187</v>
      </c>
      <c r="AT396" s="198" t="s">
        <v>193</v>
      </c>
      <c r="AU396" s="198" t="s">
        <v>90</v>
      </c>
      <c r="AY396" s="18" t="s">
        <v>126</v>
      </c>
      <c r="BE396" s="199">
        <f t="shared" si="14"/>
        <v>0</v>
      </c>
      <c r="BF396" s="199">
        <f t="shared" si="15"/>
        <v>0</v>
      </c>
      <c r="BG396" s="199">
        <f t="shared" si="16"/>
        <v>0</v>
      </c>
      <c r="BH396" s="199">
        <f t="shared" si="17"/>
        <v>0</v>
      </c>
      <c r="BI396" s="199">
        <f t="shared" si="18"/>
        <v>0</v>
      </c>
      <c r="BJ396" s="18" t="s">
        <v>88</v>
      </c>
      <c r="BK396" s="199">
        <f t="shared" si="19"/>
        <v>0</v>
      </c>
      <c r="BL396" s="18" t="s">
        <v>133</v>
      </c>
      <c r="BM396" s="198" t="s">
        <v>534</v>
      </c>
    </row>
    <row r="397" spans="1:65" s="2" customFormat="1" ht="44.25" customHeight="1">
      <c r="A397" s="35"/>
      <c r="B397" s="36"/>
      <c r="C397" s="187" t="s">
        <v>535</v>
      </c>
      <c r="D397" s="187" t="s">
        <v>128</v>
      </c>
      <c r="E397" s="188" t="s">
        <v>536</v>
      </c>
      <c r="F397" s="189" t="s">
        <v>537</v>
      </c>
      <c r="G397" s="190" t="s">
        <v>369</v>
      </c>
      <c r="H397" s="191">
        <v>5</v>
      </c>
      <c r="I397" s="192"/>
      <c r="J397" s="193">
        <f t="shared" si="10"/>
        <v>0</v>
      </c>
      <c r="K397" s="189" t="s">
        <v>132</v>
      </c>
      <c r="L397" s="40"/>
      <c r="M397" s="194" t="s">
        <v>1</v>
      </c>
      <c r="N397" s="195" t="s">
        <v>46</v>
      </c>
      <c r="O397" s="72"/>
      <c r="P397" s="196">
        <f t="shared" si="11"/>
        <v>0</v>
      </c>
      <c r="Q397" s="196">
        <v>1.61652E-3</v>
      </c>
      <c r="R397" s="196">
        <f t="shared" si="12"/>
        <v>8.0826000000000005E-3</v>
      </c>
      <c r="S397" s="196">
        <v>0</v>
      </c>
      <c r="T397" s="197">
        <f t="shared" si="13"/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8" t="s">
        <v>133</v>
      </c>
      <c r="AT397" s="198" t="s">
        <v>128</v>
      </c>
      <c r="AU397" s="198" t="s">
        <v>90</v>
      </c>
      <c r="AY397" s="18" t="s">
        <v>126</v>
      </c>
      <c r="BE397" s="199">
        <f t="shared" si="14"/>
        <v>0</v>
      </c>
      <c r="BF397" s="199">
        <f t="shared" si="15"/>
        <v>0</v>
      </c>
      <c r="BG397" s="199">
        <f t="shared" si="16"/>
        <v>0</v>
      </c>
      <c r="BH397" s="199">
        <f t="shared" si="17"/>
        <v>0</v>
      </c>
      <c r="BI397" s="199">
        <f t="shared" si="18"/>
        <v>0</v>
      </c>
      <c r="BJ397" s="18" t="s">
        <v>88</v>
      </c>
      <c r="BK397" s="199">
        <f t="shared" si="19"/>
        <v>0</v>
      </c>
      <c r="BL397" s="18" t="s">
        <v>133</v>
      </c>
      <c r="BM397" s="198" t="s">
        <v>538</v>
      </c>
    </row>
    <row r="398" spans="1:65" s="14" customFormat="1">
      <c r="B398" s="211"/>
      <c r="C398" s="212"/>
      <c r="D398" s="202" t="s">
        <v>135</v>
      </c>
      <c r="E398" s="213" t="s">
        <v>1</v>
      </c>
      <c r="F398" s="214" t="s">
        <v>539</v>
      </c>
      <c r="G398" s="212"/>
      <c r="H398" s="215">
        <v>5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135</v>
      </c>
      <c r="AU398" s="221" t="s">
        <v>90</v>
      </c>
      <c r="AV398" s="14" t="s">
        <v>90</v>
      </c>
      <c r="AW398" s="14" t="s">
        <v>36</v>
      </c>
      <c r="AX398" s="14" t="s">
        <v>88</v>
      </c>
      <c r="AY398" s="221" t="s">
        <v>126</v>
      </c>
    </row>
    <row r="399" spans="1:65" s="2" customFormat="1" ht="24.2" customHeight="1">
      <c r="A399" s="35"/>
      <c r="B399" s="36"/>
      <c r="C399" s="233" t="s">
        <v>540</v>
      </c>
      <c r="D399" s="233" t="s">
        <v>193</v>
      </c>
      <c r="E399" s="234" t="s">
        <v>541</v>
      </c>
      <c r="F399" s="235" t="s">
        <v>542</v>
      </c>
      <c r="G399" s="236" t="s">
        <v>369</v>
      </c>
      <c r="H399" s="237">
        <v>5</v>
      </c>
      <c r="I399" s="238"/>
      <c r="J399" s="239">
        <f t="shared" ref="J399:J411" si="20">ROUND(I399*H399,2)</f>
        <v>0</v>
      </c>
      <c r="K399" s="235" t="s">
        <v>132</v>
      </c>
      <c r="L399" s="240"/>
      <c r="M399" s="241" t="s">
        <v>1</v>
      </c>
      <c r="N399" s="242" t="s">
        <v>46</v>
      </c>
      <c r="O399" s="72"/>
      <c r="P399" s="196">
        <f t="shared" ref="P399:P411" si="21">O399*H399</f>
        <v>0</v>
      </c>
      <c r="Q399" s="196">
        <v>1.7999999999999999E-2</v>
      </c>
      <c r="R399" s="196">
        <f t="shared" ref="R399:R411" si="22">Q399*H399</f>
        <v>0.09</v>
      </c>
      <c r="S399" s="196">
        <v>0</v>
      </c>
      <c r="T399" s="197">
        <f t="shared" ref="T399:T411" si="23"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8" t="s">
        <v>187</v>
      </c>
      <c r="AT399" s="198" t="s">
        <v>193</v>
      </c>
      <c r="AU399" s="198" t="s">
        <v>90</v>
      </c>
      <c r="AY399" s="18" t="s">
        <v>126</v>
      </c>
      <c r="BE399" s="199">
        <f t="shared" ref="BE399:BE411" si="24">IF(N399="základní",J399,0)</f>
        <v>0</v>
      </c>
      <c r="BF399" s="199">
        <f t="shared" ref="BF399:BF411" si="25">IF(N399="snížená",J399,0)</f>
        <v>0</v>
      </c>
      <c r="BG399" s="199">
        <f t="shared" ref="BG399:BG411" si="26">IF(N399="zákl. přenesená",J399,0)</f>
        <v>0</v>
      </c>
      <c r="BH399" s="199">
        <f t="shared" ref="BH399:BH411" si="27">IF(N399="sníž. přenesená",J399,0)</f>
        <v>0</v>
      </c>
      <c r="BI399" s="199">
        <f t="shared" ref="BI399:BI411" si="28">IF(N399="nulová",J399,0)</f>
        <v>0</v>
      </c>
      <c r="BJ399" s="18" t="s">
        <v>88</v>
      </c>
      <c r="BK399" s="199">
        <f t="shared" ref="BK399:BK411" si="29">ROUND(I399*H399,2)</f>
        <v>0</v>
      </c>
      <c r="BL399" s="18" t="s">
        <v>133</v>
      </c>
      <c r="BM399" s="198" t="s">
        <v>543</v>
      </c>
    </row>
    <row r="400" spans="1:65" s="2" customFormat="1" ht="24.2" customHeight="1">
      <c r="A400" s="35"/>
      <c r="B400" s="36"/>
      <c r="C400" s="233" t="s">
        <v>544</v>
      </c>
      <c r="D400" s="233" t="s">
        <v>193</v>
      </c>
      <c r="E400" s="234" t="s">
        <v>545</v>
      </c>
      <c r="F400" s="235" t="s">
        <v>546</v>
      </c>
      <c r="G400" s="236" t="s">
        <v>369</v>
      </c>
      <c r="H400" s="237">
        <v>5</v>
      </c>
      <c r="I400" s="238"/>
      <c r="J400" s="239">
        <f t="shared" si="20"/>
        <v>0</v>
      </c>
      <c r="K400" s="235" t="s">
        <v>1</v>
      </c>
      <c r="L400" s="240"/>
      <c r="M400" s="241" t="s">
        <v>1</v>
      </c>
      <c r="N400" s="242" t="s">
        <v>46</v>
      </c>
      <c r="O400" s="72"/>
      <c r="P400" s="196">
        <f t="shared" si="21"/>
        <v>0</v>
      </c>
      <c r="Q400" s="196">
        <v>3.5000000000000001E-3</v>
      </c>
      <c r="R400" s="196">
        <f t="shared" si="22"/>
        <v>1.7500000000000002E-2</v>
      </c>
      <c r="S400" s="196">
        <v>0</v>
      </c>
      <c r="T400" s="197">
        <f t="shared" si="23"/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8" t="s">
        <v>187</v>
      </c>
      <c r="AT400" s="198" t="s">
        <v>193</v>
      </c>
      <c r="AU400" s="198" t="s">
        <v>90</v>
      </c>
      <c r="AY400" s="18" t="s">
        <v>126</v>
      </c>
      <c r="BE400" s="199">
        <f t="shared" si="24"/>
        <v>0</v>
      </c>
      <c r="BF400" s="199">
        <f t="shared" si="25"/>
        <v>0</v>
      </c>
      <c r="BG400" s="199">
        <f t="shared" si="26"/>
        <v>0</v>
      </c>
      <c r="BH400" s="199">
        <f t="shared" si="27"/>
        <v>0</v>
      </c>
      <c r="BI400" s="199">
        <f t="shared" si="28"/>
        <v>0</v>
      </c>
      <c r="BJ400" s="18" t="s">
        <v>88</v>
      </c>
      <c r="BK400" s="199">
        <f t="shared" si="29"/>
        <v>0</v>
      </c>
      <c r="BL400" s="18" t="s">
        <v>133</v>
      </c>
      <c r="BM400" s="198" t="s">
        <v>547</v>
      </c>
    </row>
    <row r="401" spans="1:65" s="2" customFormat="1" ht="44.25" customHeight="1">
      <c r="A401" s="35"/>
      <c r="B401" s="36"/>
      <c r="C401" s="187" t="s">
        <v>548</v>
      </c>
      <c r="D401" s="187" t="s">
        <v>128</v>
      </c>
      <c r="E401" s="188" t="s">
        <v>549</v>
      </c>
      <c r="F401" s="189" t="s">
        <v>550</v>
      </c>
      <c r="G401" s="190" t="s">
        <v>369</v>
      </c>
      <c r="H401" s="191">
        <v>1</v>
      </c>
      <c r="I401" s="192"/>
      <c r="J401" s="193">
        <f t="shared" si="20"/>
        <v>0</v>
      </c>
      <c r="K401" s="189" t="s">
        <v>132</v>
      </c>
      <c r="L401" s="40"/>
      <c r="M401" s="194" t="s">
        <v>1</v>
      </c>
      <c r="N401" s="195" t="s">
        <v>46</v>
      </c>
      <c r="O401" s="72"/>
      <c r="P401" s="196">
        <f t="shared" si="21"/>
        <v>0</v>
      </c>
      <c r="Q401" s="196">
        <v>1.59052E-3</v>
      </c>
      <c r="R401" s="196">
        <f t="shared" si="22"/>
        <v>1.59052E-3</v>
      </c>
      <c r="S401" s="196">
        <v>0</v>
      </c>
      <c r="T401" s="197">
        <f t="shared" si="23"/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133</v>
      </c>
      <c r="AT401" s="198" t="s">
        <v>128</v>
      </c>
      <c r="AU401" s="198" t="s">
        <v>90</v>
      </c>
      <c r="AY401" s="18" t="s">
        <v>126</v>
      </c>
      <c r="BE401" s="199">
        <f t="shared" si="24"/>
        <v>0</v>
      </c>
      <c r="BF401" s="199">
        <f t="shared" si="25"/>
        <v>0</v>
      </c>
      <c r="BG401" s="199">
        <f t="shared" si="26"/>
        <v>0</v>
      </c>
      <c r="BH401" s="199">
        <f t="shared" si="27"/>
        <v>0</v>
      </c>
      <c r="BI401" s="199">
        <f t="shared" si="28"/>
        <v>0</v>
      </c>
      <c r="BJ401" s="18" t="s">
        <v>88</v>
      </c>
      <c r="BK401" s="199">
        <f t="shared" si="29"/>
        <v>0</v>
      </c>
      <c r="BL401" s="18" t="s">
        <v>133</v>
      </c>
      <c r="BM401" s="198" t="s">
        <v>551</v>
      </c>
    </row>
    <row r="402" spans="1:65" s="2" customFormat="1" ht="21.75" customHeight="1">
      <c r="A402" s="35"/>
      <c r="B402" s="36"/>
      <c r="C402" s="233" t="s">
        <v>552</v>
      </c>
      <c r="D402" s="233" t="s">
        <v>193</v>
      </c>
      <c r="E402" s="234" t="s">
        <v>553</v>
      </c>
      <c r="F402" s="235" t="s">
        <v>554</v>
      </c>
      <c r="G402" s="236" t="s">
        <v>369</v>
      </c>
      <c r="H402" s="237">
        <v>1</v>
      </c>
      <c r="I402" s="238"/>
      <c r="J402" s="239">
        <f t="shared" si="20"/>
        <v>0</v>
      </c>
      <c r="K402" s="235" t="s">
        <v>1</v>
      </c>
      <c r="L402" s="240"/>
      <c r="M402" s="241" t="s">
        <v>1</v>
      </c>
      <c r="N402" s="242" t="s">
        <v>46</v>
      </c>
      <c r="O402" s="72"/>
      <c r="P402" s="196">
        <f t="shared" si="21"/>
        <v>0</v>
      </c>
      <c r="Q402" s="196">
        <v>1.7100000000000001E-2</v>
      </c>
      <c r="R402" s="196">
        <f t="shared" si="22"/>
        <v>1.7100000000000001E-2</v>
      </c>
      <c r="S402" s="196">
        <v>0</v>
      </c>
      <c r="T402" s="197">
        <f t="shared" si="23"/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8" t="s">
        <v>187</v>
      </c>
      <c r="AT402" s="198" t="s">
        <v>193</v>
      </c>
      <c r="AU402" s="198" t="s">
        <v>90</v>
      </c>
      <c r="AY402" s="18" t="s">
        <v>126</v>
      </c>
      <c r="BE402" s="199">
        <f t="shared" si="24"/>
        <v>0</v>
      </c>
      <c r="BF402" s="199">
        <f t="shared" si="25"/>
        <v>0</v>
      </c>
      <c r="BG402" s="199">
        <f t="shared" si="26"/>
        <v>0</v>
      </c>
      <c r="BH402" s="199">
        <f t="shared" si="27"/>
        <v>0</v>
      </c>
      <c r="BI402" s="199">
        <f t="shared" si="28"/>
        <v>0</v>
      </c>
      <c r="BJ402" s="18" t="s">
        <v>88</v>
      </c>
      <c r="BK402" s="199">
        <f t="shared" si="29"/>
        <v>0</v>
      </c>
      <c r="BL402" s="18" t="s">
        <v>133</v>
      </c>
      <c r="BM402" s="198" t="s">
        <v>555</v>
      </c>
    </row>
    <row r="403" spans="1:65" s="2" customFormat="1" ht="24.2" customHeight="1">
      <c r="A403" s="35"/>
      <c r="B403" s="36"/>
      <c r="C403" s="187" t="s">
        <v>556</v>
      </c>
      <c r="D403" s="187" t="s">
        <v>128</v>
      </c>
      <c r="E403" s="188" t="s">
        <v>557</v>
      </c>
      <c r="F403" s="189" t="s">
        <v>558</v>
      </c>
      <c r="G403" s="190" t="s">
        <v>369</v>
      </c>
      <c r="H403" s="191">
        <v>2</v>
      </c>
      <c r="I403" s="192"/>
      <c r="J403" s="193">
        <f t="shared" si="20"/>
        <v>0</v>
      </c>
      <c r="K403" s="189" t="s">
        <v>132</v>
      </c>
      <c r="L403" s="40"/>
      <c r="M403" s="194" t="s">
        <v>1</v>
      </c>
      <c r="N403" s="195" t="s">
        <v>46</v>
      </c>
      <c r="O403" s="72"/>
      <c r="P403" s="196">
        <f t="shared" si="21"/>
        <v>0</v>
      </c>
      <c r="Q403" s="196">
        <v>1.3627999999999999E-3</v>
      </c>
      <c r="R403" s="196">
        <f t="shared" si="22"/>
        <v>2.7255999999999999E-3</v>
      </c>
      <c r="S403" s="196">
        <v>0</v>
      </c>
      <c r="T403" s="197">
        <f t="shared" si="23"/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8" t="s">
        <v>133</v>
      </c>
      <c r="AT403" s="198" t="s">
        <v>128</v>
      </c>
      <c r="AU403" s="198" t="s">
        <v>90</v>
      </c>
      <c r="AY403" s="18" t="s">
        <v>126</v>
      </c>
      <c r="BE403" s="199">
        <f t="shared" si="24"/>
        <v>0</v>
      </c>
      <c r="BF403" s="199">
        <f t="shared" si="25"/>
        <v>0</v>
      </c>
      <c r="BG403" s="199">
        <f t="shared" si="26"/>
        <v>0</v>
      </c>
      <c r="BH403" s="199">
        <f t="shared" si="27"/>
        <v>0</v>
      </c>
      <c r="BI403" s="199">
        <f t="shared" si="28"/>
        <v>0</v>
      </c>
      <c r="BJ403" s="18" t="s">
        <v>88</v>
      </c>
      <c r="BK403" s="199">
        <f t="shared" si="29"/>
        <v>0</v>
      </c>
      <c r="BL403" s="18" t="s">
        <v>133</v>
      </c>
      <c r="BM403" s="198" t="s">
        <v>559</v>
      </c>
    </row>
    <row r="404" spans="1:65" s="2" customFormat="1" ht="24.2" customHeight="1">
      <c r="A404" s="35"/>
      <c r="B404" s="36"/>
      <c r="C404" s="233" t="s">
        <v>560</v>
      </c>
      <c r="D404" s="233" t="s">
        <v>193</v>
      </c>
      <c r="E404" s="234" t="s">
        <v>561</v>
      </c>
      <c r="F404" s="235" t="s">
        <v>562</v>
      </c>
      <c r="G404" s="236" t="s">
        <v>369</v>
      </c>
      <c r="H404" s="237">
        <v>2</v>
      </c>
      <c r="I404" s="238"/>
      <c r="J404" s="239">
        <f t="shared" si="20"/>
        <v>0</v>
      </c>
      <c r="K404" s="235" t="s">
        <v>132</v>
      </c>
      <c r="L404" s="240"/>
      <c r="M404" s="241" t="s">
        <v>1</v>
      </c>
      <c r="N404" s="242" t="s">
        <v>46</v>
      </c>
      <c r="O404" s="72"/>
      <c r="P404" s="196">
        <f t="shared" si="21"/>
        <v>0</v>
      </c>
      <c r="Q404" s="196">
        <v>4.2999999999999997E-2</v>
      </c>
      <c r="R404" s="196">
        <f t="shared" si="22"/>
        <v>8.5999999999999993E-2</v>
      </c>
      <c r="S404" s="196">
        <v>0</v>
      </c>
      <c r="T404" s="197">
        <f t="shared" si="23"/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187</v>
      </c>
      <c r="AT404" s="198" t="s">
        <v>193</v>
      </c>
      <c r="AU404" s="198" t="s">
        <v>90</v>
      </c>
      <c r="AY404" s="18" t="s">
        <v>126</v>
      </c>
      <c r="BE404" s="199">
        <f t="shared" si="24"/>
        <v>0</v>
      </c>
      <c r="BF404" s="199">
        <f t="shared" si="25"/>
        <v>0</v>
      </c>
      <c r="BG404" s="199">
        <f t="shared" si="26"/>
        <v>0</v>
      </c>
      <c r="BH404" s="199">
        <f t="shared" si="27"/>
        <v>0</v>
      </c>
      <c r="BI404" s="199">
        <f t="shared" si="28"/>
        <v>0</v>
      </c>
      <c r="BJ404" s="18" t="s">
        <v>88</v>
      </c>
      <c r="BK404" s="199">
        <f t="shared" si="29"/>
        <v>0</v>
      </c>
      <c r="BL404" s="18" t="s">
        <v>133</v>
      </c>
      <c r="BM404" s="198" t="s">
        <v>563</v>
      </c>
    </row>
    <row r="405" spans="1:65" s="2" customFormat="1" ht="44.25" customHeight="1">
      <c r="A405" s="35"/>
      <c r="B405" s="36"/>
      <c r="C405" s="187" t="s">
        <v>564</v>
      </c>
      <c r="D405" s="187" t="s">
        <v>128</v>
      </c>
      <c r="E405" s="188" t="s">
        <v>565</v>
      </c>
      <c r="F405" s="189" t="s">
        <v>566</v>
      </c>
      <c r="G405" s="190" t="s">
        <v>369</v>
      </c>
      <c r="H405" s="191">
        <v>1</v>
      </c>
      <c r="I405" s="192"/>
      <c r="J405" s="193">
        <f t="shared" si="20"/>
        <v>0</v>
      </c>
      <c r="K405" s="189" t="s">
        <v>132</v>
      </c>
      <c r="L405" s="40"/>
      <c r="M405" s="194" t="s">
        <v>1</v>
      </c>
      <c r="N405" s="195" t="s">
        <v>46</v>
      </c>
      <c r="O405" s="72"/>
      <c r="P405" s="196">
        <f t="shared" si="21"/>
        <v>0</v>
      </c>
      <c r="Q405" s="196">
        <v>1.65424E-3</v>
      </c>
      <c r="R405" s="196">
        <f t="shared" si="22"/>
        <v>1.65424E-3</v>
      </c>
      <c r="S405" s="196">
        <v>0</v>
      </c>
      <c r="T405" s="197">
        <f t="shared" si="23"/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8" t="s">
        <v>133</v>
      </c>
      <c r="AT405" s="198" t="s">
        <v>128</v>
      </c>
      <c r="AU405" s="198" t="s">
        <v>90</v>
      </c>
      <c r="AY405" s="18" t="s">
        <v>126</v>
      </c>
      <c r="BE405" s="199">
        <f t="shared" si="24"/>
        <v>0</v>
      </c>
      <c r="BF405" s="199">
        <f t="shared" si="25"/>
        <v>0</v>
      </c>
      <c r="BG405" s="199">
        <f t="shared" si="26"/>
        <v>0</v>
      </c>
      <c r="BH405" s="199">
        <f t="shared" si="27"/>
        <v>0</v>
      </c>
      <c r="BI405" s="199">
        <f t="shared" si="28"/>
        <v>0</v>
      </c>
      <c r="BJ405" s="18" t="s">
        <v>88</v>
      </c>
      <c r="BK405" s="199">
        <f t="shared" si="29"/>
        <v>0</v>
      </c>
      <c r="BL405" s="18" t="s">
        <v>133</v>
      </c>
      <c r="BM405" s="198" t="s">
        <v>567</v>
      </c>
    </row>
    <row r="406" spans="1:65" s="2" customFormat="1" ht="24.2" customHeight="1">
      <c r="A406" s="35"/>
      <c r="B406" s="36"/>
      <c r="C406" s="233" t="s">
        <v>568</v>
      </c>
      <c r="D406" s="233" t="s">
        <v>193</v>
      </c>
      <c r="E406" s="234" t="s">
        <v>569</v>
      </c>
      <c r="F406" s="235" t="s">
        <v>570</v>
      </c>
      <c r="G406" s="236" t="s">
        <v>369</v>
      </c>
      <c r="H406" s="237">
        <v>1</v>
      </c>
      <c r="I406" s="238"/>
      <c r="J406" s="239">
        <f t="shared" si="20"/>
        <v>0</v>
      </c>
      <c r="K406" s="235" t="s">
        <v>132</v>
      </c>
      <c r="L406" s="240"/>
      <c r="M406" s="241" t="s">
        <v>1</v>
      </c>
      <c r="N406" s="242" t="s">
        <v>46</v>
      </c>
      <c r="O406" s="72"/>
      <c r="P406" s="196">
        <f t="shared" si="21"/>
        <v>0</v>
      </c>
      <c r="Q406" s="196">
        <v>2.3E-2</v>
      </c>
      <c r="R406" s="196">
        <f t="shared" si="22"/>
        <v>2.3E-2</v>
      </c>
      <c r="S406" s="196">
        <v>0</v>
      </c>
      <c r="T406" s="197">
        <f t="shared" si="23"/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8" t="s">
        <v>187</v>
      </c>
      <c r="AT406" s="198" t="s">
        <v>193</v>
      </c>
      <c r="AU406" s="198" t="s">
        <v>90</v>
      </c>
      <c r="AY406" s="18" t="s">
        <v>126</v>
      </c>
      <c r="BE406" s="199">
        <f t="shared" si="24"/>
        <v>0</v>
      </c>
      <c r="BF406" s="199">
        <f t="shared" si="25"/>
        <v>0</v>
      </c>
      <c r="BG406" s="199">
        <f t="shared" si="26"/>
        <v>0</v>
      </c>
      <c r="BH406" s="199">
        <f t="shared" si="27"/>
        <v>0</v>
      </c>
      <c r="BI406" s="199">
        <f t="shared" si="28"/>
        <v>0</v>
      </c>
      <c r="BJ406" s="18" t="s">
        <v>88</v>
      </c>
      <c r="BK406" s="199">
        <f t="shared" si="29"/>
        <v>0</v>
      </c>
      <c r="BL406" s="18" t="s">
        <v>133</v>
      </c>
      <c r="BM406" s="198" t="s">
        <v>571</v>
      </c>
    </row>
    <row r="407" spans="1:65" s="2" customFormat="1" ht="24.2" customHeight="1">
      <c r="A407" s="35"/>
      <c r="B407" s="36"/>
      <c r="C407" s="233" t="s">
        <v>572</v>
      </c>
      <c r="D407" s="233" t="s">
        <v>193</v>
      </c>
      <c r="E407" s="234" t="s">
        <v>573</v>
      </c>
      <c r="F407" s="235" t="s">
        <v>574</v>
      </c>
      <c r="G407" s="236" t="s">
        <v>369</v>
      </c>
      <c r="H407" s="237">
        <v>1</v>
      </c>
      <c r="I407" s="238"/>
      <c r="J407" s="239">
        <f t="shared" si="20"/>
        <v>0</v>
      </c>
      <c r="K407" s="235" t="s">
        <v>1</v>
      </c>
      <c r="L407" s="240"/>
      <c r="M407" s="241" t="s">
        <v>1</v>
      </c>
      <c r="N407" s="242" t="s">
        <v>46</v>
      </c>
      <c r="O407" s="72"/>
      <c r="P407" s="196">
        <f t="shared" si="21"/>
        <v>0</v>
      </c>
      <c r="Q407" s="196">
        <v>4.0000000000000001E-3</v>
      </c>
      <c r="R407" s="196">
        <f t="shared" si="22"/>
        <v>4.0000000000000001E-3</v>
      </c>
      <c r="S407" s="196">
        <v>0</v>
      </c>
      <c r="T407" s="197">
        <f t="shared" si="23"/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8" t="s">
        <v>187</v>
      </c>
      <c r="AT407" s="198" t="s">
        <v>193</v>
      </c>
      <c r="AU407" s="198" t="s">
        <v>90</v>
      </c>
      <c r="AY407" s="18" t="s">
        <v>126</v>
      </c>
      <c r="BE407" s="199">
        <f t="shared" si="24"/>
        <v>0</v>
      </c>
      <c r="BF407" s="199">
        <f t="shared" si="25"/>
        <v>0</v>
      </c>
      <c r="BG407" s="199">
        <f t="shared" si="26"/>
        <v>0</v>
      </c>
      <c r="BH407" s="199">
        <f t="shared" si="27"/>
        <v>0</v>
      </c>
      <c r="BI407" s="199">
        <f t="shared" si="28"/>
        <v>0</v>
      </c>
      <c r="BJ407" s="18" t="s">
        <v>88</v>
      </c>
      <c r="BK407" s="199">
        <f t="shared" si="29"/>
        <v>0</v>
      </c>
      <c r="BL407" s="18" t="s">
        <v>133</v>
      </c>
      <c r="BM407" s="198" t="s">
        <v>575</v>
      </c>
    </row>
    <row r="408" spans="1:65" s="2" customFormat="1" ht="44.25" customHeight="1">
      <c r="A408" s="35"/>
      <c r="B408" s="36"/>
      <c r="C408" s="187" t="s">
        <v>576</v>
      </c>
      <c r="D408" s="187" t="s">
        <v>128</v>
      </c>
      <c r="E408" s="188" t="s">
        <v>577</v>
      </c>
      <c r="F408" s="189" t="s">
        <v>578</v>
      </c>
      <c r="G408" s="190" t="s">
        <v>369</v>
      </c>
      <c r="H408" s="191">
        <v>1</v>
      </c>
      <c r="I408" s="192"/>
      <c r="J408" s="193">
        <f t="shared" si="20"/>
        <v>0</v>
      </c>
      <c r="K408" s="189" t="s">
        <v>132</v>
      </c>
      <c r="L408" s="40"/>
      <c r="M408" s="194" t="s">
        <v>1</v>
      </c>
      <c r="N408" s="195" t="s">
        <v>46</v>
      </c>
      <c r="O408" s="72"/>
      <c r="P408" s="196">
        <f t="shared" si="21"/>
        <v>0</v>
      </c>
      <c r="Q408" s="196">
        <v>2.95744E-3</v>
      </c>
      <c r="R408" s="196">
        <f t="shared" si="22"/>
        <v>2.95744E-3</v>
      </c>
      <c r="S408" s="196">
        <v>0</v>
      </c>
      <c r="T408" s="197">
        <f t="shared" si="23"/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8" t="s">
        <v>133</v>
      </c>
      <c r="AT408" s="198" t="s">
        <v>128</v>
      </c>
      <c r="AU408" s="198" t="s">
        <v>90</v>
      </c>
      <c r="AY408" s="18" t="s">
        <v>126</v>
      </c>
      <c r="BE408" s="199">
        <f t="shared" si="24"/>
        <v>0</v>
      </c>
      <c r="BF408" s="199">
        <f t="shared" si="25"/>
        <v>0</v>
      </c>
      <c r="BG408" s="199">
        <f t="shared" si="26"/>
        <v>0</v>
      </c>
      <c r="BH408" s="199">
        <f t="shared" si="27"/>
        <v>0</v>
      </c>
      <c r="BI408" s="199">
        <f t="shared" si="28"/>
        <v>0</v>
      </c>
      <c r="BJ408" s="18" t="s">
        <v>88</v>
      </c>
      <c r="BK408" s="199">
        <f t="shared" si="29"/>
        <v>0</v>
      </c>
      <c r="BL408" s="18" t="s">
        <v>133</v>
      </c>
      <c r="BM408" s="198" t="s">
        <v>579</v>
      </c>
    </row>
    <row r="409" spans="1:65" s="2" customFormat="1" ht="24.2" customHeight="1">
      <c r="A409" s="35"/>
      <c r="B409" s="36"/>
      <c r="C409" s="233" t="s">
        <v>580</v>
      </c>
      <c r="D409" s="233" t="s">
        <v>193</v>
      </c>
      <c r="E409" s="234" t="s">
        <v>581</v>
      </c>
      <c r="F409" s="235" t="s">
        <v>582</v>
      </c>
      <c r="G409" s="236" t="s">
        <v>369</v>
      </c>
      <c r="H409" s="237">
        <v>1</v>
      </c>
      <c r="I409" s="238"/>
      <c r="J409" s="239">
        <f t="shared" si="20"/>
        <v>0</v>
      </c>
      <c r="K409" s="235" t="s">
        <v>132</v>
      </c>
      <c r="L409" s="240"/>
      <c r="M409" s="241" t="s">
        <v>1</v>
      </c>
      <c r="N409" s="242" t="s">
        <v>46</v>
      </c>
      <c r="O409" s="72"/>
      <c r="P409" s="196">
        <f t="shared" si="21"/>
        <v>0</v>
      </c>
      <c r="Q409" s="196">
        <v>4.5999999999999999E-2</v>
      </c>
      <c r="R409" s="196">
        <f t="shared" si="22"/>
        <v>4.5999999999999999E-2</v>
      </c>
      <c r="S409" s="196">
        <v>0</v>
      </c>
      <c r="T409" s="197">
        <f t="shared" si="23"/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8" t="s">
        <v>187</v>
      </c>
      <c r="AT409" s="198" t="s">
        <v>193</v>
      </c>
      <c r="AU409" s="198" t="s">
        <v>90</v>
      </c>
      <c r="AY409" s="18" t="s">
        <v>126</v>
      </c>
      <c r="BE409" s="199">
        <f t="shared" si="24"/>
        <v>0</v>
      </c>
      <c r="BF409" s="199">
        <f t="shared" si="25"/>
        <v>0</v>
      </c>
      <c r="BG409" s="199">
        <f t="shared" si="26"/>
        <v>0</v>
      </c>
      <c r="BH409" s="199">
        <f t="shared" si="27"/>
        <v>0</v>
      </c>
      <c r="BI409" s="199">
        <f t="shared" si="28"/>
        <v>0</v>
      </c>
      <c r="BJ409" s="18" t="s">
        <v>88</v>
      </c>
      <c r="BK409" s="199">
        <f t="shared" si="29"/>
        <v>0</v>
      </c>
      <c r="BL409" s="18" t="s">
        <v>133</v>
      </c>
      <c r="BM409" s="198" t="s">
        <v>583</v>
      </c>
    </row>
    <row r="410" spans="1:65" s="2" customFormat="1" ht="24.2" customHeight="1">
      <c r="A410" s="35"/>
      <c r="B410" s="36"/>
      <c r="C410" s="233" t="s">
        <v>584</v>
      </c>
      <c r="D410" s="233" t="s">
        <v>193</v>
      </c>
      <c r="E410" s="234" t="s">
        <v>573</v>
      </c>
      <c r="F410" s="235" t="s">
        <v>574</v>
      </c>
      <c r="G410" s="236" t="s">
        <v>369</v>
      </c>
      <c r="H410" s="237">
        <v>1</v>
      </c>
      <c r="I410" s="238"/>
      <c r="J410" s="239">
        <f t="shared" si="20"/>
        <v>0</v>
      </c>
      <c r="K410" s="235" t="s">
        <v>1</v>
      </c>
      <c r="L410" s="240"/>
      <c r="M410" s="241" t="s">
        <v>1</v>
      </c>
      <c r="N410" s="242" t="s">
        <v>46</v>
      </c>
      <c r="O410" s="72"/>
      <c r="P410" s="196">
        <f t="shared" si="21"/>
        <v>0</v>
      </c>
      <c r="Q410" s="196">
        <v>4.0000000000000001E-3</v>
      </c>
      <c r="R410" s="196">
        <f t="shared" si="22"/>
        <v>4.0000000000000001E-3</v>
      </c>
      <c r="S410" s="196">
        <v>0</v>
      </c>
      <c r="T410" s="197">
        <f t="shared" si="23"/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187</v>
      </c>
      <c r="AT410" s="198" t="s">
        <v>193</v>
      </c>
      <c r="AU410" s="198" t="s">
        <v>90</v>
      </c>
      <c r="AY410" s="18" t="s">
        <v>126</v>
      </c>
      <c r="BE410" s="199">
        <f t="shared" si="24"/>
        <v>0</v>
      </c>
      <c r="BF410" s="199">
        <f t="shared" si="25"/>
        <v>0</v>
      </c>
      <c r="BG410" s="199">
        <f t="shared" si="26"/>
        <v>0</v>
      </c>
      <c r="BH410" s="199">
        <f t="shared" si="27"/>
        <v>0</v>
      </c>
      <c r="BI410" s="199">
        <f t="shared" si="28"/>
        <v>0</v>
      </c>
      <c r="BJ410" s="18" t="s">
        <v>88</v>
      </c>
      <c r="BK410" s="199">
        <f t="shared" si="29"/>
        <v>0</v>
      </c>
      <c r="BL410" s="18" t="s">
        <v>133</v>
      </c>
      <c r="BM410" s="198" t="s">
        <v>585</v>
      </c>
    </row>
    <row r="411" spans="1:65" s="2" customFormat="1" ht="21.75" customHeight="1">
      <c r="A411" s="35"/>
      <c r="B411" s="36"/>
      <c r="C411" s="187" t="s">
        <v>586</v>
      </c>
      <c r="D411" s="187" t="s">
        <v>128</v>
      </c>
      <c r="E411" s="188" t="s">
        <v>587</v>
      </c>
      <c r="F411" s="189" t="s">
        <v>588</v>
      </c>
      <c r="G411" s="190" t="s">
        <v>153</v>
      </c>
      <c r="H411" s="191">
        <v>212</v>
      </c>
      <c r="I411" s="192"/>
      <c r="J411" s="193">
        <f t="shared" si="20"/>
        <v>0</v>
      </c>
      <c r="K411" s="189" t="s">
        <v>132</v>
      </c>
      <c r="L411" s="40"/>
      <c r="M411" s="194" t="s">
        <v>1</v>
      </c>
      <c r="N411" s="195" t="s">
        <v>46</v>
      </c>
      <c r="O411" s="72"/>
      <c r="P411" s="196">
        <f t="shared" si="21"/>
        <v>0</v>
      </c>
      <c r="Q411" s="196">
        <v>0</v>
      </c>
      <c r="R411" s="196">
        <f t="shared" si="22"/>
        <v>0</v>
      </c>
      <c r="S411" s="196">
        <v>0</v>
      </c>
      <c r="T411" s="197">
        <f t="shared" si="23"/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8" t="s">
        <v>133</v>
      </c>
      <c r="AT411" s="198" t="s">
        <v>128</v>
      </c>
      <c r="AU411" s="198" t="s">
        <v>90</v>
      </c>
      <c r="AY411" s="18" t="s">
        <v>126</v>
      </c>
      <c r="BE411" s="199">
        <f t="shared" si="24"/>
        <v>0</v>
      </c>
      <c r="BF411" s="199">
        <f t="shared" si="25"/>
        <v>0</v>
      </c>
      <c r="BG411" s="199">
        <f t="shared" si="26"/>
        <v>0</v>
      </c>
      <c r="BH411" s="199">
        <f t="shared" si="27"/>
        <v>0</v>
      </c>
      <c r="BI411" s="199">
        <f t="shared" si="28"/>
        <v>0</v>
      </c>
      <c r="BJ411" s="18" t="s">
        <v>88</v>
      </c>
      <c r="BK411" s="199">
        <f t="shared" si="29"/>
        <v>0</v>
      </c>
      <c r="BL411" s="18" t="s">
        <v>133</v>
      </c>
      <c r="BM411" s="198" t="s">
        <v>589</v>
      </c>
    </row>
    <row r="412" spans="1:65" s="14" customFormat="1">
      <c r="B412" s="211"/>
      <c r="C412" s="212"/>
      <c r="D412" s="202" t="s">
        <v>135</v>
      </c>
      <c r="E412" s="213" t="s">
        <v>1</v>
      </c>
      <c r="F412" s="214" t="s">
        <v>590</v>
      </c>
      <c r="G412" s="212"/>
      <c r="H412" s="215">
        <v>212</v>
      </c>
      <c r="I412" s="216"/>
      <c r="J412" s="212"/>
      <c r="K412" s="212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135</v>
      </c>
      <c r="AU412" s="221" t="s">
        <v>90</v>
      </c>
      <c r="AV412" s="14" t="s">
        <v>90</v>
      </c>
      <c r="AW412" s="14" t="s">
        <v>36</v>
      </c>
      <c r="AX412" s="14" t="s">
        <v>88</v>
      </c>
      <c r="AY412" s="221" t="s">
        <v>126</v>
      </c>
    </row>
    <row r="413" spans="1:65" s="2" customFormat="1" ht="24.2" customHeight="1">
      <c r="A413" s="35"/>
      <c r="B413" s="36"/>
      <c r="C413" s="187" t="s">
        <v>591</v>
      </c>
      <c r="D413" s="187" t="s">
        <v>128</v>
      </c>
      <c r="E413" s="188" t="s">
        <v>592</v>
      </c>
      <c r="F413" s="189" t="s">
        <v>593</v>
      </c>
      <c r="G413" s="190" t="s">
        <v>153</v>
      </c>
      <c r="H413" s="191">
        <v>212</v>
      </c>
      <c r="I413" s="192"/>
      <c r="J413" s="193">
        <f>ROUND(I413*H413,2)</f>
        <v>0</v>
      </c>
      <c r="K413" s="189" t="s">
        <v>132</v>
      </c>
      <c r="L413" s="40"/>
      <c r="M413" s="194" t="s">
        <v>1</v>
      </c>
      <c r="N413" s="195" t="s">
        <v>46</v>
      </c>
      <c r="O413" s="72"/>
      <c r="P413" s="196">
        <f>O413*H413</f>
        <v>0</v>
      </c>
      <c r="Q413" s="196">
        <v>1.4100000000000001E-6</v>
      </c>
      <c r="R413" s="196">
        <f>Q413*H413</f>
        <v>2.9891999999999999E-4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133</v>
      </c>
      <c r="AT413" s="198" t="s">
        <v>128</v>
      </c>
      <c r="AU413" s="198" t="s">
        <v>90</v>
      </c>
      <c r="AY413" s="18" t="s">
        <v>126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88</v>
      </c>
      <c r="BK413" s="199">
        <f>ROUND(I413*H413,2)</f>
        <v>0</v>
      </c>
      <c r="BL413" s="18" t="s">
        <v>133</v>
      </c>
      <c r="BM413" s="198" t="s">
        <v>594</v>
      </c>
    </row>
    <row r="414" spans="1:65" s="14" customFormat="1">
      <c r="B414" s="211"/>
      <c r="C414" s="212"/>
      <c r="D414" s="202" t="s">
        <v>135</v>
      </c>
      <c r="E414" s="213" t="s">
        <v>1</v>
      </c>
      <c r="F414" s="214" t="s">
        <v>590</v>
      </c>
      <c r="G414" s="212"/>
      <c r="H414" s="215">
        <v>212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135</v>
      </c>
      <c r="AU414" s="221" t="s">
        <v>90</v>
      </c>
      <c r="AV414" s="14" t="s">
        <v>90</v>
      </c>
      <c r="AW414" s="14" t="s">
        <v>36</v>
      </c>
      <c r="AX414" s="14" t="s">
        <v>88</v>
      </c>
      <c r="AY414" s="221" t="s">
        <v>126</v>
      </c>
    </row>
    <row r="415" spans="1:65" s="2" customFormat="1" ht="24.2" customHeight="1">
      <c r="A415" s="35"/>
      <c r="B415" s="36"/>
      <c r="C415" s="187" t="s">
        <v>595</v>
      </c>
      <c r="D415" s="187" t="s">
        <v>128</v>
      </c>
      <c r="E415" s="188" t="s">
        <v>596</v>
      </c>
      <c r="F415" s="189" t="s">
        <v>597</v>
      </c>
      <c r="G415" s="190" t="s">
        <v>369</v>
      </c>
      <c r="H415" s="191">
        <v>6</v>
      </c>
      <c r="I415" s="192"/>
      <c r="J415" s="193">
        <f t="shared" ref="J415:J423" si="30">ROUND(I415*H415,2)</f>
        <v>0</v>
      </c>
      <c r="K415" s="189" t="s">
        <v>132</v>
      </c>
      <c r="L415" s="40"/>
      <c r="M415" s="194" t="s">
        <v>1</v>
      </c>
      <c r="N415" s="195" t="s">
        <v>46</v>
      </c>
      <c r="O415" s="72"/>
      <c r="P415" s="196">
        <f t="shared" ref="P415:P423" si="31">O415*H415</f>
        <v>0</v>
      </c>
      <c r="Q415" s="196">
        <v>0.45937290600000003</v>
      </c>
      <c r="R415" s="196">
        <f t="shared" ref="R415:R423" si="32">Q415*H415</f>
        <v>2.7562374360000002</v>
      </c>
      <c r="S415" s="196">
        <v>0</v>
      </c>
      <c r="T415" s="197">
        <f t="shared" ref="T415:T423" si="33"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8" t="s">
        <v>133</v>
      </c>
      <c r="AT415" s="198" t="s">
        <v>128</v>
      </c>
      <c r="AU415" s="198" t="s">
        <v>90</v>
      </c>
      <c r="AY415" s="18" t="s">
        <v>126</v>
      </c>
      <c r="BE415" s="199">
        <f t="shared" ref="BE415:BE423" si="34">IF(N415="základní",J415,0)</f>
        <v>0</v>
      </c>
      <c r="BF415" s="199">
        <f t="shared" ref="BF415:BF423" si="35">IF(N415="snížená",J415,0)</f>
        <v>0</v>
      </c>
      <c r="BG415" s="199">
        <f t="shared" ref="BG415:BG423" si="36">IF(N415="zákl. přenesená",J415,0)</f>
        <v>0</v>
      </c>
      <c r="BH415" s="199">
        <f t="shared" ref="BH415:BH423" si="37">IF(N415="sníž. přenesená",J415,0)</f>
        <v>0</v>
      </c>
      <c r="BI415" s="199">
        <f t="shared" ref="BI415:BI423" si="38">IF(N415="nulová",J415,0)</f>
        <v>0</v>
      </c>
      <c r="BJ415" s="18" t="s">
        <v>88</v>
      </c>
      <c r="BK415" s="199">
        <f t="shared" ref="BK415:BK423" si="39">ROUND(I415*H415,2)</f>
        <v>0</v>
      </c>
      <c r="BL415" s="18" t="s">
        <v>133</v>
      </c>
      <c r="BM415" s="198" t="s">
        <v>598</v>
      </c>
    </row>
    <row r="416" spans="1:65" s="2" customFormat="1" ht="24.2" customHeight="1">
      <c r="A416" s="35"/>
      <c r="B416" s="36"/>
      <c r="C416" s="187" t="s">
        <v>599</v>
      </c>
      <c r="D416" s="187" t="s">
        <v>128</v>
      </c>
      <c r="E416" s="188" t="s">
        <v>600</v>
      </c>
      <c r="F416" s="189" t="s">
        <v>601</v>
      </c>
      <c r="G416" s="190" t="s">
        <v>369</v>
      </c>
      <c r="H416" s="191">
        <v>1</v>
      </c>
      <c r="I416" s="192"/>
      <c r="J416" s="193">
        <f t="shared" si="30"/>
        <v>0</v>
      </c>
      <c r="K416" s="189" t="s">
        <v>132</v>
      </c>
      <c r="L416" s="40"/>
      <c r="M416" s="194" t="s">
        <v>1</v>
      </c>
      <c r="N416" s="195" t="s">
        <v>46</v>
      </c>
      <c r="O416" s="72"/>
      <c r="P416" s="196">
        <f t="shared" si="31"/>
        <v>0</v>
      </c>
      <c r="Q416" s="196">
        <v>1.0186000000000001E-2</v>
      </c>
      <c r="R416" s="196">
        <f t="shared" si="32"/>
        <v>1.0186000000000001E-2</v>
      </c>
      <c r="S416" s="196">
        <v>0</v>
      </c>
      <c r="T416" s="197">
        <f t="shared" si="33"/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8" t="s">
        <v>133</v>
      </c>
      <c r="AT416" s="198" t="s">
        <v>128</v>
      </c>
      <c r="AU416" s="198" t="s">
        <v>90</v>
      </c>
      <c r="AY416" s="18" t="s">
        <v>126</v>
      </c>
      <c r="BE416" s="199">
        <f t="shared" si="34"/>
        <v>0</v>
      </c>
      <c r="BF416" s="199">
        <f t="shared" si="35"/>
        <v>0</v>
      </c>
      <c r="BG416" s="199">
        <f t="shared" si="36"/>
        <v>0</v>
      </c>
      <c r="BH416" s="199">
        <f t="shared" si="37"/>
        <v>0</v>
      </c>
      <c r="BI416" s="199">
        <f t="shared" si="38"/>
        <v>0</v>
      </c>
      <c r="BJ416" s="18" t="s">
        <v>88</v>
      </c>
      <c r="BK416" s="199">
        <f t="shared" si="39"/>
        <v>0</v>
      </c>
      <c r="BL416" s="18" t="s">
        <v>133</v>
      </c>
      <c r="BM416" s="198" t="s">
        <v>602</v>
      </c>
    </row>
    <row r="417" spans="1:65" s="2" customFormat="1" ht="24.2" customHeight="1">
      <c r="A417" s="35"/>
      <c r="B417" s="36"/>
      <c r="C417" s="233" t="s">
        <v>603</v>
      </c>
      <c r="D417" s="233" t="s">
        <v>193</v>
      </c>
      <c r="E417" s="234" t="s">
        <v>604</v>
      </c>
      <c r="F417" s="235" t="s">
        <v>605</v>
      </c>
      <c r="G417" s="236" t="s">
        <v>369</v>
      </c>
      <c r="H417" s="237">
        <v>1</v>
      </c>
      <c r="I417" s="238"/>
      <c r="J417" s="239">
        <f t="shared" si="30"/>
        <v>0</v>
      </c>
      <c r="K417" s="235" t="s">
        <v>132</v>
      </c>
      <c r="L417" s="240"/>
      <c r="M417" s="241" t="s">
        <v>1</v>
      </c>
      <c r="N417" s="242" t="s">
        <v>46</v>
      </c>
      <c r="O417" s="72"/>
      <c r="P417" s="196">
        <f t="shared" si="31"/>
        <v>0</v>
      </c>
      <c r="Q417" s="196">
        <v>0.254</v>
      </c>
      <c r="R417" s="196">
        <f t="shared" si="32"/>
        <v>0.254</v>
      </c>
      <c r="S417" s="196">
        <v>0</v>
      </c>
      <c r="T417" s="197">
        <f t="shared" si="33"/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8" t="s">
        <v>187</v>
      </c>
      <c r="AT417" s="198" t="s">
        <v>193</v>
      </c>
      <c r="AU417" s="198" t="s">
        <v>90</v>
      </c>
      <c r="AY417" s="18" t="s">
        <v>126</v>
      </c>
      <c r="BE417" s="199">
        <f t="shared" si="34"/>
        <v>0</v>
      </c>
      <c r="BF417" s="199">
        <f t="shared" si="35"/>
        <v>0</v>
      </c>
      <c r="BG417" s="199">
        <f t="shared" si="36"/>
        <v>0</v>
      </c>
      <c r="BH417" s="199">
        <f t="shared" si="37"/>
        <v>0</v>
      </c>
      <c r="BI417" s="199">
        <f t="shared" si="38"/>
        <v>0</v>
      </c>
      <c r="BJ417" s="18" t="s">
        <v>88</v>
      </c>
      <c r="BK417" s="199">
        <f t="shared" si="39"/>
        <v>0</v>
      </c>
      <c r="BL417" s="18" t="s">
        <v>133</v>
      </c>
      <c r="BM417" s="198" t="s">
        <v>606</v>
      </c>
    </row>
    <row r="418" spans="1:65" s="2" customFormat="1" ht="24.2" customHeight="1">
      <c r="A418" s="35"/>
      <c r="B418" s="36"/>
      <c r="C418" s="187" t="s">
        <v>607</v>
      </c>
      <c r="D418" s="187" t="s">
        <v>128</v>
      </c>
      <c r="E418" s="188" t="s">
        <v>608</v>
      </c>
      <c r="F418" s="189" t="s">
        <v>609</v>
      </c>
      <c r="G418" s="190" t="s">
        <v>369</v>
      </c>
      <c r="H418" s="191">
        <v>1</v>
      </c>
      <c r="I418" s="192"/>
      <c r="J418" s="193">
        <f t="shared" si="30"/>
        <v>0</v>
      </c>
      <c r="K418" s="189" t="s">
        <v>132</v>
      </c>
      <c r="L418" s="40"/>
      <c r="M418" s="194" t="s">
        <v>1</v>
      </c>
      <c r="N418" s="195" t="s">
        <v>46</v>
      </c>
      <c r="O418" s="72"/>
      <c r="P418" s="196">
        <f t="shared" si="31"/>
        <v>0</v>
      </c>
      <c r="Q418" s="196">
        <v>1.248E-2</v>
      </c>
      <c r="R418" s="196">
        <f t="shared" si="32"/>
        <v>1.248E-2</v>
      </c>
      <c r="S418" s="196">
        <v>0</v>
      </c>
      <c r="T418" s="197">
        <f t="shared" si="33"/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8" t="s">
        <v>133</v>
      </c>
      <c r="AT418" s="198" t="s">
        <v>128</v>
      </c>
      <c r="AU418" s="198" t="s">
        <v>90</v>
      </c>
      <c r="AY418" s="18" t="s">
        <v>126</v>
      </c>
      <c r="BE418" s="199">
        <f t="shared" si="34"/>
        <v>0</v>
      </c>
      <c r="BF418" s="199">
        <f t="shared" si="35"/>
        <v>0</v>
      </c>
      <c r="BG418" s="199">
        <f t="shared" si="36"/>
        <v>0</v>
      </c>
      <c r="BH418" s="199">
        <f t="shared" si="37"/>
        <v>0</v>
      </c>
      <c r="BI418" s="199">
        <f t="shared" si="38"/>
        <v>0</v>
      </c>
      <c r="BJ418" s="18" t="s">
        <v>88</v>
      </c>
      <c r="BK418" s="199">
        <f t="shared" si="39"/>
        <v>0</v>
      </c>
      <c r="BL418" s="18" t="s">
        <v>133</v>
      </c>
      <c r="BM418" s="198" t="s">
        <v>610</v>
      </c>
    </row>
    <row r="419" spans="1:65" s="2" customFormat="1" ht="24.2" customHeight="1">
      <c r="A419" s="35"/>
      <c r="B419" s="36"/>
      <c r="C419" s="233" t="s">
        <v>611</v>
      </c>
      <c r="D419" s="233" t="s">
        <v>193</v>
      </c>
      <c r="E419" s="234" t="s">
        <v>612</v>
      </c>
      <c r="F419" s="235" t="s">
        <v>613</v>
      </c>
      <c r="G419" s="236" t="s">
        <v>369</v>
      </c>
      <c r="H419" s="237">
        <v>1</v>
      </c>
      <c r="I419" s="238"/>
      <c r="J419" s="239">
        <f t="shared" si="30"/>
        <v>0</v>
      </c>
      <c r="K419" s="235" t="s">
        <v>132</v>
      </c>
      <c r="L419" s="240"/>
      <c r="M419" s="241" t="s">
        <v>1</v>
      </c>
      <c r="N419" s="242" t="s">
        <v>46</v>
      </c>
      <c r="O419" s="72"/>
      <c r="P419" s="196">
        <f t="shared" si="31"/>
        <v>0</v>
      </c>
      <c r="Q419" s="196">
        <v>0.39600000000000002</v>
      </c>
      <c r="R419" s="196">
        <f t="shared" si="32"/>
        <v>0.39600000000000002</v>
      </c>
      <c r="S419" s="196">
        <v>0</v>
      </c>
      <c r="T419" s="197">
        <f t="shared" si="33"/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8" t="s">
        <v>187</v>
      </c>
      <c r="AT419" s="198" t="s">
        <v>193</v>
      </c>
      <c r="AU419" s="198" t="s">
        <v>90</v>
      </c>
      <c r="AY419" s="18" t="s">
        <v>126</v>
      </c>
      <c r="BE419" s="199">
        <f t="shared" si="34"/>
        <v>0</v>
      </c>
      <c r="BF419" s="199">
        <f t="shared" si="35"/>
        <v>0</v>
      </c>
      <c r="BG419" s="199">
        <f t="shared" si="36"/>
        <v>0</v>
      </c>
      <c r="BH419" s="199">
        <f t="shared" si="37"/>
        <v>0</v>
      </c>
      <c r="BI419" s="199">
        <f t="shared" si="38"/>
        <v>0</v>
      </c>
      <c r="BJ419" s="18" t="s">
        <v>88</v>
      </c>
      <c r="BK419" s="199">
        <f t="shared" si="39"/>
        <v>0</v>
      </c>
      <c r="BL419" s="18" t="s">
        <v>133</v>
      </c>
      <c r="BM419" s="198" t="s">
        <v>614</v>
      </c>
    </row>
    <row r="420" spans="1:65" s="2" customFormat="1" ht="24.2" customHeight="1">
      <c r="A420" s="35"/>
      <c r="B420" s="36"/>
      <c r="C420" s="233" t="s">
        <v>615</v>
      </c>
      <c r="D420" s="233" t="s">
        <v>193</v>
      </c>
      <c r="E420" s="234" t="s">
        <v>616</v>
      </c>
      <c r="F420" s="235" t="s">
        <v>617</v>
      </c>
      <c r="G420" s="236" t="s">
        <v>369</v>
      </c>
      <c r="H420" s="237">
        <v>2</v>
      </c>
      <c r="I420" s="238"/>
      <c r="J420" s="239">
        <f t="shared" si="30"/>
        <v>0</v>
      </c>
      <c r="K420" s="235" t="s">
        <v>132</v>
      </c>
      <c r="L420" s="240"/>
      <c r="M420" s="241" t="s">
        <v>1</v>
      </c>
      <c r="N420" s="242" t="s">
        <v>46</v>
      </c>
      <c r="O420" s="72"/>
      <c r="P420" s="196">
        <f t="shared" si="31"/>
        <v>0</v>
      </c>
      <c r="Q420" s="196">
        <v>2E-3</v>
      </c>
      <c r="R420" s="196">
        <f t="shared" si="32"/>
        <v>4.0000000000000001E-3</v>
      </c>
      <c r="S420" s="196">
        <v>0</v>
      </c>
      <c r="T420" s="197">
        <f t="shared" si="33"/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8" t="s">
        <v>187</v>
      </c>
      <c r="AT420" s="198" t="s">
        <v>193</v>
      </c>
      <c r="AU420" s="198" t="s">
        <v>90</v>
      </c>
      <c r="AY420" s="18" t="s">
        <v>126</v>
      </c>
      <c r="BE420" s="199">
        <f t="shared" si="34"/>
        <v>0</v>
      </c>
      <c r="BF420" s="199">
        <f t="shared" si="35"/>
        <v>0</v>
      </c>
      <c r="BG420" s="199">
        <f t="shared" si="36"/>
        <v>0</v>
      </c>
      <c r="BH420" s="199">
        <f t="shared" si="37"/>
        <v>0</v>
      </c>
      <c r="BI420" s="199">
        <f t="shared" si="38"/>
        <v>0</v>
      </c>
      <c r="BJ420" s="18" t="s">
        <v>88</v>
      </c>
      <c r="BK420" s="199">
        <f t="shared" si="39"/>
        <v>0</v>
      </c>
      <c r="BL420" s="18" t="s">
        <v>133</v>
      </c>
      <c r="BM420" s="198" t="s">
        <v>618</v>
      </c>
    </row>
    <row r="421" spans="1:65" s="2" customFormat="1" ht="24.2" customHeight="1">
      <c r="A421" s="35"/>
      <c r="B421" s="36"/>
      <c r="C421" s="187" t="s">
        <v>619</v>
      </c>
      <c r="D421" s="187" t="s">
        <v>128</v>
      </c>
      <c r="E421" s="188" t="s">
        <v>620</v>
      </c>
      <c r="F421" s="189" t="s">
        <v>621</v>
      </c>
      <c r="G421" s="190" t="s">
        <v>369</v>
      </c>
      <c r="H421" s="191">
        <v>1</v>
      </c>
      <c r="I421" s="192"/>
      <c r="J421" s="193">
        <f t="shared" si="30"/>
        <v>0</v>
      </c>
      <c r="K421" s="189" t="s">
        <v>132</v>
      </c>
      <c r="L421" s="40"/>
      <c r="M421" s="194" t="s">
        <v>1</v>
      </c>
      <c r="N421" s="195" t="s">
        <v>46</v>
      </c>
      <c r="O421" s="72"/>
      <c r="P421" s="196">
        <f t="shared" si="31"/>
        <v>0</v>
      </c>
      <c r="Q421" s="196">
        <v>2.8538000000000001E-2</v>
      </c>
      <c r="R421" s="196">
        <f t="shared" si="32"/>
        <v>2.8538000000000001E-2</v>
      </c>
      <c r="S421" s="196">
        <v>0</v>
      </c>
      <c r="T421" s="197">
        <f t="shared" si="33"/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8" t="s">
        <v>133</v>
      </c>
      <c r="AT421" s="198" t="s">
        <v>128</v>
      </c>
      <c r="AU421" s="198" t="s">
        <v>90</v>
      </c>
      <c r="AY421" s="18" t="s">
        <v>126</v>
      </c>
      <c r="BE421" s="199">
        <f t="shared" si="34"/>
        <v>0</v>
      </c>
      <c r="BF421" s="199">
        <f t="shared" si="35"/>
        <v>0</v>
      </c>
      <c r="BG421" s="199">
        <f t="shared" si="36"/>
        <v>0</v>
      </c>
      <c r="BH421" s="199">
        <f t="shared" si="37"/>
        <v>0</v>
      </c>
      <c r="BI421" s="199">
        <f t="shared" si="38"/>
        <v>0</v>
      </c>
      <c r="BJ421" s="18" t="s">
        <v>88</v>
      </c>
      <c r="BK421" s="199">
        <f t="shared" si="39"/>
        <v>0</v>
      </c>
      <c r="BL421" s="18" t="s">
        <v>133</v>
      </c>
      <c r="BM421" s="198" t="s">
        <v>622</v>
      </c>
    </row>
    <row r="422" spans="1:65" s="2" customFormat="1" ht="21.75" customHeight="1">
      <c r="A422" s="35"/>
      <c r="B422" s="36"/>
      <c r="C422" s="233" t="s">
        <v>623</v>
      </c>
      <c r="D422" s="233" t="s">
        <v>193</v>
      </c>
      <c r="E422" s="234" t="s">
        <v>624</v>
      </c>
      <c r="F422" s="235" t="s">
        <v>625</v>
      </c>
      <c r="G422" s="236" t="s">
        <v>369</v>
      </c>
      <c r="H422" s="237">
        <v>1</v>
      </c>
      <c r="I422" s="238"/>
      <c r="J422" s="239">
        <f t="shared" si="30"/>
        <v>0</v>
      </c>
      <c r="K422" s="235" t="s">
        <v>132</v>
      </c>
      <c r="L422" s="240"/>
      <c r="M422" s="241" t="s">
        <v>1</v>
      </c>
      <c r="N422" s="242" t="s">
        <v>46</v>
      </c>
      <c r="O422" s="72"/>
      <c r="P422" s="196">
        <f t="shared" si="31"/>
        <v>0</v>
      </c>
      <c r="Q422" s="196">
        <v>1.6</v>
      </c>
      <c r="R422" s="196">
        <f t="shared" si="32"/>
        <v>1.6</v>
      </c>
      <c r="S422" s="196">
        <v>0</v>
      </c>
      <c r="T422" s="197">
        <f t="shared" si="33"/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8" t="s">
        <v>187</v>
      </c>
      <c r="AT422" s="198" t="s">
        <v>193</v>
      </c>
      <c r="AU422" s="198" t="s">
        <v>90</v>
      </c>
      <c r="AY422" s="18" t="s">
        <v>126</v>
      </c>
      <c r="BE422" s="199">
        <f t="shared" si="34"/>
        <v>0</v>
      </c>
      <c r="BF422" s="199">
        <f t="shared" si="35"/>
        <v>0</v>
      </c>
      <c r="BG422" s="199">
        <f t="shared" si="36"/>
        <v>0</v>
      </c>
      <c r="BH422" s="199">
        <f t="shared" si="37"/>
        <v>0</v>
      </c>
      <c r="BI422" s="199">
        <f t="shared" si="38"/>
        <v>0</v>
      </c>
      <c r="BJ422" s="18" t="s">
        <v>88</v>
      </c>
      <c r="BK422" s="199">
        <f t="shared" si="39"/>
        <v>0</v>
      </c>
      <c r="BL422" s="18" t="s">
        <v>133</v>
      </c>
      <c r="BM422" s="198" t="s">
        <v>626</v>
      </c>
    </row>
    <row r="423" spans="1:65" s="2" customFormat="1" ht="24.2" customHeight="1">
      <c r="A423" s="35"/>
      <c r="B423" s="36"/>
      <c r="C423" s="187" t="s">
        <v>627</v>
      </c>
      <c r="D423" s="187" t="s">
        <v>128</v>
      </c>
      <c r="E423" s="188" t="s">
        <v>628</v>
      </c>
      <c r="F423" s="189" t="s">
        <v>629</v>
      </c>
      <c r="G423" s="190" t="s">
        <v>369</v>
      </c>
      <c r="H423" s="191">
        <v>1</v>
      </c>
      <c r="I423" s="192"/>
      <c r="J423" s="193">
        <f t="shared" si="30"/>
        <v>0</v>
      </c>
      <c r="K423" s="189" t="s">
        <v>132</v>
      </c>
      <c r="L423" s="40"/>
      <c r="M423" s="194" t="s">
        <v>1</v>
      </c>
      <c r="N423" s="195" t="s">
        <v>46</v>
      </c>
      <c r="O423" s="72"/>
      <c r="P423" s="196">
        <f t="shared" si="31"/>
        <v>0</v>
      </c>
      <c r="Q423" s="196">
        <v>0.217338</v>
      </c>
      <c r="R423" s="196">
        <f t="shared" si="32"/>
        <v>0.217338</v>
      </c>
      <c r="S423" s="196">
        <v>0</v>
      </c>
      <c r="T423" s="197">
        <f t="shared" si="33"/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98" t="s">
        <v>133</v>
      </c>
      <c r="AT423" s="198" t="s">
        <v>128</v>
      </c>
      <c r="AU423" s="198" t="s">
        <v>90</v>
      </c>
      <c r="AY423" s="18" t="s">
        <v>126</v>
      </c>
      <c r="BE423" s="199">
        <f t="shared" si="34"/>
        <v>0</v>
      </c>
      <c r="BF423" s="199">
        <f t="shared" si="35"/>
        <v>0</v>
      </c>
      <c r="BG423" s="199">
        <f t="shared" si="36"/>
        <v>0</v>
      </c>
      <c r="BH423" s="199">
        <f t="shared" si="37"/>
        <v>0</v>
      </c>
      <c r="BI423" s="199">
        <f t="shared" si="38"/>
        <v>0</v>
      </c>
      <c r="BJ423" s="18" t="s">
        <v>88</v>
      </c>
      <c r="BK423" s="199">
        <f t="shared" si="39"/>
        <v>0</v>
      </c>
      <c r="BL423" s="18" t="s">
        <v>133</v>
      </c>
      <c r="BM423" s="198" t="s">
        <v>630</v>
      </c>
    </row>
    <row r="424" spans="1:65" s="14" customFormat="1">
      <c r="B424" s="211"/>
      <c r="C424" s="212"/>
      <c r="D424" s="202" t="s">
        <v>135</v>
      </c>
      <c r="E424" s="213" t="s">
        <v>1</v>
      </c>
      <c r="F424" s="214" t="s">
        <v>88</v>
      </c>
      <c r="G424" s="212"/>
      <c r="H424" s="215">
        <v>1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135</v>
      </c>
      <c r="AU424" s="221" t="s">
        <v>90</v>
      </c>
      <c r="AV424" s="14" t="s">
        <v>90</v>
      </c>
      <c r="AW424" s="14" t="s">
        <v>36</v>
      </c>
      <c r="AX424" s="14" t="s">
        <v>88</v>
      </c>
      <c r="AY424" s="221" t="s">
        <v>126</v>
      </c>
    </row>
    <row r="425" spans="1:65" s="2" customFormat="1" ht="24.2" customHeight="1">
      <c r="A425" s="35"/>
      <c r="B425" s="36"/>
      <c r="C425" s="233" t="s">
        <v>631</v>
      </c>
      <c r="D425" s="233" t="s">
        <v>193</v>
      </c>
      <c r="E425" s="234" t="s">
        <v>632</v>
      </c>
      <c r="F425" s="235" t="s">
        <v>633</v>
      </c>
      <c r="G425" s="236" t="s">
        <v>369</v>
      </c>
      <c r="H425" s="237">
        <v>1</v>
      </c>
      <c r="I425" s="238"/>
      <c r="J425" s="239">
        <f>ROUND(I425*H425,2)</f>
        <v>0</v>
      </c>
      <c r="K425" s="235" t="s">
        <v>1</v>
      </c>
      <c r="L425" s="240"/>
      <c r="M425" s="241" t="s">
        <v>1</v>
      </c>
      <c r="N425" s="242" t="s">
        <v>46</v>
      </c>
      <c r="O425" s="72"/>
      <c r="P425" s="196">
        <f>O425*H425</f>
        <v>0</v>
      </c>
      <c r="Q425" s="196">
        <v>7.9000000000000001E-2</v>
      </c>
      <c r="R425" s="196">
        <f>Q425*H425</f>
        <v>7.9000000000000001E-2</v>
      </c>
      <c r="S425" s="196">
        <v>0</v>
      </c>
      <c r="T425" s="19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8" t="s">
        <v>187</v>
      </c>
      <c r="AT425" s="198" t="s">
        <v>193</v>
      </c>
      <c r="AU425" s="198" t="s">
        <v>90</v>
      </c>
      <c r="AY425" s="18" t="s">
        <v>126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8" t="s">
        <v>88</v>
      </c>
      <c r="BK425" s="199">
        <f>ROUND(I425*H425,2)</f>
        <v>0</v>
      </c>
      <c r="BL425" s="18" t="s">
        <v>133</v>
      </c>
      <c r="BM425" s="198" t="s">
        <v>634</v>
      </c>
    </row>
    <row r="426" spans="1:65" s="2" customFormat="1" ht="16.5" customHeight="1">
      <c r="A426" s="35"/>
      <c r="B426" s="36"/>
      <c r="C426" s="187" t="s">
        <v>635</v>
      </c>
      <c r="D426" s="187" t="s">
        <v>128</v>
      </c>
      <c r="E426" s="188" t="s">
        <v>636</v>
      </c>
      <c r="F426" s="189" t="s">
        <v>637</v>
      </c>
      <c r="G426" s="190" t="s">
        <v>369</v>
      </c>
      <c r="H426" s="191">
        <v>8</v>
      </c>
      <c r="I426" s="192"/>
      <c r="J426" s="193">
        <f>ROUND(I426*H426,2)</f>
        <v>0</v>
      </c>
      <c r="K426" s="189" t="s">
        <v>132</v>
      </c>
      <c r="L426" s="40"/>
      <c r="M426" s="194" t="s">
        <v>1</v>
      </c>
      <c r="N426" s="195" t="s">
        <v>46</v>
      </c>
      <c r="O426" s="72"/>
      <c r="P426" s="196">
        <f>O426*H426</f>
        <v>0</v>
      </c>
      <c r="Q426" s="196">
        <v>0.1230316</v>
      </c>
      <c r="R426" s="196">
        <f>Q426*H426</f>
        <v>0.98425280000000004</v>
      </c>
      <c r="S426" s="196">
        <v>0</v>
      </c>
      <c r="T426" s="19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8" t="s">
        <v>133</v>
      </c>
      <c r="AT426" s="198" t="s">
        <v>128</v>
      </c>
      <c r="AU426" s="198" t="s">
        <v>90</v>
      </c>
      <c r="AY426" s="18" t="s">
        <v>126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8" t="s">
        <v>88</v>
      </c>
      <c r="BK426" s="199">
        <f>ROUND(I426*H426,2)</f>
        <v>0</v>
      </c>
      <c r="BL426" s="18" t="s">
        <v>133</v>
      </c>
      <c r="BM426" s="198" t="s">
        <v>638</v>
      </c>
    </row>
    <row r="427" spans="1:65" s="14" customFormat="1">
      <c r="B427" s="211"/>
      <c r="C427" s="212"/>
      <c r="D427" s="202" t="s">
        <v>135</v>
      </c>
      <c r="E427" s="213" t="s">
        <v>1</v>
      </c>
      <c r="F427" s="214" t="s">
        <v>639</v>
      </c>
      <c r="G427" s="212"/>
      <c r="H427" s="215">
        <v>8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135</v>
      </c>
      <c r="AU427" s="221" t="s">
        <v>90</v>
      </c>
      <c r="AV427" s="14" t="s">
        <v>90</v>
      </c>
      <c r="AW427" s="14" t="s">
        <v>36</v>
      </c>
      <c r="AX427" s="14" t="s">
        <v>88</v>
      </c>
      <c r="AY427" s="221" t="s">
        <v>126</v>
      </c>
    </row>
    <row r="428" spans="1:65" s="2" customFormat="1" ht="33" customHeight="1">
      <c r="A428" s="35"/>
      <c r="B428" s="36"/>
      <c r="C428" s="233" t="s">
        <v>640</v>
      </c>
      <c r="D428" s="233" t="s">
        <v>193</v>
      </c>
      <c r="E428" s="234" t="s">
        <v>641</v>
      </c>
      <c r="F428" s="235" t="s">
        <v>642</v>
      </c>
      <c r="G428" s="236" t="s">
        <v>369</v>
      </c>
      <c r="H428" s="237">
        <v>3</v>
      </c>
      <c r="I428" s="238"/>
      <c r="J428" s="239">
        <f t="shared" ref="J428:J437" si="40">ROUND(I428*H428,2)</f>
        <v>0</v>
      </c>
      <c r="K428" s="235" t="s">
        <v>1</v>
      </c>
      <c r="L428" s="240"/>
      <c r="M428" s="241" t="s">
        <v>1</v>
      </c>
      <c r="N428" s="242" t="s">
        <v>46</v>
      </c>
      <c r="O428" s="72"/>
      <c r="P428" s="196">
        <f t="shared" ref="P428:P437" si="41">O428*H428</f>
        <v>0</v>
      </c>
      <c r="Q428" s="196">
        <v>1.3299999999999999E-2</v>
      </c>
      <c r="R428" s="196">
        <f t="shared" ref="R428:R437" si="42">Q428*H428</f>
        <v>3.9899999999999998E-2</v>
      </c>
      <c r="S428" s="196">
        <v>0</v>
      </c>
      <c r="T428" s="197">
        <f t="shared" ref="T428:T437" si="43"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8" t="s">
        <v>187</v>
      </c>
      <c r="AT428" s="198" t="s">
        <v>193</v>
      </c>
      <c r="AU428" s="198" t="s">
        <v>90</v>
      </c>
      <c r="AY428" s="18" t="s">
        <v>126</v>
      </c>
      <c r="BE428" s="199">
        <f t="shared" ref="BE428:BE437" si="44">IF(N428="základní",J428,0)</f>
        <v>0</v>
      </c>
      <c r="BF428" s="199">
        <f t="shared" ref="BF428:BF437" si="45">IF(N428="snížená",J428,0)</f>
        <v>0</v>
      </c>
      <c r="BG428" s="199">
        <f t="shared" ref="BG428:BG437" si="46">IF(N428="zákl. přenesená",J428,0)</f>
        <v>0</v>
      </c>
      <c r="BH428" s="199">
        <f t="shared" ref="BH428:BH437" si="47">IF(N428="sníž. přenesená",J428,0)</f>
        <v>0</v>
      </c>
      <c r="BI428" s="199">
        <f t="shared" ref="BI428:BI437" si="48">IF(N428="nulová",J428,0)</f>
        <v>0</v>
      </c>
      <c r="BJ428" s="18" t="s">
        <v>88</v>
      </c>
      <c r="BK428" s="199">
        <f t="shared" ref="BK428:BK437" si="49">ROUND(I428*H428,2)</f>
        <v>0</v>
      </c>
      <c r="BL428" s="18" t="s">
        <v>133</v>
      </c>
      <c r="BM428" s="198" t="s">
        <v>643</v>
      </c>
    </row>
    <row r="429" spans="1:65" s="2" customFormat="1" ht="24.2" customHeight="1">
      <c r="A429" s="35"/>
      <c r="B429" s="36"/>
      <c r="C429" s="233" t="s">
        <v>644</v>
      </c>
      <c r="D429" s="233" t="s">
        <v>193</v>
      </c>
      <c r="E429" s="234" t="s">
        <v>645</v>
      </c>
      <c r="F429" s="235" t="s">
        <v>646</v>
      </c>
      <c r="G429" s="236" t="s">
        <v>369</v>
      </c>
      <c r="H429" s="237">
        <v>5</v>
      </c>
      <c r="I429" s="238"/>
      <c r="J429" s="239">
        <f t="shared" si="40"/>
        <v>0</v>
      </c>
      <c r="K429" s="235" t="s">
        <v>132</v>
      </c>
      <c r="L429" s="240"/>
      <c r="M429" s="241" t="s">
        <v>1</v>
      </c>
      <c r="N429" s="242" t="s">
        <v>46</v>
      </c>
      <c r="O429" s="72"/>
      <c r="P429" s="196">
        <f t="shared" si="41"/>
        <v>0</v>
      </c>
      <c r="Q429" s="196">
        <v>1.3299999999999999E-2</v>
      </c>
      <c r="R429" s="196">
        <f t="shared" si="42"/>
        <v>6.6500000000000004E-2</v>
      </c>
      <c r="S429" s="196">
        <v>0</v>
      </c>
      <c r="T429" s="197">
        <f t="shared" si="43"/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8" t="s">
        <v>187</v>
      </c>
      <c r="AT429" s="198" t="s">
        <v>193</v>
      </c>
      <c r="AU429" s="198" t="s">
        <v>90</v>
      </c>
      <c r="AY429" s="18" t="s">
        <v>126</v>
      </c>
      <c r="BE429" s="199">
        <f t="shared" si="44"/>
        <v>0</v>
      </c>
      <c r="BF429" s="199">
        <f t="shared" si="45"/>
        <v>0</v>
      </c>
      <c r="BG429" s="199">
        <f t="shared" si="46"/>
        <v>0</v>
      </c>
      <c r="BH429" s="199">
        <f t="shared" si="47"/>
        <v>0</v>
      </c>
      <c r="BI429" s="199">
        <f t="shared" si="48"/>
        <v>0</v>
      </c>
      <c r="BJ429" s="18" t="s">
        <v>88</v>
      </c>
      <c r="BK429" s="199">
        <f t="shared" si="49"/>
        <v>0</v>
      </c>
      <c r="BL429" s="18" t="s">
        <v>133</v>
      </c>
      <c r="BM429" s="198" t="s">
        <v>647</v>
      </c>
    </row>
    <row r="430" spans="1:65" s="2" customFormat="1" ht="16.5" customHeight="1">
      <c r="A430" s="35"/>
      <c r="B430" s="36"/>
      <c r="C430" s="233" t="s">
        <v>648</v>
      </c>
      <c r="D430" s="233" t="s">
        <v>193</v>
      </c>
      <c r="E430" s="234" t="s">
        <v>649</v>
      </c>
      <c r="F430" s="235" t="s">
        <v>650</v>
      </c>
      <c r="G430" s="236" t="s">
        <v>369</v>
      </c>
      <c r="H430" s="237">
        <v>8</v>
      </c>
      <c r="I430" s="238"/>
      <c r="J430" s="239">
        <f t="shared" si="40"/>
        <v>0</v>
      </c>
      <c r="K430" s="235" t="s">
        <v>1</v>
      </c>
      <c r="L430" s="240"/>
      <c r="M430" s="241" t="s">
        <v>1</v>
      </c>
      <c r="N430" s="242" t="s">
        <v>46</v>
      </c>
      <c r="O430" s="72"/>
      <c r="P430" s="196">
        <f t="shared" si="41"/>
        <v>0</v>
      </c>
      <c r="Q430" s="196">
        <v>6.4999999999999997E-4</v>
      </c>
      <c r="R430" s="196">
        <f t="shared" si="42"/>
        <v>5.1999999999999998E-3</v>
      </c>
      <c r="S430" s="196">
        <v>0</v>
      </c>
      <c r="T430" s="197">
        <f t="shared" si="43"/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8" t="s">
        <v>187</v>
      </c>
      <c r="AT430" s="198" t="s">
        <v>193</v>
      </c>
      <c r="AU430" s="198" t="s">
        <v>90</v>
      </c>
      <c r="AY430" s="18" t="s">
        <v>126</v>
      </c>
      <c r="BE430" s="199">
        <f t="shared" si="44"/>
        <v>0</v>
      </c>
      <c r="BF430" s="199">
        <f t="shared" si="45"/>
        <v>0</v>
      </c>
      <c r="BG430" s="199">
        <f t="shared" si="46"/>
        <v>0</v>
      </c>
      <c r="BH430" s="199">
        <f t="shared" si="47"/>
        <v>0</v>
      </c>
      <c r="BI430" s="199">
        <f t="shared" si="48"/>
        <v>0</v>
      </c>
      <c r="BJ430" s="18" t="s">
        <v>88</v>
      </c>
      <c r="BK430" s="199">
        <f t="shared" si="49"/>
        <v>0</v>
      </c>
      <c r="BL430" s="18" t="s">
        <v>133</v>
      </c>
      <c r="BM430" s="198" t="s">
        <v>651</v>
      </c>
    </row>
    <row r="431" spans="1:65" s="2" customFormat="1" ht="16.5" customHeight="1">
      <c r="A431" s="35"/>
      <c r="B431" s="36"/>
      <c r="C431" s="187" t="s">
        <v>652</v>
      </c>
      <c r="D431" s="187" t="s">
        <v>128</v>
      </c>
      <c r="E431" s="188" t="s">
        <v>653</v>
      </c>
      <c r="F431" s="189" t="s">
        <v>654</v>
      </c>
      <c r="G431" s="190" t="s">
        <v>369</v>
      </c>
      <c r="H431" s="191">
        <v>2</v>
      </c>
      <c r="I431" s="192"/>
      <c r="J431" s="193">
        <f t="shared" si="40"/>
        <v>0</v>
      </c>
      <c r="K431" s="189" t="s">
        <v>132</v>
      </c>
      <c r="L431" s="40"/>
      <c r="M431" s="194" t="s">
        <v>1</v>
      </c>
      <c r="N431" s="195" t="s">
        <v>46</v>
      </c>
      <c r="O431" s="72"/>
      <c r="P431" s="196">
        <f t="shared" si="41"/>
        <v>0</v>
      </c>
      <c r="Q431" s="196">
        <v>0.32905679999999998</v>
      </c>
      <c r="R431" s="196">
        <f t="shared" si="42"/>
        <v>0.65811359999999997</v>
      </c>
      <c r="S431" s="196">
        <v>0</v>
      </c>
      <c r="T431" s="197">
        <f t="shared" si="43"/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8" t="s">
        <v>133</v>
      </c>
      <c r="AT431" s="198" t="s">
        <v>128</v>
      </c>
      <c r="AU431" s="198" t="s">
        <v>90</v>
      </c>
      <c r="AY431" s="18" t="s">
        <v>126</v>
      </c>
      <c r="BE431" s="199">
        <f t="shared" si="44"/>
        <v>0</v>
      </c>
      <c r="BF431" s="199">
        <f t="shared" si="45"/>
        <v>0</v>
      </c>
      <c r="BG431" s="199">
        <f t="shared" si="46"/>
        <v>0</v>
      </c>
      <c r="BH431" s="199">
        <f t="shared" si="47"/>
        <v>0</v>
      </c>
      <c r="BI431" s="199">
        <f t="shared" si="48"/>
        <v>0</v>
      </c>
      <c r="BJ431" s="18" t="s">
        <v>88</v>
      </c>
      <c r="BK431" s="199">
        <f t="shared" si="49"/>
        <v>0</v>
      </c>
      <c r="BL431" s="18" t="s">
        <v>133</v>
      </c>
      <c r="BM431" s="198" t="s">
        <v>655</v>
      </c>
    </row>
    <row r="432" spans="1:65" s="2" customFormat="1" ht="21.75" customHeight="1">
      <c r="A432" s="35"/>
      <c r="B432" s="36"/>
      <c r="C432" s="233" t="s">
        <v>656</v>
      </c>
      <c r="D432" s="233" t="s">
        <v>193</v>
      </c>
      <c r="E432" s="234" t="s">
        <v>657</v>
      </c>
      <c r="F432" s="235" t="s">
        <v>658</v>
      </c>
      <c r="G432" s="236" t="s">
        <v>369</v>
      </c>
      <c r="H432" s="237">
        <v>2</v>
      </c>
      <c r="I432" s="238"/>
      <c r="J432" s="239">
        <f t="shared" si="40"/>
        <v>0</v>
      </c>
      <c r="K432" s="235" t="s">
        <v>1</v>
      </c>
      <c r="L432" s="240"/>
      <c r="M432" s="241" t="s">
        <v>1</v>
      </c>
      <c r="N432" s="242" t="s">
        <v>46</v>
      </c>
      <c r="O432" s="72"/>
      <c r="P432" s="196">
        <f t="shared" si="41"/>
        <v>0</v>
      </c>
      <c r="Q432" s="196">
        <v>2.9499999999999998E-2</v>
      </c>
      <c r="R432" s="196">
        <f t="shared" si="42"/>
        <v>5.8999999999999997E-2</v>
      </c>
      <c r="S432" s="196">
        <v>0</v>
      </c>
      <c r="T432" s="197">
        <f t="shared" si="43"/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8" t="s">
        <v>187</v>
      </c>
      <c r="AT432" s="198" t="s">
        <v>193</v>
      </c>
      <c r="AU432" s="198" t="s">
        <v>90</v>
      </c>
      <c r="AY432" s="18" t="s">
        <v>126</v>
      </c>
      <c r="BE432" s="199">
        <f t="shared" si="44"/>
        <v>0</v>
      </c>
      <c r="BF432" s="199">
        <f t="shared" si="45"/>
        <v>0</v>
      </c>
      <c r="BG432" s="199">
        <f t="shared" si="46"/>
        <v>0</v>
      </c>
      <c r="BH432" s="199">
        <f t="shared" si="47"/>
        <v>0</v>
      </c>
      <c r="BI432" s="199">
        <f t="shared" si="48"/>
        <v>0</v>
      </c>
      <c r="BJ432" s="18" t="s">
        <v>88</v>
      </c>
      <c r="BK432" s="199">
        <f t="shared" si="49"/>
        <v>0</v>
      </c>
      <c r="BL432" s="18" t="s">
        <v>133</v>
      </c>
      <c r="BM432" s="198" t="s">
        <v>659</v>
      </c>
    </row>
    <row r="433" spans="1:65" s="2" customFormat="1" ht="16.5" customHeight="1">
      <c r="A433" s="35"/>
      <c r="B433" s="36"/>
      <c r="C433" s="233" t="s">
        <v>660</v>
      </c>
      <c r="D433" s="233" t="s">
        <v>193</v>
      </c>
      <c r="E433" s="234" t="s">
        <v>661</v>
      </c>
      <c r="F433" s="235" t="s">
        <v>662</v>
      </c>
      <c r="G433" s="236" t="s">
        <v>369</v>
      </c>
      <c r="H433" s="237">
        <v>2</v>
      </c>
      <c r="I433" s="238"/>
      <c r="J433" s="239">
        <f t="shared" si="40"/>
        <v>0</v>
      </c>
      <c r="K433" s="235" t="s">
        <v>1</v>
      </c>
      <c r="L433" s="240"/>
      <c r="M433" s="241" t="s">
        <v>1</v>
      </c>
      <c r="N433" s="242" t="s">
        <v>46</v>
      </c>
      <c r="O433" s="72"/>
      <c r="P433" s="196">
        <f t="shared" si="41"/>
        <v>0</v>
      </c>
      <c r="Q433" s="196">
        <v>1E-3</v>
      </c>
      <c r="R433" s="196">
        <f t="shared" si="42"/>
        <v>2E-3</v>
      </c>
      <c r="S433" s="196">
        <v>0</v>
      </c>
      <c r="T433" s="197">
        <f t="shared" si="43"/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8" t="s">
        <v>187</v>
      </c>
      <c r="AT433" s="198" t="s">
        <v>193</v>
      </c>
      <c r="AU433" s="198" t="s">
        <v>90</v>
      </c>
      <c r="AY433" s="18" t="s">
        <v>126</v>
      </c>
      <c r="BE433" s="199">
        <f t="shared" si="44"/>
        <v>0</v>
      </c>
      <c r="BF433" s="199">
        <f t="shared" si="45"/>
        <v>0</v>
      </c>
      <c r="BG433" s="199">
        <f t="shared" si="46"/>
        <v>0</v>
      </c>
      <c r="BH433" s="199">
        <f t="shared" si="47"/>
        <v>0</v>
      </c>
      <c r="BI433" s="199">
        <f t="shared" si="48"/>
        <v>0</v>
      </c>
      <c r="BJ433" s="18" t="s">
        <v>88</v>
      </c>
      <c r="BK433" s="199">
        <f t="shared" si="49"/>
        <v>0</v>
      </c>
      <c r="BL433" s="18" t="s">
        <v>133</v>
      </c>
      <c r="BM433" s="198" t="s">
        <v>663</v>
      </c>
    </row>
    <row r="434" spans="1:65" s="2" customFormat="1" ht="24.2" customHeight="1">
      <c r="A434" s="35"/>
      <c r="B434" s="36"/>
      <c r="C434" s="187" t="s">
        <v>664</v>
      </c>
      <c r="D434" s="187" t="s">
        <v>128</v>
      </c>
      <c r="E434" s="188" t="s">
        <v>665</v>
      </c>
      <c r="F434" s="189" t="s">
        <v>666</v>
      </c>
      <c r="G434" s="190" t="s">
        <v>369</v>
      </c>
      <c r="H434" s="191">
        <v>2</v>
      </c>
      <c r="I434" s="192"/>
      <c r="J434" s="193">
        <f t="shared" si="40"/>
        <v>0</v>
      </c>
      <c r="K434" s="189" t="s">
        <v>132</v>
      </c>
      <c r="L434" s="40"/>
      <c r="M434" s="194" t="s">
        <v>1</v>
      </c>
      <c r="N434" s="195" t="s">
        <v>46</v>
      </c>
      <c r="O434" s="72"/>
      <c r="P434" s="196">
        <f t="shared" si="41"/>
        <v>0</v>
      </c>
      <c r="Q434" s="196">
        <v>3.0880000000000002E-4</v>
      </c>
      <c r="R434" s="196">
        <f t="shared" si="42"/>
        <v>6.1760000000000005E-4</v>
      </c>
      <c r="S434" s="196">
        <v>0</v>
      </c>
      <c r="T434" s="197">
        <f t="shared" si="43"/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133</v>
      </c>
      <c r="AT434" s="198" t="s">
        <v>128</v>
      </c>
      <c r="AU434" s="198" t="s">
        <v>90</v>
      </c>
      <c r="AY434" s="18" t="s">
        <v>126</v>
      </c>
      <c r="BE434" s="199">
        <f t="shared" si="44"/>
        <v>0</v>
      </c>
      <c r="BF434" s="199">
        <f t="shared" si="45"/>
        <v>0</v>
      </c>
      <c r="BG434" s="199">
        <f t="shared" si="46"/>
        <v>0</v>
      </c>
      <c r="BH434" s="199">
        <f t="shared" si="47"/>
        <v>0</v>
      </c>
      <c r="BI434" s="199">
        <f t="shared" si="48"/>
        <v>0</v>
      </c>
      <c r="BJ434" s="18" t="s">
        <v>88</v>
      </c>
      <c r="BK434" s="199">
        <f t="shared" si="49"/>
        <v>0</v>
      </c>
      <c r="BL434" s="18" t="s">
        <v>133</v>
      </c>
      <c r="BM434" s="198" t="s">
        <v>667</v>
      </c>
    </row>
    <row r="435" spans="1:65" s="2" customFormat="1" ht="16.5" customHeight="1">
      <c r="A435" s="35"/>
      <c r="B435" s="36"/>
      <c r="C435" s="187" t="s">
        <v>668</v>
      </c>
      <c r="D435" s="187" t="s">
        <v>128</v>
      </c>
      <c r="E435" s="188" t="s">
        <v>669</v>
      </c>
      <c r="F435" s="189" t="s">
        <v>670</v>
      </c>
      <c r="G435" s="190" t="s">
        <v>153</v>
      </c>
      <c r="H435" s="191">
        <v>215</v>
      </c>
      <c r="I435" s="192"/>
      <c r="J435" s="193">
        <f t="shared" si="40"/>
        <v>0</v>
      </c>
      <c r="K435" s="189" t="s">
        <v>132</v>
      </c>
      <c r="L435" s="40"/>
      <c r="M435" s="194" t="s">
        <v>1</v>
      </c>
      <c r="N435" s="195" t="s">
        <v>46</v>
      </c>
      <c r="O435" s="72"/>
      <c r="P435" s="196">
        <f t="shared" si="41"/>
        <v>0</v>
      </c>
      <c r="Q435" s="196">
        <v>1.9236000000000001E-4</v>
      </c>
      <c r="R435" s="196">
        <f t="shared" si="42"/>
        <v>4.1357400000000002E-2</v>
      </c>
      <c r="S435" s="196">
        <v>0</v>
      </c>
      <c r="T435" s="197">
        <f t="shared" si="43"/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8" t="s">
        <v>133</v>
      </c>
      <c r="AT435" s="198" t="s">
        <v>128</v>
      </c>
      <c r="AU435" s="198" t="s">
        <v>90</v>
      </c>
      <c r="AY435" s="18" t="s">
        <v>126</v>
      </c>
      <c r="BE435" s="199">
        <f t="shared" si="44"/>
        <v>0</v>
      </c>
      <c r="BF435" s="199">
        <f t="shared" si="45"/>
        <v>0</v>
      </c>
      <c r="BG435" s="199">
        <f t="shared" si="46"/>
        <v>0</v>
      </c>
      <c r="BH435" s="199">
        <f t="shared" si="47"/>
        <v>0</v>
      </c>
      <c r="BI435" s="199">
        <f t="shared" si="48"/>
        <v>0</v>
      </c>
      <c r="BJ435" s="18" t="s">
        <v>88</v>
      </c>
      <c r="BK435" s="199">
        <f t="shared" si="49"/>
        <v>0</v>
      </c>
      <c r="BL435" s="18" t="s">
        <v>133</v>
      </c>
      <c r="BM435" s="198" t="s">
        <v>671</v>
      </c>
    </row>
    <row r="436" spans="1:65" s="2" customFormat="1" ht="21.75" customHeight="1">
      <c r="A436" s="35"/>
      <c r="B436" s="36"/>
      <c r="C436" s="187" t="s">
        <v>672</v>
      </c>
      <c r="D436" s="187" t="s">
        <v>128</v>
      </c>
      <c r="E436" s="188" t="s">
        <v>673</v>
      </c>
      <c r="F436" s="189" t="s">
        <v>674</v>
      </c>
      <c r="G436" s="190" t="s">
        <v>153</v>
      </c>
      <c r="H436" s="191">
        <v>43</v>
      </c>
      <c r="I436" s="192"/>
      <c r="J436" s="193">
        <f t="shared" si="40"/>
        <v>0</v>
      </c>
      <c r="K436" s="189" t="s">
        <v>132</v>
      </c>
      <c r="L436" s="40"/>
      <c r="M436" s="194" t="s">
        <v>1</v>
      </c>
      <c r="N436" s="195" t="s">
        <v>46</v>
      </c>
      <c r="O436" s="72"/>
      <c r="P436" s="196">
        <f t="shared" si="41"/>
        <v>0</v>
      </c>
      <c r="Q436" s="196">
        <v>9.4500000000000007E-5</v>
      </c>
      <c r="R436" s="196">
        <f t="shared" si="42"/>
        <v>4.0635000000000003E-3</v>
      </c>
      <c r="S436" s="196">
        <v>0</v>
      </c>
      <c r="T436" s="197">
        <f t="shared" si="43"/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98" t="s">
        <v>133</v>
      </c>
      <c r="AT436" s="198" t="s">
        <v>128</v>
      </c>
      <c r="AU436" s="198" t="s">
        <v>90</v>
      </c>
      <c r="AY436" s="18" t="s">
        <v>126</v>
      </c>
      <c r="BE436" s="199">
        <f t="shared" si="44"/>
        <v>0</v>
      </c>
      <c r="BF436" s="199">
        <f t="shared" si="45"/>
        <v>0</v>
      </c>
      <c r="BG436" s="199">
        <f t="shared" si="46"/>
        <v>0</v>
      </c>
      <c r="BH436" s="199">
        <f t="shared" si="47"/>
        <v>0</v>
      </c>
      <c r="BI436" s="199">
        <f t="shared" si="48"/>
        <v>0</v>
      </c>
      <c r="BJ436" s="18" t="s">
        <v>88</v>
      </c>
      <c r="BK436" s="199">
        <f t="shared" si="49"/>
        <v>0</v>
      </c>
      <c r="BL436" s="18" t="s">
        <v>133</v>
      </c>
      <c r="BM436" s="198" t="s">
        <v>675</v>
      </c>
    </row>
    <row r="437" spans="1:65" s="2" customFormat="1" ht="24.2" customHeight="1">
      <c r="A437" s="35"/>
      <c r="B437" s="36"/>
      <c r="C437" s="187" t="s">
        <v>676</v>
      </c>
      <c r="D437" s="187" t="s">
        <v>128</v>
      </c>
      <c r="E437" s="188" t="s">
        <v>677</v>
      </c>
      <c r="F437" s="189" t="s">
        <v>678</v>
      </c>
      <c r="G437" s="190" t="s">
        <v>369</v>
      </c>
      <c r="H437" s="191">
        <v>28</v>
      </c>
      <c r="I437" s="192"/>
      <c r="J437" s="193">
        <f t="shared" si="40"/>
        <v>0</v>
      </c>
      <c r="K437" s="189" t="s">
        <v>1</v>
      </c>
      <c r="L437" s="40"/>
      <c r="M437" s="194" t="s">
        <v>1</v>
      </c>
      <c r="N437" s="195" t="s">
        <v>46</v>
      </c>
      <c r="O437" s="72"/>
      <c r="P437" s="196">
        <f t="shared" si="41"/>
        <v>0</v>
      </c>
      <c r="Q437" s="196">
        <v>1.4999999999999999E-4</v>
      </c>
      <c r="R437" s="196">
        <f t="shared" si="42"/>
        <v>4.1999999999999997E-3</v>
      </c>
      <c r="S437" s="196">
        <v>0</v>
      </c>
      <c r="T437" s="197">
        <f t="shared" si="43"/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8" t="s">
        <v>133</v>
      </c>
      <c r="AT437" s="198" t="s">
        <v>128</v>
      </c>
      <c r="AU437" s="198" t="s">
        <v>90</v>
      </c>
      <c r="AY437" s="18" t="s">
        <v>126</v>
      </c>
      <c r="BE437" s="199">
        <f t="shared" si="44"/>
        <v>0</v>
      </c>
      <c r="BF437" s="199">
        <f t="shared" si="45"/>
        <v>0</v>
      </c>
      <c r="BG437" s="199">
        <f t="shared" si="46"/>
        <v>0</v>
      </c>
      <c r="BH437" s="199">
        <f t="shared" si="47"/>
        <v>0</v>
      </c>
      <c r="BI437" s="199">
        <f t="shared" si="48"/>
        <v>0</v>
      </c>
      <c r="BJ437" s="18" t="s">
        <v>88</v>
      </c>
      <c r="BK437" s="199">
        <f t="shared" si="49"/>
        <v>0</v>
      </c>
      <c r="BL437" s="18" t="s">
        <v>133</v>
      </c>
      <c r="BM437" s="198" t="s">
        <v>679</v>
      </c>
    </row>
    <row r="438" spans="1:65" s="13" customFormat="1">
      <c r="B438" s="200"/>
      <c r="C438" s="201"/>
      <c r="D438" s="202" t="s">
        <v>135</v>
      </c>
      <c r="E438" s="203" t="s">
        <v>1</v>
      </c>
      <c r="F438" s="204" t="s">
        <v>338</v>
      </c>
      <c r="G438" s="201"/>
      <c r="H438" s="203" t="s">
        <v>1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135</v>
      </c>
      <c r="AU438" s="210" t="s">
        <v>90</v>
      </c>
      <c r="AV438" s="13" t="s">
        <v>88</v>
      </c>
      <c r="AW438" s="13" t="s">
        <v>36</v>
      </c>
      <c r="AX438" s="13" t="s">
        <v>81</v>
      </c>
      <c r="AY438" s="210" t="s">
        <v>126</v>
      </c>
    </row>
    <row r="439" spans="1:65" s="14" customFormat="1">
      <c r="B439" s="211"/>
      <c r="C439" s="212"/>
      <c r="D439" s="202" t="s">
        <v>135</v>
      </c>
      <c r="E439" s="213" t="s">
        <v>1</v>
      </c>
      <c r="F439" s="214" t="s">
        <v>680</v>
      </c>
      <c r="G439" s="212"/>
      <c r="H439" s="215">
        <v>28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135</v>
      </c>
      <c r="AU439" s="221" t="s">
        <v>90</v>
      </c>
      <c r="AV439" s="14" t="s">
        <v>90</v>
      </c>
      <c r="AW439" s="14" t="s">
        <v>36</v>
      </c>
      <c r="AX439" s="14" t="s">
        <v>88</v>
      </c>
      <c r="AY439" s="221" t="s">
        <v>126</v>
      </c>
    </row>
    <row r="440" spans="1:65" s="12" customFormat="1" ht="22.9" customHeight="1">
      <c r="B440" s="171"/>
      <c r="C440" s="172"/>
      <c r="D440" s="173" t="s">
        <v>80</v>
      </c>
      <c r="E440" s="185" t="s">
        <v>192</v>
      </c>
      <c r="F440" s="185" t="s">
        <v>681</v>
      </c>
      <c r="G440" s="172"/>
      <c r="H440" s="172"/>
      <c r="I440" s="175"/>
      <c r="J440" s="186">
        <f>BK440</f>
        <v>0</v>
      </c>
      <c r="K440" s="172"/>
      <c r="L440" s="177"/>
      <c r="M440" s="178"/>
      <c r="N440" s="179"/>
      <c r="O440" s="179"/>
      <c r="P440" s="180">
        <f>SUM(P441:P442)</f>
        <v>0</v>
      </c>
      <c r="Q440" s="179"/>
      <c r="R440" s="180">
        <f>SUM(R441:R442)</f>
        <v>0.15539952000000001</v>
      </c>
      <c r="S440" s="179"/>
      <c r="T440" s="181">
        <f>SUM(T441:T442)</f>
        <v>0</v>
      </c>
      <c r="AR440" s="182" t="s">
        <v>88</v>
      </c>
      <c r="AT440" s="183" t="s">
        <v>80</v>
      </c>
      <c r="AU440" s="183" t="s">
        <v>88</v>
      </c>
      <c r="AY440" s="182" t="s">
        <v>126</v>
      </c>
      <c r="BK440" s="184">
        <f>SUM(BK441:BK442)</f>
        <v>0</v>
      </c>
    </row>
    <row r="441" spans="1:65" s="2" customFormat="1" ht="49.15" customHeight="1">
      <c r="A441" s="35"/>
      <c r="B441" s="36"/>
      <c r="C441" s="187" t="s">
        <v>682</v>
      </c>
      <c r="D441" s="187" t="s">
        <v>128</v>
      </c>
      <c r="E441" s="188" t="s">
        <v>683</v>
      </c>
      <c r="F441" s="189" t="s">
        <v>684</v>
      </c>
      <c r="G441" s="190" t="s">
        <v>153</v>
      </c>
      <c r="H441" s="191">
        <v>1</v>
      </c>
      <c r="I441" s="192"/>
      <c r="J441" s="193">
        <f>ROUND(I441*H441,2)</f>
        <v>0</v>
      </c>
      <c r="K441" s="189" t="s">
        <v>132</v>
      </c>
      <c r="L441" s="40"/>
      <c r="M441" s="194" t="s">
        <v>1</v>
      </c>
      <c r="N441" s="195" t="s">
        <v>46</v>
      </c>
      <c r="O441" s="72"/>
      <c r="P441" s="196">
        <f>O441*H441</f>
        <v>0</v>
      </c>
      <c r="Q441" s="196">
        <v>0.15539952000000001</v>
      </c>
      <c r="R441" s="196">
        <f>Q441*H441</f>
        <v>0.15539952000000001</v>
      </c>
      <c r="S441" s="196">
        <v>0</v>
      </c>
      <c r="T441" s="19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8" t="s">
        <v>133</v>
      </c>
      <c r="AT441" s="198" t="s">
        <v>128</v>
      </c>
      <c r="AU441" s="198" t="s">
        <v>90</v>
      </c>
      <c r="AY441" s="18" t="s">
        <v>126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8" t="s">
        <v>88</v>
      </c>
      <c r="BK441" s="199">
        <f>ROUND(I441*H441,2)</f>
        <v>0</v>
      </c>
      <c r="BL441" s="18" t="s">
        <v>133</v>
      </c>
      <c r="BM441" s="198" t="s">
        <v>685</v>
      </c>
    </row>
    <row r="442" spans="1:65" s="2" customFormat="1" ht="66.75" customHeight="1">
      <c r="A442" s="35"/>
      <c r="B442" s="36"/>
      <c r="C442" s="187" t="s">
        <v>686</v>
      </c>
      <c r="D442" s="187" t="s">
        <v>128</v>
      </c>
      <c r="E442" s="188" t="s">
        <v>687</v>
      </c>
      <c r="F442" s="189" t="s">
        <v>688</v>
      </c>
      <c r="G442" s="190" t="s">
        <v>153</v>
      </c>
      <c r="H442" s="191">
        <v>1</v>
      </c>
      <c r="I442" s="192"/>
      <c r="J442" s="193">
        <f>ROUND(I442*H442,2)</f>
        <v>0</v>
      </c>
      <c r="K442" s="189" t="s">
        <v>132</v>
      </c>
      <c r="L442" s="40"/>
      <c r="M442" s="194" t="s">
        <v>1</v>
      </c>
      <c r="N442" s="195" t="s">
        <v>46</v>
      </c>
      <c r="O442" s="72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8" t="s">
        <v>133</v>
      </c>
      <c r="AT442" s="198" t="s">
        <v>128</v>
      </c>
      <c r="AU442" s="198" t="s">
        <v>90</v>
      </c>
      <c r="AY442" s="18" t="s">
        <v>126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8" t="s">
        <v>88</v>
      </c>
      <c r="BK442" s="199">
        <f>ROUND(I442*H442,2)</f>
        <v>0</v>
      </c>
      <c r="BL442" s="18" t="s">
        <v>133</v>
      </c>
      <c r="BM442" s="198" t="s">
        <v>689</v>
      </c>
    </row>
    <row r="443" spans="1:65" s="12" customFormat="1" ht="22.9" customHeight="1">
      <c r="B443" s="171"/>
      <c r="C443" s="172"/>
      <c r="D443" s="173" t="s">
        <v>80</v>
      </c>
      <c r="E443" s="185" t="s">
        <v>690</v>
      </c>
      <c r="F443" s="185" t="s">
        <v>691</v>
      </c>
      <c r="G443" s="172"/>
      <c r="H443" s="172"/>
      <c r="I443" s="175"/>
      <c r="J443" s="186">
        <f>BK443</f>
        <v>0</v>
      </c>
      <c r="K443" s="172"/>
      <c r="L443" s="177"/>
      <c r="M443" s="178"/>
      <c r="N443" s="179"/>
      <c r="O443" s="179"/>
      <c r="P443" s="180">
        <f>SUM(P444:P454)</f>
        <v>0</v>
      </c>
      <c r="Q443" s="179"/>
      <c r="R443" s="180">
        <f>SUM(R444:R454)</f>
        <v>0</v>
      </c>
      <c r="S443" s="179"/>
      <c r="T443" s="181">
        <f>SUM(T444:T454)</f>
        <v>0</v>
      </c>
      <c r="AR443" s="182" t="s">
        <v>88</v>
      </c>
      <c r="AT443" s="183" t="s">
        <v>80</v>
      </c>
      <c r="AU443" s="183" t="s">
        <v>88</v>
      </c>
      <c r="AY443" s="182" t="s">
        <v>126</v>
      </c>
      <c r="BK443" s="184">
        <f>SUM(BK444:BK454)</f>
        <v>0</v>
      </c>
    </row>
    <row r="444" spans="1:65" s="2" customFormat="1" ht="37.9" customHeight="1">
      <c r="A444" s="35"/>
      <c r="B444" s="36"/>
      <c r="C444" s="187" t="s">
        <v>692</v>
      </c>
      <c r="D444" s="187" t="s">
        <v>128</v>
      </c>
      <c r="E444" s="188" t="s">
        <v>693</v>
      </c>
      <c r="F444" s="189" t="s">
        <v>694</v>
      </c>
      <c r="G444" s="190" t="s">
        <v>242</v>
      </c>
      <c r="H444" s="191">
        <v>24.474</v>
      </c>
      <c r="I444" s="192"/>
      <c r="J444" s="193">
        <f>ROUND(I444*H444,2)</f>
        <v>0</v>
      </c>
      <c r="K444" s="189" t="s">
        <v>132</v>
      </c>
      <c r="L444" s="40"/>
      <c r="M444" s="194" t="s">
        <v>1</v>
      </c>
      <c r="N444" s="195" t="s">
        <v>46</v>
      </c>
      <c r="O444" s="72"/>
      <c r="P444" s="196">
        <f>O444*H444</f>
        <v>0</v>
      </c>
      <c r="Q444" s="196">
        <v>0</v>
      </c>
      <c r="R444" s="196">
        <f>Q444*H444</f>
        <v>0</v>
      </c>
      <c r="S444" s="196">
        <v>0</v>
      </c>
      <c r="T444" s="19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8" t="s">
        <v>133</v>
      </c>
      <c r="AT444" s="198" t="s">
        <v>128</v>
      </c>
      <c r="AU444" s="198" t="s">
        <v>90</v>
      </c>
      <c r="AY444" s="18" t="s">
        <v>126</v>
      </c>
      <c r="BE444" s="199">
        <f>IF(N444="základní",J444,0)</f>
        <v>0</v>
      </c>
      <c r="BF444" s="199">
        <f>IF(N444="snížená",J444,0)</f>
        <v>0</v>
      </c>
      <c r="BG444" s="199">
        <f>IF(N444="zákl. přenesená",J444,0)</f>
        <v>0</v>
      </c>
      <c r="BH444" s="199">
        <f>IF(N444="sníž. přenesená",J444,0)</f>
        <v>0</v>
      </c>
      <c r="BI444" s="199">
        <f>IF(N444="nulová",J444,0)</f>
        <v>0</v>
      </c>
      <c r="BJ444" s="18" t="s">
        <v>88</v>
      </c>
      <c r="BK444" s="199">
        <f>ROUND(I444*H444,2)</f>
        <v>0</v>
      </c>
      <c r="BL444" s="18" t="s">
        <v>133</v>
      </c>
      <c r="BM444" s="198" t="s">
        <v>695</v>
      </c>
    </row>
    <row r="445" spans="1:65" s="14" customFormat="1" ht="22.5">
      <c r="B445" s="211"/>
      <c r="C445" s="212"/>
      <c r="D445" s="202" t="s">
        <v>135</v>
      </c>
      <c r="E445" s="213" t="s">
        <v>1</v>
      </c>
      <c r="F445" s="214" t="s">
        <v>696</v>
      </c>
      <c r="G445" s="212"/>
      <c r="H445" s="215">
        <v>9.2799999999999994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135</v>
      </c>
      <c r="AU445" s="221" t="s">
        <v>90</v>
      </c>
      <c r="AV445" s="14" t="s">
        <v>90</v>
      </c>
      <c r="AW445" s="14" t="s">
        <v>36</v>
      </c>
      <c r="AX445" s="14" t="s">
        <v>81</v>
      </c>
      <c r="AY445" s="221" t="s">
        <v>126</v>
      </c>
    </row>
    <row r="446" spans="1:65" s="14" customFormat="1" ht="22.5">
      <c r="B446" s="211"/>
      <c r="C446" s="212"/>
      <c r="D446" s="202" t="s">
        <v>135</v>
      </c>
      <c r="E446" s="213" t="s">
        <v>1</v>
      </c>
      <c r="F446" s="214" t="s">
        <v>697</v>
      </c>
      <c r="G446" s="212"/>
      <c r="H446" s="215">
        <v>15.194000000000001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135</v>
      </c>
      <c r="AU446" s="221" t="s">
        <v>90</v>
      </c>
      <c r="AV446" s="14" t="s">
        <v>90</v>
      </c>
      <c r="AW446" s="14" t="s">
        <v>36</v>
      </c>
      <c r="AX446" s="14" t="s">
        <v>81</v>
      </c>
      <c r="AY446" s="221" t="s">
        <v>126</v>
      </c>
    </row>
    <row r="447" spans="1:65" s="15" customFormat="1">
      <c r="B447" s="222"/>
      <c r="C447" s="223"/>
      <c r="D447" s="202" t="s">
        <v>135</v>
      </c>
      <c r="E447" s="224" t="s">
        <v>1</v>
      </c>
      <c r="F447" s="225" t="s">
        <v>140</v>
      </c>
      <c r="G447" s="223"/>
      <c r="H447" s="226">
        <v>24.474</v>
      </c>
      <c r="I447" s="227"/>
      <c r="J447" s="223"/>
      <c r="K447" s="223"/>
      <c r="L447" s="228"/>
      <c r="M447" s="229"/>
      <c r="N447" s="230"/>
      <c r="O447" s="230"/>
      <c r="P447" s="230"/>
      <c r="Q447" s="230"/>
      <c r="R447" s="230"/>
      <c r="S447" s="230"/>
      <c r="T447" s="231"/>
      <c r="AT447" s="232" t="s">
        <v>135</v>
      </c>
      <c r="AU447" s="232" t="s">
        <v>90</v>
      </c>
      <c r="AV447" s="15" t="s">
        <v>133</v>
      </c>
      <c r="AW447" s="15" t="s">
        <v>36</v>
      </c>
      <c r="AX447" s="15" t="s">
        <v>88</v>
      </c>
      <c r="AY447" s="232" t="s">
        <v>126</v>
      </c>
    </row>
    <row r="448" spans="1:65" s="2" customFormat="1" ht="37.9" customHeight="1">
      <c r="A448" s="35"/>
      <c r="B448" s="36"/>
      <c r="C448" s="187" t="s">
        <v>698</v>
      </c>
      <c r="D448" s="187" t="s">
        <v>128</v>
      </c>
      <c r="E448" s="188" t="s">
        <v>699</v>
      </c>
      <c r="F448" s="189" t="s">
        <v>700</v>
      </c>
      <c r="G448" s="190" t="s">
        <v>242</v>
      </c>
      <c r="H448" s="191">
        <v>73.421999999999997</v>
      </c>
      <c r="I448" s="192"/>
      <c r="J448" s="193">
        <f>ROUND(I448*H448,2)</f>
        <v>0</v>
      </c>
      <c r="K448" s="189" t="s">
        <v>132</v>
      </c>
      <c r="L448" s="40"/>
      <c r="M448" s="194" t="s">
        <v>1</v>
      </c>
      <c r="N448" s="195" t="s">
        <v>46</v>
      </c>
      <c r="O448" s="72"/>
      <c r="P448" s="196">
        <f>O448*H448</f>
        <v>0</v>
      </c>
      <c r="Q448" s="196">
        <v>0</v>
      </c>
      <c r="R448" s="196">
        <f>Q448*H448</f>
        <v>0</v>
      </c>
      <c r="S448" s="196">
        <v>0</v>
      </c>
      <c r="T448" s="197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8" t="s">
        <v>133</v>
      </c>
      <c r="AT448" s="198" t="s">
        <v>128</v>
      </c>
      <c r="AU448" s="198" t="s">
        <v>90</v>
      </c>
      <c r="AY448" s="18" t="s">
        <v>126</v>
      </c>
      <c r="BE448" s="199">
        <f>IF(N448="základní",J448,0)</f>
        <v>0</v>
      </c>
      <c r="BF448" s="199">
        <f>IF(N448="snížená",J448,0)</f>
        <v>0</v>
      </c>
      <c r="BG448" s="199">
        <f>IF(N448="zákl. přenesená",J448,0)</f>
        <v>0</v>
      </c>
      <c r="BH448" s="199">
        <f>IF(N448="sníž. přenesená",J448,0)</f>
        <v>0</v>
      </c>
      <c r="BI448" s="199">
        <f>IF(N448="nulová",J448,0)</f>
        <v>0</v>
      </c>
      <c r="BJ448" s="18" t="s">
        <v>88</v>
      </c>
      <c r="BK448" s="199">
        <f>ROUND(I448*H448,2)</f>
        <v>0</v>
      </c>
      <c r="BL448" s="18" t="s">
        <v>133</v>
      </c>
      <c r="BM448" s="198" t="s">
        <v>701</v>
      </c>
    </row>
    <row r="449" spans="1:65" s="13" customFormat="1">
      <c r="B449" s="200"/>
      <c r="C449" s="201"/>
      <c r="D449" s="202" t="s">
        <v>135</v>
      </c>
      <c r="E449" s="203" t="s">
        <v>1</v>
      </c>
      <c r="F449" s="204" t="s">
        <v>702</v>
      </c>
      <c r="G449" s="201"/>
      <c r="H449" s="203" t="s">
        <v>1</v>
      </c>
      <c r="I449" s="205"/>
      <c r="J449" s="201"/>
      <c r="K449" s="201"/>
      <c r="L449" s="206"/>
      <c r="M449" s="207"/>
      <c r="N449" s="208"/>
      <c r="O449" s="208"/>
      <c r="P449" s="208"/>
      <c r="Q449" s="208"/>
      <c r="R449" s="208"/>
      <c r="S449" s="208"/>
      <c r="T449" s="209"/>
      <c r="AT449" s="210" t="s">
        <v>135</v>
      </c>
      <c r="AU449" s="210" t="s">
        <v>90</v>
      </c>
      <c r="AV449" s="13" t="s">
        <v>88</v>
      </c>
      <c r="AW449" s="13" t="s">
        <v>36</v>
      </c>
      <c r="AX449" s="13" t="s">
        <v>81</v>
      </c>
      <c r="AY449" s="210" t="s">
        <v>126</v>
      </c>
    </row>
    <row r="450" spans="1:65" s="14" customFormat="1">
      <c r="B450" s="211"/>
      <c r="C450" s="212"/>
      <c r="D450" s="202" t="s">
        <v>135</v>
      </c>
      <c r="E450" s="213" t="s">
        <v>1</v>
      </c>
      <c r="F450" s="214" t="s">
        <v>703</v>
      </c>
      <c r="G450" s="212"/>
      <c r="H450" s="215">
        <v>73.421999999999997</v>
      </c>
      <c r="I450" s="216"/>
      <c r="J450" s="212"/>
      <c r="K450" s="212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135</v>
      </c>
      <c r="AU450" s="221" t="s">
        <v>90</v>
      </c>
      <c r="AV450" s="14" t="s">
        <v>90</v>
      </c>
      <c r="AW450" s="14" t="s">
        <v>36</v>
      </c>
      <c r="AX450" s="14" t="s">
        <v>88</v>
      </c>
      <c r="AY450" s="221" t="s">
        <v>126</v>
      </c>
    </row>
    <row r="451" spans="1:65" s="2" customFormat="1" ht="44.25" customHeight="1">
      <c r="A451" s="35"/>
      <c r="B451" s="36"/>
      <c r="C451" s="187" t="s">
        <v>704</v>
      </c>
      <c r="D451" s="187" t="s">
        <v>128</v>
      </c>
      <c r="E451" s="188" t="s">
        <v>705</v>
      </c>
      <c r="F451" s="189" t="s">
        <v>706</v>
      </c>
      <c r="G451" s="190" t="s">
        <v>242</v>
      </c>
      <c r="H451" s="191">
        <v>15.194000000000001</v>
      </c>
      <c r="I451" s="192"/>
      <c r="J451" s="193">
        <f>ROUND(I451*H451,2)</f>
        <v>0</v>
      </c>
      <c r="K451" s="189" t="s">
        <v>132</v>
      </c>
      <c r="L451" s="40"/>
      <c r="M451" s="194" t="s">
        <v>1</v>
      </c>
      <c r="N451" s="195" t="s">
        <v>46</v>
      </c>
      <c r="O451" s="72"/>
      <c r="P451" s="196">
        <f>O451*H451</f>
        <v>0</v>
      </c>
      <c r="Q451" s="196">
        <v>0</v>
      </c>
      <c r="R451" s="196">
        <f>Q451*H451</f>
        <v>0</v>
      </c>
      <c r="S451" s="196">
        <v>0</v>
      </c>
      <c r="T451" s="197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98" t="s">
        <v>133</v>
      </c>
      <c r="AT451" s="198" t="s">
        <v>128</v>
      </c>
      <c r="AU451" s="198" t="s">
        <v>90</v>
      </c>
      <c r="AY451" s="18" t="s">
        <v>126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18" t="s">
        <v>88</v>
      </c>
      <c r="BK451" s="199">
        <f>ROUND(I451*H451,2)</f>
        <v>0</v>
      </c>
      <c r="BL451" s="18" t="s">
        <v>133</v>
      </c>
      <c r="BM451" s="198" t="s">
        <v>707</v>
      </c>
    </row>
    <row r="452" spans="1:65" s="14" customFormat="1" ht="22.5">
      <c r="B452" s="211"/>
      <c r="C452" s="212"/>
      <c r="D452" s="202" t="s">
        <v>135</v>
      </c>
      <c r="E452" s="213" t="s">
        <v>1</v>
      </c>
      <c r="F452" s="214" t="s">
        <v>697</v>
      </c>
      <c r="G452" s="212"/>
      <c r="H452" s="215">
        <v>15.194000000000001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135</v>
      </c>
      <c r="AU452" s="221" t="s">
        <v>90</v>
      </c>
      <c r="AV452" s="14" t="s">
        <v>90</v>
      </c>
      <c r="AW452" s="14" t="s">
        <v>36</v>
      </c>
      <c r="AX452" s="14" t="s">
        <v>88</v>
      </c>
      <c r="AY452" s="221" t="s">
        <v>126</v>
      </c>
    </row>
    <row r="453" spans="1:65" s="2" customFormat="1" ht="44.25" customHeight="1">
      <c r="A453" s="35"/>
      <c r="B453" s="36"/>
      <c r="C453" s="187" t="s">
        <v>708</v>
      </c>
      <c r="D453" s="187" t="s">
        <v>128</v>
      </c>
      <c r="E453" s="188" t="s">
        <v>709</v>
      </c>
      <c r="F453" s="189" t="s">
        <v>241</v>
      </c>
      <c r="G453" s="190" t="s">
        <v>242</v>
      </c>
      <c r="H453" s="191">
        <v>9.2799999999999994</v>
      </c>
      <c r="I453" s="192"/>
      <c r="J453" s="193">
        <f>ROUND(I453*H453,2)</f>
        <v>0</v>
      </c>
      <c r="K453" s="189" t="s">
        <v>132</v>
      </c>
      <c r="L453" s="40"/>
      <c r="M453" s="194" t="s">
        <v>1</v>
      </c>
      <c r="N453" s="195" t="s">
        <v>46</v>
      </c>
      <c r="O453" s="72"/>
      <c r="P453" s="196">
        <f>O453*H453</f>
        <v>0</v>
      </c>
      <c r="Q453" s="196">
        <v>0</v>
      </c>
      <c r="R453" s="196">
        <f>Q453*H453</f>
        <v>0</v>
      </c>
      <c r="S453" s="196">
        <v>0</v>
      </c>
      <c r="T453" s="197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8" t="s">
        <v>133</v>
      </c>
      <c r="AT453" s="198" t="s">
        <v>128</v>
      </c>
      <c r="AU453" s="198" t="s">
        <v>90</v>
      </c>
      <c r="AY453" s="18" t="s">
        <v>126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8" t="s">
        <v>88</v>
      </c>
      <c r="BK453" s="199">
        <f>ROUND(I453*H453,2)</f>
        <v>0</v>
      </c>
      <c r="BL453" s="18" t="s">
        <v>133</v>
      </c>
      <c r="BM453" s="198" t="s">
        <v>710</v>
      </c>
    </row>
    <row r="454" spans="1:65" s="14" customFormat="1" ht="22.5">
      <c r="B454" s="211"/>
      <c r="C454" s="212"/>
      <c r="D454" s="202" t="s">
        <v>135</v>
      </c>
      <c r="E454" s="213" t="s">
        <v>1</v>
      </c>
      <c r="F454" s="214" t="s">
        <v>696</v>
      </c>
      <c r="G454" s="212"/>
      <c r="H454" s="215">
        <v>9.2799999999999994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135</v>
      </c>
      <c r="AU454" s="221" t="s">
        <v>90</v>
      </c>
      <c r="AV454" s="14" t="s">
        <v>90</v>
      </c>
      <c r="AW454" s="14" t="s">
        <v>36</v>
      </c>
      <c r="AX454" s="14" t="s">
        <v>88</v>
      </c>
      <c r="AY454" s="221" t="s">
        <v>126</v>
      </c>
    </row>
    <row r="455" spans="1:65" s="12" customFormat="1" ht="22.9" customHeight="1">
      <c r="B455" s="171"/>
      <c r="C455" s="172"/>
      <c r="D455" s="173" t="s">
        <v>80</v>
      </c>
      <c r="E455" s="185" t="s">
        <v>711</v>
      </c>
      <c r="F455" s="185" t="s">
        <v>712</v>
      </c>
      <c r="G455" s="172"/>
      <c r="H455" s="172"/>
      <c r="I455" s="175"/>
      <c r="J455" s="186">
        <f>BK455</f>
        <v>0</v>
      </c>
      <c r="K455" s="172"/>
      <c r="L455" s="177"/>
      <c r="M455" s="178"/>
      <c r="N455" s="179"/>
      <c r="O455" s="179"/>
      <c r="P455" s="180">
        <f>P456</f>
        <v>0</v>
      </c>
      <c r="Q455" s="179"/>
      <c r="R455" s="180">
        <f>R456</f>
        <v>0</v>
      </c>
      <c r="S455" s="179"/>
      <c r="T455" s="181">
        <f>T456</f>
        <v>0</v>
      </c>
      <c r="AR455" s="182" t="s">
        <v>88</v>
      </c>
      <c r="AT455" s="183" t="s">
        <v>80</v>
      </c>
      <c r="AU455" s="183" t="s">
        <v>88</v>
      </c>
      <c r="AY455" s="182" t="s">
        <v>126</v>
      </c>
      <c r="BK455" s="184">
        <f>BK456</f>
        <v>0</v>
      </c>
    </row>
    <row r="456" spans="1:65" s="2" customFormat="1" ht="49.15" customHeight="1">
      <c r="A456" s="35"/>
      <c r="B456" s="36"/>
      <c r="C456" s="187" t="s">
        <v>713</v>
      </c>
      <c r="D456" s="187" t="s">
        <v>128</v>
      </c>
      <c r="E456" s="188" t="s">
        <v>714</v>
      </c>
      <c r="F456" s="189" t="s">
        <v>715</v>
      </c>
      <c r="G456" s="190" t="s">
        <v>242</v>
      </c>
      <c r="H456" s="191">
        <v>144.768</v>
      </c>
      <c r="I456" s="192"/>
      <c r="J456" s="193">
        <f>ROUND(I456*H456,2)</f>
        <v>0</v>
      </c>
      <c r="K456" s="189" t="s">
        <v>132</v>
      </c>
      <c r="L456" s="40"/>
      <c r="M456" s="258" t="s">
        <v>1</v>
      </c>
      <c r="N456" s="259" t="s">
        <v>46</v>
      </c>
      <c r="O456" s="260"/>
      <c r="P456" s="261">
        <f>O456*H456</f>
        <v>0</v>
      </c>
      <c r="Q456" s="261">
        <v>0</v>
      </c>
      <c r="R456" s="261">
        <f>Q456*H456</f>
        <v>0</v>
      </c>
      <c r="S456" s="261">
        <v>0</v>
      </c>
      <c r="T456" s="262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8" t="s">
        <v>133</v>
      </c>
      <c r="AT456" s="198" t="s">
        <v>128</v>
      </c>
      <c r="AU456" s="198" t="s">
        <v>90</v>
      </c>
      <c r="AY456" s="18" t="s">
        <v>126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8" t="s">
        <v>88</v>
      </c>
      <c r="BK456" s="199">
        <f>ROUND(I456*H456,2)</f>
        <v>0</v>
      </c>
      <c r="BL456" s="18" t="s">
        <v>133</v>
      </c>
      <c r="BM456" s="198" t="s">
        <v>716</v>
      </c>
    </row>
    <row r="457" spans="1:65" s="2" customFormat="1" ht="6.95" customHeight="1">
      <c r="A457" s="35"/>
      <c r="B457" s="55"/>
      <c r="C457" s="56"/>
      <c r="D457" s="56"/>
      <c r="E457" s="56"/>
      <c r="F457" s="56"/>
      <c r="G457" s="56"/>
      <c r="H457" s="56"/>
      <c r="I457" s="56"/>
      <c r="J457" s="56"/>
      <c r="K457" s="56"/>
      <c r="L457" s="40"/>
      <c r="M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</row>
  </sheetData>
  <sheetProtection algorithmName="SHA-512" hashValue="AtxeBKmwJT88e7VDWXBhzhFpBeuwMzNKgvEQdPeox6Eenf5fwVzFJJ9CMH3npqJdbro1eDrt6yiHgAVaGp4CKQ==" saltValue="ZPjue5SmcXa1slgOhzTBTKVrLSOWRV9mbbnQBoMKaTMl7X8bsr9mEO3dTbOwyltfhm2zzIXjnqv0Gq/KzuR3Tg==" spinCount="100000" sheet="1" objects="1" scenarios="1" formatColumns="0" formatRows="0" autoFilter="0"/>
  <autoFilter ref="C124:K456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90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Pardubice, ul. Prodloužená - vodovod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717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21. 2. 2022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28</v>
      </c>
      <c r="J21" s="11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37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6"/>
      <c r="B27" s="117"/>
      <c r="C27" s="116"/>
      <c r="D27" s="116"/>
      <c r="E27" s="313" t="s">
        <v>40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ROUND((SUM(BE124:BE153)),  2)</f>
        <v>0</v>
      </c>
      <c r="G33" s="35"/>
      <c r="H33" s="35"/>
      <c r="I33" s="125">
        <v>0.21</v>
      </c>
      <c r="J33" s="124">
        <f>ROUND(((SUM(BE124:BE153))*I33),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ROUND((SUM(BF124:BF153)),  2)</f>
        <v>0</v>
      </c>
      <c r="G34" s="35"/>
      <c r="H34" s="35"/>
      <c r="I34" s="125">
        <v>0.15</v>
      </c>
      <c r="J34" s="124">
        <f>ROUND(((SUM(BF124:BF153))*I34),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ROUND((SUM(BG124:BG153)),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ROUND((SUM(BH124:BH153)),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ROUND((SUM(BI124:BI153)),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5" t="str">
        <f>E7</f>
        <v>Pardubice, ul. Prodloužená - vodovod</v>
      </c>
      <c r="F85" s="306"/>
      <c r="G85" s="306"/>
      <c r="H85" s="30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4" t="str">
        <f>E9</f>
        <v>02 - Vedlejší a ostatní náklady</v>
      </c>
      <c r="F87" s="304"/>
      <c r="G87" s="304"/>
      <c r="H87" s="30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Pardubice</v>
      </c>
      <c r="G89" s="37"/>
      <c r="H89" s="37"/>
      <c r="I89" s="30" t="s">
        <v>22</v>
      </c>
      <c r="J89" s="67" t="str">
        <f>IF(J12="","",J12)</f>
        <v>21. 2. 2022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Vodovody a kanalizace Pardubice, a.s.</v>
      </c>
      <c r="G91" s="37"/>
      <c r="H91" s="37"/>
      <c r="I91" s="30" t="s">
        <v>32</v>
      </c>
      <c r="J91" s="33" t="str">
        <f>E21</f>
        <v>Multiaqua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Roman Bárta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1:31" s="9" customFormat="1" ht="24.95" customHeight="1">
      <c r="B97" s="148"/>
      <c r="C97" s="149"/>
      <c r="D97" s="150" t="s">
        <v>718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719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9" customFormat="1" ht="24.95" customHeight="1">
      <c r="B99" s="148"/>
      <c r="C99" s="149"/>
      <c r="D99" s="150" t="s">
        <v>720</v>
      </c>
      <c r="E99" s="151"/>
      <c r="F99" s="151"/>
      <c r="G99" s="151"/>
      <c r="H99" s="151"/>
      <c r="I99" s="151"/>
      <c r="J99" s="152">
        <f>J130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719</v>
      </c>
      <c r="E100" s="157"/>
      <c r="F100" s="157"/>
      <c r="G100" s="157"/>
      <c r="H100" s="157"/>
      <c r="I100" s="157"/>
      <c r="J100" s="158">
        <f>J131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721</v>
      </c>
      <c r="E101" s="151"/>
      <c r="F101" s="151"/>
      <c r="G101" s="151"/>
      <c r="H101" s="151"/>
      <c r="I101" s="151"/>
      <c r="J101" s="152">
        <f>J136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719</v>
      </c>
      <c r="E102" s="157"/>
      <c r="F102" s="157"/>
      <c r="G102" s="157"/>
      <c r="H102" s="157"/>
      <c r="I102" s="157"/>
      <c r="J102" s="158">
        <f>J137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722</v>
      </c>
      <c r="E103" s="151"/>
      <c r="F103" s="151"/>
      <c r="G103" s="151"/>
      <c r="H103" s="151"/>
      <c r="I103" s="151"/>
      <c r="J103" s="152">
        <f>J144</f>
        <v>0</v>
      </c>
      <c r="K103" s="149"/>
      <c r="L103" s="153"/>
    </row>
    <row r="104" spans="1:31" s="10" customFormat="1" ht="19.899999999999999" customHeight="1">
      <c r="B104" s="154"/>
      <c r="C104" s="155"/>
      <c r="D104" s="156" t="s">
        <v>719</v>
      </c>
      <c r="E104" s="157"/>
      <c r="F104" s="157"/>
      <c r="G104" s="157"/>
      <c r="H104" s="157"/>
      <c r="I104" s="157"/>
      <c r="J104" s="158">
        <f>J145</f>
        <v>0</v>
      </c>
      <c r="K104" s="155"/>
      <c r="L104" s="159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111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05" t="str">
        <f>E7</f>
        <v>Pardubice, ul. Prodloužená - vodovod</v>
      </c>
      <c r="F114" s="306"/>
      <c r="G114" s="306"/>
      <c r="H114" s="30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95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74" t="str">
        <f>E9</f>
        <v>02 - Vedlejší a ostatní náklady</v>
      </c>
      <c r="F116" s="304"/>
      <c r="G116" s="304"/>
      <c r="H116" s="304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Pardubice</v>
      </c>
      <c r="G118" s="37"/>
      <c r="H118" s="37"/>
      <c r="I118" s="30" t="s">
        <v>22</v>
      </c>
      <c r="J118" s="67" t="str">
        <f>IF(J12="","",J12)</f>
        <v>21. 2. 2022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Vodovody a kanalizace Pardubice, a.s.</v>
      </c>
      <c r="G120" s="37"/>
      <c r="H120" s="37"/>
      <c r="I120" s="30" t="s">
        <v>32</v>
      </c>
      <c r="J120" s="33" t="str">
        <f>E21</f>
        <v>Multiaqua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30" t="s">
        <v>37</v>
      </c>
      <c r="J121" s="33" t="str">
        <f>E24</f>
        <v>Roman Bárta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112</v>
      </c>
      <c r="D123" s="163" t="s">
        <v>66</v>
      </c>
      <c r="E123" s="163" t="s">
        <v>62</v>
      </c>
      <c r="F123" s="163" t="s">
        <v>63</v>
      </c>
      <c r="G123" s="163" t="s">
        <v>113</v>
      </c>
      <c r="H123" s="163" t="s">
        <v>114</v>
      </c>
      <c r="I123" s="163" t="s">
        <v>115</v>
      </c>
      <c r="J123" s="163" t="s">
        <v>99</v>
      </c>
      <c r="K123" s="164" t="s">
        <v>116</v>
      </c>
      <c r="L123" s="165"/>
      <c r="M123" s="76" t="s">
        <v>1</v>
      </c>
      <c r="N123" s="77" t="s">
        <v>45</v>
      </c>
      <c r="O123" s="77" t="s">
        <v>117</v>
      </c>
      <c r="P123" s="77" t="s">
        <v>118</v>
      </c>
      <c r="Q123" s="77" t="s">
        <v>119</v>
      </c>
      <c r="R123" s="77" t="s">
        <v>120</v>
      </c>
      <c r="S123" s="77" t="s">
        <v>121</v>
      </c>
      <c r="T123" s="78" t="s">
        <v>122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123</v>
      </c>
      <c r="D124" s="37"/>
      <c r="E124" s="37"/>
      <c r="F124" s="37"/>
      <c r="G124" s="37"/>
      <c r="H124" s="37"/>
      <c r="I124" s="37"/>
      <c r="J124" s="166">
        <f>BK124</f>
        <v>0</v>
      </c>
      <c r="K124" s="37"/>
      <c r="L124" s="40"/>
      <c r="M124" s="79"/>
      <c r="N124" s="167"/>
      <c r="O124" s="80"/>
      <c r="P124" s="168">
        <f>P125+P130+P136+P144</f>
        <v>0</v>
      </c>
      <c r="Q124" s="80"/>
      <c r="R124" s="168">
        <f>R125+R130+R136+R144</f>
        <v>0</v>
      </c>
      <c r="S124" s="80"/>
      <c r="T124" s="169">
        <f>T125+T130+T136+T144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80</v>
      </c>
      <c r="AU124" s="18" t="s">
        <v>101</v>
      </c>
      <c r="BK124" s="170">
        <f>BK125+BK130+BK136+BK144</f>
        <v>0</v>
      </c>
    </row>
    <row r="125" spans="1:65" s="12" customFormat="1" ht="25.9" customHeight="1">
      <c r="B125" s="171"/>
      <c r="C125" s="172"/>
      <c r="D125" s="173" t="s">
        <v>80</v>
      </c>
      <c r="E125" s="174" t="s">
        <v>723</v>
      </c>
      <c r="F125" s="174" t="s">
        <v>724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</f>
        <v>0</v>
      </c>
      <c r="Q125" s="179"/>
      <c r="R125" s="180">
        <f>R126</f>
        <v>0</v>
      </c>
      <c r="S125" s="179"/>
      <c r="T125" s="181">
        <f>T126</f>
        <v>0</v>
      </c>
      <c r="AR125" s="182" t="s">
        <v>88</v>
      </c>
      <c r="AT125" s="183" t="s">
        <v>80</v>
      </c>
      <c r="AU125" s="183" t="s">
        <v>81</v>
      </c>
      <c r="AY125" s="182" t="s">
        <v>126</v>
      </c>
      <c r="BK125" s="184">
        <f>BK126</f>
        <v>0</v>
      </c>
    </row>
    <row r="126" spans="1:65" s="12" customFormat="1" ht="22.9" customHeight="1">
      <c r="B126" s="171"/>
      <c r="C126" s="172"/>
      <c r="D126" s="173" t="s">
        <v>80</v>
      </c>
      <c r="E126" s="185" t="s">
        <v>725</v>
      </c>
      <c r="F126" s="185" t="s">
        <v>726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SUM(P127:P129)</f>
        <v>0</v>
      </c>
      <c r="Q126" s="179"/>
      <c r="R126" s="180">
        <f>SUM(R127:R129)</f>
        <v>0</v>
      </c>
      <c r="S126" s="179"/>
      <c r="T126" s="181">
        <f>SUM(T127:T129)</f>
        <v>0</v>
      </c>
      <c r="AR126" s="182" t="s">
        <v>88</v>
      </c>
      <c r="AT126" s="183" t="s">
        <v>80</v>
      </c>
      <c r="AU126" s="183" t="s">
        <v>88</v>
      </c>
      <c r="AY126" s="182" t="s">
        <v>126</v>
      </c>
      <c r="BK126" s="184">
        <f>SUM(BK127:BK129)</f>
        <v>0</v>
      </c>
    </row>
    <row r="127" spans="1:65" s="2" customFormat="1" ht="24.2" customHeight="1">
      <c r="A127" s="35"/>
      <c r="B127" s="36"/>
      <c r="C127" s="187" t="s">
        <v>88</v>
      </c>
      <c r="D127" s="187" t="s">
        <v>128</v>
      </c>
      <c r="E127" s="188" t="s">
        <v>727</v>
      </c>
      <c r="F127" s="189" t="s">
        <v>728</v>
      </c>
      <c r="G127" s="190" t="s">
        <v>729</v>
      </c>
      <c r="H127" s="191">
        <v>1</v>
      </c>
      <c r="I127" s="192"/>
      <c r="J127" s="193">
        <f>ROUND(I127*H127,2)</f>
        <v>0</v>
      </c>
      <c r="K127" s="189" t="s">
        <v>1</v>
      </c>
      <c r="L127" s="40"/>
      <c r="M127" s="194" t="s">
        <v>1</v>
      </c>
      <c r="N127" s="195" t="s">
        <v>46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133</v>
      </c>
      <c r="AT127" s="198" t="s">
        <v>128</v>
      </c>
      <c r="AU127" s="198" t="s">
        <v>90</v>
      </c>
      <c r="AY127" s="18" t="s">
        <v>126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88</v>
      </c>
      <c r="BK127" s="199">
        <f>ROUND(I127*H127,2)</f>
        <v>0</v>
      </c>
      <c r="BL127" s="18" t="s">
        <v>133</v>
      </c>
      <c r="BM127" s="198" t="s">
        <v>90</v>
      </c>
    </row>
    <row r="128" spans="1:65" s="2" customFormat="1" ht="16.5" customHeight="1">
      <c r="A128" s="35"/>
      <c r="B128" s="36"/>
      <c r="C128" s="187" t="s">
        <v>90</v>
      </c>
      <c r="D128" s="187" t="s">
        <v>128</v>
      </c>
      <c r="E128" s="188" t="s">
        <v>730</v>
      </c>
      <c r="F128" s="189" t="s">
        <v>731</v>
      </c>
      <c r="G128" s="190" t="s">
        <v>729</v>
      </c>
      <c r="H128" s="191">
        <v>1</v>
      </c>
      <c r="I128" s="192"/>
      <c r="J128" s="193">
        <f>ROUND(I128*H128,2)</f>
        <v>0</v>
      </c>
      <c r="K128" s="189" t="s">
        <v>1</v>
      </c>
      <c r="L128" s="40"/>
      <c r="M128" s="194" t="s">
        <v>1</v>
      </c>
      <c r="N128" s="195" t="s">
        <v>46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133</v>
      </c>
      <c r="AT128" s="198" t="s">
        <v>128</v>
      </c>
      <c r="AU128" s="198" t="s">
        <v>90</v>
      </c>
      <c r="AY128" s="18" t="s">
        <v>126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88</v>
      </c>
      <c r="BK128" s="199">
        <f>ROUND(I128*H128,2)</f>
        <v>0</v>
      </c>
      <c r="BL128" s="18" t="s">
        <v>133</v>
      </c>
      <c r="BM128" s="198" t="s">
        <v>133</v>
      </c>
    </row>
    <row r="129" spans="1:65" s="2" customFormat="1" ht="16.5" customHeight="1">
      <c r="A129" s="35"/>
      <c r="B129" s="36"/>
      <c r="C129" s="187" t="s">
        <v>147</v>
      </c>
      <c r="D129" s="187" t="s">
        <v>128</v>
      </c>
      <c r="E129" s="188" t="s">
        <v>732</v>
      </c>
      <c r="F129" s="189" t="s">
        <v>733</v>
      </c>
      <c r="G129" s="190" t="s">
        <v>734</v>
      </c>
      <c r="H129" s="191">
        <v>1</v>
      </c>
      <c r="I129" s="192"/>
      <c r="J129" s="193">
        <f>ROUND(I129*H129,2)</f>
        <v>0</v>
      </c>
      <c r="K129" s="189" t="s">
        <v>1</v>
      </c>
      <c r="L129" s="40"/>
      <c r="M129" s="194" t="s">
        <v>1</v>
      </c>
      <c r="N129" s="195" t="s">
        <v>46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133</v>
      </c>
      <c r="AT129" s="198" t="s">
        <v>128</v>
      </c>
      <c r="AU129" s="198" t="s">
        <v>90</v>
      </c>
      <c r="AY129" s="18" t="s">
        <v>126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88</v>
      </c>
      <c r="BK129" s="199">
        <f>ROUND(I129*H129,2)</f>
        <v>0</v>
      </c>
      <c r="BL129" s="18" t="s">
        <v>133</v>
      </c>
      <c r="BM129" s="198" t="s">
        <v>163</v>
      </c>
    </row>
    <row r="130" spans="1:65" s="12" customFormat="1" ht="25.9" customHeight="1">
      <c r="B130" s="171"/>
      <c r="C130" s="172"/>
      <c r="D130" s="173" t="s">
        <v>80</v>
      </c>
      <c r="E130" s="174" t="s">
        <v>735</v>
      </c>
      <c r="F130" s="174" t="s">
        <v>736</v>
      </c>
      <c r="G130" s="172"/>
      <c r="H130" s="172"/>
      <c r="I130" s="175"/>
      <c r="J130" s="176">
        <f>BK130</f>
        <v>0</v>
      </c>
      <c r="K130" s="172"/>
      <c r="L130" s="177"/>
      <c r="M130" s="178"/>
      <c r="N130" s="179"/>
      <c r="O130" s="179"/>
      <c r="P130" s="180">
        <f>P131</f>
        <v>0</v>
      </c>
      <c r="Q130" s="179"/>
      <c r="R130" s="180">
        <f>R131</f>
        <v>0</v>
      </c>
      <c r="S130" s="179"/>
      <c r="T130" s="181">
        <f>T131</f>
        <v>0</v>
      </c>
      <c r="AR130" s="182" t="s">
        <v>88</v>
      </c>
      <c r="AT130" s="183" t="s">
        <v>80</v>
      </c>
      <c r="AU130" s="183" t="s">
        <v>81</v>
      </c>
      <c r="AY130" s="182" t="s">
        <v>126</v>
      </c>
      <c r="BK130" s="184">
        <f>BK131</f>
        <v>0</v>
      </c>
    </row>
    <row r="131" spans="1:65" s="12" customFormat="1" ht="22.9" customHeight="1">
      <c r="B131" s="171"/>
      <c r="C131" s="172"/>
      <c r="D131" s="173" t="s">
        <v>80</v>
      </c>
      <c r="E131" s="185" t="s">
        <v>725</v>
      </c>
      <c r="F131" s="185" t="s">
        <v>726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SUM(P132:P135)</f>
        <v>0</v>
      </c>
      <c r="Q131" s="179"/>
      <c r="R131" s="180">
        <f>SUM(R132:R135)</f>
        <v>0</v>
      </c>
      <c r="S131" s="179"/>
      <c r="T131" s="181">
        <f>SUM(T132:T135)</f>
        <v>0</v>
      </c>
      <c r="AR131" s="182" t="s">
        <v>88</v>
      </c>
      <c r="AT131" s="183" t="s">
        <v>80</v>
      </c>
      <c r="AU131" s="183" t="s">
        <v>88</v>
      </c>
      <c r="AY131" s="182" t="s">
        <v>126</v>
      </c>
      <c r="BK131" s="184">
        <f>SUM(BK132:BK135)</f>
        <v>0</v>
      </c>
    </row>
    <row r="132" spans="1:65" s="2" customFormat="1" ht="16.5" customHeight="1">
      <c r="A132" s="35"/>
      <c r="B132" s="36"/>
      <c r="C132" s="187" t="s">
        <v>133</v>
      </c>
      <c r="D132" s="187" t="s">
        <v>128</v>
      </c>
      <c r="E132" s="188" t="s">
        <v>737</v>
      </c>
      <c r="F132" s="189" t="s">
        <v>738</v>
      </c>
      <c r="G132" s="190" t="s">
        <v>729</v>
      </c>
      <c r="H132" s="191">
        <v>1</v>
      </c>
      <c r="I132" s="192"/>
      <c r="J132" s="193">
        <f>ROUND(I132*H132,2)</f>
        <v>0</v>
      </c>
      <c r="K132" s="189" t="s">
        <v>1</v>
      </c>
      <c r="L132" s="40"/>
      <c r="M132" s="194" t="s">
        <v>1</v>
      </c>
      <c r="N132" s="195" t="s">
        <v>46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133</v>
      </c>
      <c r="AT132" s="198" t="s">
        <v>128</v>
      </c>
      <c r="AU132" s="198" t="s">
        <v>90</v>
      </c>
      <c r="AY132" s="18" t="s">
        <v>126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88</v>
      </c>
      <c r="BK132" s="199">
        <f>ROUND(I132*H132,2)</f>
        <v>0</v>
      </c>
      <c r="BL132" s="18" t="s">
        <v>133</v>
      </c>
      <c r="BM132" s="198" t="s">
        <v>187</v>
      </c>
    </row>
    <row r="133" spans="1:65" s="2" customFormat="1" ht="48.75">
      <c r="A133" s="35"/>
      <c r="B133" s="36"/>
      <c r="C133" s="37"/>
      <c r="D133" s="202" t="s">
        <v>197</v>
      </c>
      <c r="E133" s="37"/>
      <c r="F133" s="243" t="s">
        <v>739</v>
      </c>
      <c r="G133" s="37"/>
      <c r="H133" s="37"/>
      <c r="I133" s="244"/>
      <c r="J133" s="37"/>
      <c r="K133" s="37"/>
      <c r="L133" s="40"/>
      <c r="M133" s="245"/>
      <c r="N133" s="246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197</v>
      </c>
      <c r="AU133" s="18" t="s">
        <v>90</v>
      </c>
    </row>
    <row r="134" spans="1:65" s="2" customFormat="1" ht="33" customHeight="1">
      <c r="A134" s="35"/>
      <c r="B134" s="36"/>
      <c r="C134" s="187" t="s">
        <v>155</v>
      </c>
      <c r="D134" s="187" t="s">
        <v>128</v>
      </c>
      <c r="E134" s="188" t="s">
        <v>740</v>
      </c>
      <c r="F134" s="189" t="s">
        <v>741</v>
      </c>
      <c r="G134" s="190" t="s">
        <v>729</v>
      </c>
      <c r="H134" s="191">
        <v>1</v>
      </c>
      <c r="I134" s="192"/>
      <c r="J134" s="193">
        <f>ROUND(I134*H134,2)</f>
        <v>0</v>
      </c>
      <c r="K134" s="189" t="s">
        <v>1</v>
      </c>
      <c r="L134" s="40"/>
      <c r="M134" s="194" t="s">
        <v>1</v>
      </c>
      <c r="N134" s="195" t="s">
        <v>46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133</v>
      </c>
      <c r="AT134" s="198" t="s">
        <v>128</v>
      </c>
      <c r="AU134" s="198" t="s">
        <v>90</v>
      </c>
      <c r="AY134" s="18" t="s">
        <v>126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88</v>
      </c>
      <c r="BK134" s="199">
        <f>ROUND(I134*H134,2)</f>
        <v>0</v>
      </c>
      <c r="BL134" s="18" t="s">
        <v>133</v>
      </c>
      <c r="BM134" s="198" t="s">
        <v>200</v>
      </c>
    </row>
    <row r="135" spans="1:65" s="2" customFormat="1" ht="97.5">
      <c r="A135" s="35"/>
      <c r="B135" s="36"/>
      <c r="C135" s="37"/>
      <c r="D135" s="202" t="s">
        <v>197</v>
      </c>
      <c r="E135" s="37"/>
      <c r="F135" s="243" t="s">
        <v>742</v>
      </c>
      <c r="G135" s="37"/>
      <c r="H135" s="37"/>
      <c r="I135" s="244"/>
      <c r="J135" s="37"/>
      <c r="K135" s="37"/>
      <c r="L135" s="40"/>
      <c r="M135" s="245"/>
      <c r="N135" s="24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197</v>
      </c>
      <c r="AU135" s="18" t="s">
        <v>90</v>
      </c>
    </row>
    <row r="136" spans="1:65" s="12" customFormat="1" ht="25.9" customHeight="1">
      <c r="B136" s="171"/>
      <c r="C136" s="172"/>
      <c r="D136" s="173" t="s">
        <v>80</v>
      </c>
      <c r="E136" s="174" t="s">
        <v>743</v>
      </c>
      <c r="F136" s="174" t="s">
        <v>744</v>
      </c>
      <c r="G136" s="172"/>
      <c r="H136" s="172"/>
      <c r="I136" s="175"/>
      <c r="J136" s="176">
        <f>BK136</f>
        <v>0</v>
      </c>
      <c r="K136" s="172"/>
      <c r="L136" s="177"/>
      <c r="M136" s="178"/>
      <c r="N136" s="179"/>
      <c r="O136" s="179"/>
      <c r="P136" s="180">
        <f>P137</f>
        <v>0</v>
      </c>
      <c r="Q136" s="179"/>
      <c r="R136" s="180">
        <f>R137</f>
        <v>0</v>
      </c>
      <c r="S136" s="179"/>
      <c r="T136" s="181">
        <f>T137</f>
        <v>0</v>
      </c>
      <c r="AR136" s="182" t="s">
        <v>88</v>
      </c>
      <c r="AT136" s="183" t="s">
        <v>80</v>
      </c>
      <c r="AU136" s="183" t="s">
        <v>81</v>
      </c>
      <c r="AY136" s="182" t="s">
        <v>126</v>
      </c>
      <c r="BK136" s="184">
        <f>BK137</f>
        <v>0</v>
      </c>
    </row>
    <row r="137" spans="1:65" s="12" customFormat="1" ht="22.9" customHeight="1">
      <c r="B137" s="171"/>
      <c r="C137" s="172"/>
      <c r="D137" s="173" t="s">
        <v>80</v>
      </c>
      <c r="E137" s="185" t="s">
        <v>725</v>
      </c>
      <c r="F137" s="185" t="s">
        <v>726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SUM(P138:P143)</f>
        <v>0</v>
      </c>
      <c r="Q137" s="179"/>
      <c r="R137" s="180">
        <f>SUM(R138:R143)</f>
        <v>0</v>
      </c>
      <c r="S137" s="179"/>
      <c r="T137" s="181">
        <f>SUM(T138:T143)</f>
        <v>0</v>
      </c>
      <c r="AR137" s="182" t="s">
        <v>88</v>
      </c>
      <c r="AT137" s="183" t="s">
        <v>80</v>
      </c>
      <c r="AU137" s="183" t="s">
        <v>88</v>
      </c>
      <c r="AY137" s="182" t="s">
        <v>126</v>
      </c>
      <c r="BK137" s="184">
        <f>SUM(BK138:BK143)</f>
        <v>0</v>
      </c>
    </row>
    <row r="138" spans="1:65" s="2" customFormat="1" ht="33" customHeight="1">
      <c r="A138" s="35"/>
      <c r="B138" s="36"/>
      <c r="C138" s="187" t="s">
        <v>163</v>
      </c>
      <c r="D138" s="187" t="s">
        <v>128</v>
      </c>
      <c r="E138" s="188" t="s">
        <v>745</v>
      </c>
      <c r="F138" s="189" t="s">
        <v>746</v>
      </c>
      <c r="G138" s="190" t="s">
        <v>729</v>
      </c>
      <c r="H138" s="191">
        <v>1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46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133</v>
      </c>
      <c r="AT138" s="198" t="s">
        <v>128</v>
      </c>
      <c r="AU138" s="198" t="s">
        <v>90</v>
      </c>
      <c r="AY138" s="18" t="s">
        <v>126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88</v>
      </c>
      <c r="BK138" s="199">
        <f>ROUND(I138*H138,2)</f>
        <v>0</v>
      </c>
      <c r="BL138" s="18" t="s">
        <v>133</v>
      </c>
      <c r="BM138" s="198" t="s">
        <v>217</v>
      </c>
    </row>
    <row r="139" spans="1:65" s="2" customFormat="1" ht="44.25" customHeight="1">
      <c r="A139" s="35"/>
      <c r="B139" s="36"/>
      <c r="C139" s="187" t="s">
        <v>183</v>
      </c>
      <c r="D139" s="187" t="s">
        <v>128</v>
      </c>
      <c r="E139" s="188" t="s">
        <v>747</v>
      </c>
      <c r="F139" s="189" t="s">
        <v>748</v>
      </c>
      <c r="G139" s="190" t="s">
        <v>729</v>
      </c>
      <c r="H139" s="191">
        <v>1</v>
      </c>
      <c r="I139" s="192"/>
      <c r="J139" s="193">
        <f>ROUND(I139*H139,2)</f>
        <v>0</v>
      </c>
      <c r="K139" s="189" t="s">
        <v>1</v>
      </c>
      <c r="L139" s="40"/>
      <c r="M139" s="194" t="s">
        <v>1</v>
      </c>
      <c r="N139" s="195" t="s">
        <v>46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133</v>
      </c>
      <c r="AT139" s="198" t="s">
        <v>128</v>
      </c>
      <c r="AU139" s="198" t="s">
        <v>90</v>
      </c>
      <c r="AY139" s="18" t="s">
        <v>126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88</v>
      </c>
      <c r="BK139" s="199">
        <f>ROUND(I139*H139,2)</f>
        <v>0</v>
      </c>
      <c r="BL139" s="18" t="s">
        <v>133</v>
      </c>
      <c r="BM139" s="198" t="s">
        <v>228</v>
      </c>
    </row>
    <row r="140" spans="1:65" s="2" customFormat="1" ht="44.25" customHeight="1">
      <c r="A140" s="35"/>
      <c r="B140" s="36"/>
      <c r="C140" s="187" t="s">
        <v>187</v>
      </c>
      <c r="D140" s="187" t="s">
        <v>128</v>
      </c>
      <c r="E140" s="188" t="s">
        <v>749</v>
      </c>
      <c r="F140" s="189" t="s">
        <v>750</v>
      </c>
      <c r="G140" s="190" t="s">
        <v>729</v>
      </c>
      <c r="H140" s="191">
        <v>1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46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133</v>
      </c>
      <c r="AT140" s="198" t="s">
        <v>128</v>
      </c>
      <c r="AU140" s="198" t="s">
        <v>90</v>
      </c>
      <c r="AY140" s="18" t="s">
        <v>126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88</v>
      </c>
      <c r="BK140" s="199">
        <f>ROUND(I140*H140,2)</f>
        <v>0</v>
      </c>
      <c r="BL140" s="18" t="s">
        <v>133</v>
      </c>
      <c r="BM140" s="198" t="s">
        <v>239</v>
      </c>
    </row>
    <row r="141" spans="1:65" s="2" customFormat="1" ht="33" customHeight="1">
      <c r="A141" s="35"/>
      <c r="B141" s="36"/>
      <c r="C141" s="187" t="s">
        <v>192</v>
      </c>
      <c r="D141" s="187" t="s">
        <v>128</v>
      </c>
      <c r="E141" s="188" t="s">
        <v>751</v>
      </c>
      <c r="F141" s="189" t="s">
        <v>752</v>
      </c>
      <c r="G141" s="190" t="s">
        <v>729</v>
      </c>
      <c r="H141" s="191">
        <v>1</v>
      </c>
      <c r="I141" s="192"/>
      <c r="J141" s="193">
        <f>ROUND(I141*H141,2)</f>
        <v>0</v>
      </c>
      <c r="K141" s="189" t="s">
        <v>1</v>
      </c>
      <c r="L141" s="40"/>
      <c r="M141" s="194" t="s">
        <v>1</v>
      </c>
      <c r="N141" s="195" t="s">
        <v>46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133</v>
      </c>
      <c r="AT141" s="198" t="s">
        <v>128</v>
      </c>
      <c r="AU141" s="198" t="s">
        <v>90</v>
      </c>
      <c r="AY141" s="18" t="s">
        <v>126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88</v>
      </c>
      <c r="BK141" s="199">
        <f>ROUND(I141*H141,2)</f>
        <v>0</v>
      </c>
      <c r="BL141" s="18" t="s">
        <v>133</v>
      </c>
      <c r="BM141" s="198" t="s">
        <v>265</v>
      </c>
    </row>
    <row r="142" spans="1:65" s="2" customFormat="1" ht="68.25">
      <c r="A142" s="35"/>
      <c r="B142" s="36"/>
      <c r="C142" s="37"/>
      <c r="D142" s="202" t="s">
        <v>197</v>
      </c>
      <c r="E142" s="37"/>
      <c r="F142" s="243" t="s">
        <v>753</v>
      </c>
      <c r="G142" s="37"/>
      <c r="H142" s="37"/>
      <c r="I142" s="244"/>
      <c r="J142" s="37"/>
      <c r="K142" s="37"/>
      <c r="L142" s="40"/>
      <c r="M142" s="245"/>
      <c r="N142" s="246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197</v>
      </c>
      <c r="AU142" s="18" t="s">
        <v>90</v>
      </c>
    </row>
    <row r="143" spans="1:65" s="2" customFormat="1" ht="298.14999999999998" customHeight="1">
      <c r="A143" s="35"/>
      <c r="B143" s="36"/>
      <c r="C143" s="187" t="s">
        <v>200</v>
      </c>
      <c r="D143" s="187" t="s">
        <v>128</v>
      </c>
      <c r="E143" s="188" t="s">
        <v>754</v>
      </c>
      <c r="F143" s="189" t="s">
        <v>755</v>
      </c>
      <c r="G143" s="190" t="s">
        <v>729</v>
      </c>
      <c r="H143" s="191">
        <v>1</v>
      </c>
      <c r="I143" s="192"/>
      <c r="J143" s="193">
        <f>ROUND(I143*H143,2)</f>
        <v>0</v>
      </c>
      <c r="K143" s="189" t="s">
        <v>1</v>
      </c>
      <c r="L143" s="40"/>
      <c r="M143" s="194" t="s">
        <v>1</v>
      </c>
      <c r="N143" s="195" t="s">
        <v>46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133</v>
      </c>
      <c r="AT143" s="198" t="s">
        <v>128</v>
      </c>
      <c r="AU143" s="198" t="s">
        <v>90</v>
      </c>
      <c r="AY143" s="18" t="s">
        <v>126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88</v>
      </c>
      <c r="BK143" s="199">
        <f>ROUND(I143*H143,2)</f>
        <v>0</v>
      </c>
      <c r="BL143" s="18" t="s">
        <v>133</v>
      </c>
      <c r="BM143" s="198" t="s">
        <v>279</v>
      </c>
    </row>
    <row r="144" spans="1:65" s="12" customFormat="1" ht="25.9" customHeight="1">
      <c r="B144" s="171"/>
      <c r="C144" s="172"/>
      <c r="D144" s="173" t="s">
        <v>80</v>
      </c>
      <c r="E144" s="174" t="s">
        <v>756</v>
      </c>
      <c r="F144" s="174" t="s">
        <v>757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</f>
        <v>0</v>
      </c>
      <c r="Q144" s="179"/>
      <c r="R144" s="180">
        <f>R145</f>
        <v>0</v>
      </c>
      <c r="S144" s="179"/>
      <c r="T144" s="181">
        <f>T145</f>
        <v>0</v>
      </c>
      <c r="AR144" s="182" t="s">
        <v>88</v>
      </c>
      <c r="AT144" s="183" t="s">
        <v>80</v>
      </c>
      <c r="AU144" s="183" t="s">
        <v>81</v>
      </c>
      <c r="AY144" s="182" t="s">
        <v>126</v>
      </c>
      <c r="BK144" s="184">
        <f>BK145</f>
        <v>0</v>
      </c>
    </row>
    <row r="145" spans="1:65" s="12" customFormat="1" ht="22.9" customHeight="1">
      <c r="B145" s="171"/>
      <c r="C145" s="172"/>
      <c r="D145" s="173" t="s">
        <v>80</v>
      </c>
      <c r="E145" s="185" t="s">
        <v>725</v>
      </c>
      <c r="F145" s="185" t="s">
        <v>726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SUM(P146:P153)</f>
        <v>0</v>
      </c>
      <c r="Q145" s="179"/>
      <c r="R145" s="180">
        <f>SUM(R146:R153)</f>
        <v>0</v>
      </c>
      <c r="S145" s="179"/>
      <c r="T145" s="181">
        <f>SUM(T146:T153)</f>
        <v>0</v>
      </c>
      <c r="AR145" s="182" t="s">
        <v>88</v>
      </c>
      <c r="AT145" s="183" t="s">
        <v>80</v>
      </c>
      <c r="AU145" s="183" t="s">
        <v>88</v>
      </c>
      <c r="AY145" s="182" t="s">
        <v>126</v>
      </c>
      <c r="BK145" s="184">
        <f>SUM(BK146:BK153)</f>
        <v>0</v>
      </c>
    </row>
    <row r="146" spans="1:65" s="2" customFormat="1" ht="24.2" customHeight="1">
      <c r="A146" s="35"/>
      <c r="B146" s="36"/>
      <c r="C146" s="187" t="s">
        <v>208</v>
      </c>
      <c r="D146" s="187" t="s">
        <v>128</v>
      </c>
      <c r="E146" s="188" t="s">
        <v>758</v>
      </c>
      <c r="F146" s="189" t="s">
        <v>759</v>
      </c>
      <c r="G146" s="190" t="s">
        <v>729</v>
      </c>
      <c r="H146" s="191">
        <v>1</v>
      </c>
      <c r="I146" s="192"/>
      <c r="J146" s="193">
        <f>ROUND(I146*H146,2)</f>
        <v>0</v>
      </c>
      <c r="K146" s="189" t="s">
        <v>1</v>
      </c>
      <c r="L146" s="40"/>
      <c r="M146" s="194" t="s">
        <v>1</v>
      </c>
      <c r="N146" s="195" t="s">
        <v>46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133</v>
      </c>
      <c r="AT146" s="198" t="s">
        <v>128</v>
      </c>
      <c r="AU146" s="198" t="s">
        <v>90</v>
      </c>
      <c r="AY146" s="18" t="s">
        <v>126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88</v>
      </c>
      <c r="BK146" s="199">
        <f>ROUND(I146*H146,2)</f>
        <v>0</v>
      </c>
      <c r="BL146" s="18" t="s">
        <v>133</v>
      </c>
      <c r="BM146" s="198" t="s">
        <v>287</v>
      </c>
    </row>
    <row r="147" spans="1:65" s="2" customFormat="1" ht="39">
      <c r="A147" s="35"/>
      <c r="B147" s="36"/>
      <c r="C147" s="37"/>
      <c r="D147" s="202" t="s">
        <v>197</v>
      </c>
      <c r="E147" s="37"/>
      <c r="F147" s="243" t="s">
        <v>760</v>
      </c>
      <c r="G147" s="37"/>
      <c r="H147" s="37"/>
      <c r="I147" s="244"/>
      <c r="J147" s="37"/>
      <c r="K147" s="37"/>
      <c r="L147" s="40"/>
      <c r="M147" s="245"/>
      <c r="N147" s="24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197</v>
      </c>
      <c r="AU147" s="18" t="s">
        <v>90</v>
      </c>
    </row>
    <row r="148" spans="1:65" s="2" customFormat="1" ht="49.15" customHeight="1">
      <c r="A148" s="35"/>
      <c r="B148" s="36"/>
      <c r="C148" s="187" t="s">
        <v>217</v>
      </c>
      <c r="D148" s="187" t="s">
        <v>128</v>
      </c>
      <c r="E148" s="188" t="s">
        <v>761</v>
      </c>
      <c r="F148" s="189" t="s">
        <v>762</v>
      </c>
      <c r="G148" s="190" t="s">
        <v>729</v>
      </c>
      <c r="H148" s="191">
        <v>1</v>
      </c>
      <c r="I148" s="192"/>
      <c r="J148" s="193">
        <f>ROUND(I148*H148,2)</f>
        <v>0</v>
      </c>
      <c r="K148" s="189" t="s">
        <v>1</v>
      </c>
      <c r="L148" s="40"/>
      <c r="M148" s="194" t="s">
        <v>1</v>
      </c>
      <c r="N148" s="195" t="s">
        <v>46</v>
      </c>
      <c r="O148" s="7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133</v>
      </c>
      <c r="AT148" s="198" t="s">
        <v>128</v>
      </c>
      <c r="AU148" s="198" t="s">
        <v>90</v>
      </c>
      <c r="AY148" s="18" t="s">
        <v>126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88</v>
      </c>
      <c r="BK148" s="199">
        <f>ROUND(I148*H148,2)</f>
        <v>0</v>
      </c>
      <c r="BL148" s="18" t="s">
        <v>133</v>
      </c>
      <c r="BM148" s="198" t="s">
        <v>299</v>
      </c>
    </row>
    <row r="149" spans="1:65" s="2" customFormat="1" ht="24.2" customHeight="1">
      <c r="A149" s="35"/>
      <c r="B149" s="36"/>
      <c r="C149" s="187" t="s">
        <v>223</v>
      </c>
      <c r="D149" s="187" t="s">
        <v>128</v>
      </c>
      <c r="E149" s="188" t="s">
        <v>763</v>
      </c>
      <c r="F149" s="189" t="s">
        <v>764</v>
      </c>
      <c r="G149" s="190" t="s">
        <v>729</v>
      </c>
      <c r="H149" s="191">
        <v>1</v>
      </c>
      <c r="I149" s="192"/>
      <c r="J149" s="193">
        <f>ROUND(I149*H149,2)</f>
        <v>0</v>
      </c>
      <c r="K149" s="189" t="s">
        <v>1</v>
      </c>
      <c r="L149" s="40"/>
      <c r="M149" s="194" t="s">
        <v>1</v>
      </c>
      <c r="N149" s="195" t="s">
        <v>46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133</v>
      </c>
      <c r="AT149" s="198" t="s">
        <v>128</v>
      </c>
      <c r="AU149" s="198" t="s">
        <v>90</v>
      </c>
      <c r="AY149" s="18" t="s">
        <v>126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88</v>
      </c>
      <c r="BK149" s="199">
        <f>ROUND(I149*H149,2)</f>
        <v>0</v>
      </c>
      <c r="BL149" s="18" t="s">
        <v>133</v>
      </c>
      <c r="BM149" s="198" t="s">
        <v>318</v>
      </c>
    </row>
    <row r="150" spans="1:65" s="2" customFormat="1" ht="29.25">
      <c r="A150" s="35"/>
      <c r="B150" s="36"/>
      <c r="C150" s="37"/>
      <c r="D150" s="202" t="s">
        <v>197</v>
      </c>
      <c r="E150" s="37"/>
      <c r="F150" s="243" t="s">
        <v>765</v>
      </c>
      <c r="G150" s="37"/>
      <c r="H150" s="37"/>
      <c r="I150" s="244"/>
      <c r="J150" s="37"/>
      <c r="K150" s="37"/>
      <c r="L150" s="40"/>
      <c r="M150" s="245"/>
      <c r="N150" s="24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197</v>
      </c>
      <c r="AU150" s="18" t="s">
        <v>90</v>
      </c>
    </row>
    <row r="151" spans="1:65" s="2" customFormat="1" ht="24.2" customHeight="1">
      <c r="A151" s="35"/>
      <c r="B151" s="36"/>
      <c r="C151" s="187" t="s">
        <v>228</v>
      </c>
      <c r="D151" s="187" t="s">
        <v>128</v>
      </c>
      <c r="E151" s="188" t="s">
        <v>766</v>
      </c>
      <c r="F151" s="189" t="s">
        <v>767</v>
      </c>
      <c r="G151" s="190" t="s">
        <v>729</v>
      </c>
      <c r="H151" s="191">
        <v>1</v>
      </c>
      <c r="I151" s="192"/>
      <c r="J151" s="193">
        <f>ROUND(I151*H151,2)</f>
        <v>0</v>
      </c>
      <c r="K151" s="189" t="s">
        <v>1</v>
      </c>
      <c r="L151" s="40"/>
      <c r="M151" s="194" t="s">
        <v>1</v>
      </c>
      <c r="N151" s="195" t="s">
        <v>46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133</v>
      </c>
      <c r="AT151" s="198" t="s">
        <v>128</v>
      </c>
      <c r="AU151" s="198" t="s">
        <v>90</v>
      </c>
      <c r="AY151" s="18" t="s">
        <v>126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88</v>
      </c>
      <c r="BK151" s="199">
        <f>ROUND(I151*H151,2)</f>
        <v>0</v>
      </c>
      <c r="BL151" s="18" t="s">
        <v>133</v>
      </c>
      <c r="BM151" s="198" t="s">
        <v>333</v>
      </c>
    </row>
    <row r="152" spans="1:65" s="2" customFormat="1" ht="29.25">
      <c r="A152" s="35"/>
      <c r="B152" s="36"/>
      <c r="C152" s="37"/>
      <c r="D152" s="202" t="s">
        <v>197</v>
      </c>
      <c r="E152" s="37"/>
      <c r="F152" s="243" t="s">
        <v>768</v>
      </c>
      <c r="G152" s="37"/>
      <c r="H152" s="37"/>
      <c r="I152" s="244"/>
      <c r="J152" s="37"/>
      <c r="K152" s="37"/>
      <c r="L152" s="40"/>
      <c r="M152" s="245"/>
      <c r="N152" s="246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197</v>
      </c>
      <c r="AU152" s="18" t="s">
        <v>90</v>
      </c>
    </row>
    <row r="153" spans="1:65" s="2" customFormat="1" ht="44.25" customHeight="1">
      <c r="A153" s="35"/>
      <c r="B153" s="36"/>
      <c r="C153" s="187" t="s">
        <v>8</v>
      </c>
      <c r="D153" s="187" t="s">
        <v>128</v>
      </c>
      <c r="E153" s="188" t="s">
        <v>769</v>
      </c>
      <c r="F153" s="189" t="s">
        <v>770</v>
      </c>
      <c r="G153" s="190" t="s">
        <v>729</v>
      </c>
      <c r="H153" s="191">
        <v>1</v>
      </c>
      <c r="I153" s="192"/>
      <c r="J153" s="193">
        <f>ROUND(I153*H153,2)</f>
        <v>0</v>
      </c>
      <c r="K153" s="189" t="s">
        <v>1</v>
      </c>
      <c r="L153" s="40"/>
      <c r="M153" s="258" t="s">
        <v>1</v>
      </c>
      <c r="N153" s="259" t="s">
        <v>46</v>
      </c>
      <c r="O153" s="260"/>
      <c r="P153" s="261">
        <f>O153*H153</f>
        <v>0</v>
      </c>
      <c r="Q153" s="261">
        <v>0</v>
      </c>
      <c r="R153" s="261">
        <f>Q153*H153</f>
        <v>0</v>
      </c>
      <c r="S153" s="261">
        <v>0</v>
      </c>
      <c r="T153" s="26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133</v>
      </c>
      <c r="AT153" s="198" t="s">
        <v>128</v>
      </c>
      <c r="AU153" s="198" t="s">
        <v>90</v>
      </c>
      <c r="AY153" s="18" t="s">
        <v>126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88</v>
      </c>
      <c r="BK153" s="199">
        <f>ROUND(I153*H153,2)</f>
        <v>0</v>
      </c>
      <c r="BL153" s="18" t="s">
        <v>133</v>
      </c>
      <c r="BM153" s="198" t="s">
        <v>347</v>
      </c>
    </row>
    <row r="154" spans="1:65" s="2" customFormat="1" ht="6.95" customHeight="1">
      <c r="A154" s="35"/>
      <c r="B154" s="55"/>
      <c r="C154" s="56"/>
      <c r="D154" s="56"/>
      <c r="E154" s="56"/>
      <c r="F154" s="56"/>
      <c r="G154" s="56"/>
      <c r="H154" s="56"/>
      <c r="I154" s="56"/>
      <c r="J154" s="56"/>
      <c r="K154" s="56"/>
      <c r="L154" s="40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algorithmName="SHA-512" hashValue="ppaqSRmxq5uNJzOE4n6PWbxR0sJ1OcqX0ijRYjsgs5KGfMiuhAdxHZmMVTvgbS6wxgu01aY9cHt0uw19z6PvdA==" saltValue="CSYRHnVuRzSfCR9pO8iF38UtKmYOilj3eZB73dYwQgEcxZsGRVCFNYevZOs++lhgSb0K1UUY4qMB147zielLoA==" spinCount="100000" sheet="1" objects="1" scenarios="1" formatColumns="0" formatRows="0" autoFilter="0"/>
  <autoFilter ref="C123:K153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Pardubice, ul. Prodl...</vt:lpstr>
      <vt:lpstr>02 - Vedlejší a ostatní n...</vt:lpstr>
      <vt:lpstr>'01 - Pardubice, ul. Prodl...'!Názvy_tisku</vt:lpstr>
      <vt:lpstr>'02 - Vedlejší a ostatní n...'!Názvy_tisku</vt:lpstr>
      <vt:lpstr>'Rekapitulace stavby'!Názvy_tisku</vt:lpstr>
      <vt:lpstr>'01 - Pardubice, ul. Prodl...'!Oblast_tisku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Vilímová Alena</cp:lastModifiedBy>
  <cp:lastPrinted>2022-03-10T06:31:11Z</cp:lastPrinted>
  <dcterms:created xsi:type="dcterms:W3CDTF">2022-03-10T06:26:52Z</dcterms:created>
  <dcterms:modified xsi:type="dcterms:W3CDTF">2022-05-02T08:43:19Z</dcterms:modified>
</cp:coreProperties>
</file>