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T:\M 2020\M20-074 Pardubice, ul. K Dubině- kanalizace, vodovod\aktualizace PD listopad 2022\rozpočet\odevzdáno 2.2.2023\"/>
    </mc:Choice>
  </mc:AlternateContent>
  <xr:revisionPtr revIDLastSave="0" documentId="13_ncr:1_{F04F7A79-B2A2-49A1-A2F7-03A2DAF32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Vodovod" sheetId="2" r:id="rId2"/>
    <sheet name="01 - Přepojení řadů" sheetId="3" r:id="rId3"/>
    <sheet name="02 - Přepojení přípojek" sheetId="4" r:id="rId4"/>
    <sheet name="SO 02 - Kanalizace" sheetId="5" r:id="rId5"/>
    <sheet name="01 - Přepojení stok" sheetId="6" r:id="rId6"/>
    <sheet name="02 - Přepojení přípojek_01" sheetId="7" r:id="rId7"/>
    <sheet name="03 - Vedlejší a ostatní n..." sheetId="8" r:id="rId8"/>
  </sheets>
  <definedNames>
    <definedName name="_xlnm._FilterDatabase" localSheetId="2" hidden="1">'01 - Přepojení řadů'!$C$128:$K$460</definedName>
    <definedName name="_xlnm._FilterDatabase" localSheetId="5" hidden="1">'01 - Přepojení stok'!$C$129:$K$307</definedName>
    <definedName name="_xlnm._FilterDatabase" localSheetId="3" hidden="1">'02 - Přepojení přípojek'!$C$128:$K$307</definedName>
    <definedName name="_xlnm._FilterDatabase" localSheetId="6" hidden="1">'02 - Přepojení přípojek_01'!$C$128:$K$278</definedName>
    <definedName name="_xlnm._FilterDatabase" localSheetId="7" hidden="1">'03 - Vedlejší a ostatní n...'!$C$123:$K$164</definedName>
    <definedName name="_xlnm._FilterDatabase" localSheetId="1" hidden="1">'SO 01 - Vodovod'!$C$127:$K$472</definedName>
    <definedName name="_xlnm._FilterDatabase" localSheetId="4" hidden="1">'SO 02 - Kanalizace'!$C$126:$K$419</definedName>
    <definedName name="_xlnm.Print_Titles" localSheetId="2">'01 - Přepojení řadů'!$128:$128</definedName>
    <definedName name="_xlnm.Print_Titles" localSheetId="5">'01 - Přepojení stok'!$129:$129</definedName>
    <definedName name="_xlnm.Print_Titles" localSheetId="3">'02 - Přepojení přípojek'!$128:$128</definedName>
    <definedName name="_xlnm.Print_Titles" localSheetId="6">'02 - Přepojení přípojek_01'!$128:$128</definedName>
    <definedName name="_xlnm.Print_Titles" localSheetId="7">'03 - Vedlejší a ostatní n...'!$123:$123</definedName>
    <definedName name="_xlnm.Print_Titles" localSheetId="0">'Rekapitulace stavby'!$92:$92</definedName>
    <definedName name="_xlnm.Print_Titles" localSheetId="1">'SO 01 - Vodovod'!$127:$127</definedName>
    <definedName name="_xlnm.Print_Titles" localSheetId="4">'SO 02 - Kanalizace'!$126:$126</definedName>
    <definedName name="_xlnm.Print_Area" localSheetId="2">'01 - Přepojení řadů'!$C$4:$J$76,'01 - Přepojení řadů'!$C$82:$J$108,'01 - Přepojení řadů'!$C$114:$K$460</definedName>
    <definedName name="_xlnm.Print_Area" localSheetId="5">'01 - Přepojení stok'!$C$4:$J$76,'01 - Přepojení stok'!$C$82:$J$109,'01 - Přepojení stok'!$C$115:$K$307</definedName>
    <definedName name="_xlnm.Print_Area" localSheetId="3">'02 - Přepojení přípojek'!$C$4:$J$76,'02 - Přepojení přípojek'!$C$82:$J$108,'02 - Přepojení přípojek'!$C$114:$K$307</definedName>
    <definedName name="_xlnm.Print_Area" localSheetId="6">'02 - Přepojení přípojek_01'!$C$4:$J$76,'02 - Přepojení přípojek_01'!$C$82:$J$108,'02 - Přepojení přípojek_01'!$C$114:$K$278</definedName>
    <definedName name="_xlnm.Print_Area" localSheetId="7">'03 - Vedlejší a ostatní n...'!$C$4:$J$76,'03 - Vedlejší a ostatní n...'!$C$82:$J$105,'03 - Vedlejší a ostatní n...'!$C$111:$K$164</definedName>
    <definedName name="_xlnm.Print_Area" localSheetId="0">'Rekapitulace stavby'!$D$4:$AO$76,'Rekapitulace stavby'!$C$82:$AQ$104</definedName>
    <definedName name="_xlnm.Print_Area" localSheetId="1">'SO 01 - Vodovod'!$C$4:$J$76,'SO 01 - Vodovod'!$C$82:$J$109,'SO 01 - Vodovod'!$C$115:$K$472</definedName>
    <definedName name="_xlnm.Print_Area" localSheetId="4">'SO 02 - Kanalizace'!$C$4:$J$76,'SO 02 - Kanalizace'!$C$82:$J$108,'SO 02 - Kanalizace'!$C$114:$K$419</definedName>
  </definedNames>
  <calcPr calcId="181029"/>
</workbook>
</file>

<file path=xl/calcChain.xml><?xml version="1.0" encoding="utf-8"?>
<calcChain xmlns="http://schemas.openxmlformats.org/spreadsheetml/2006/main">
  <c r="J37" i="8" l="1"/>
  <c r="J36" i="8"/>
  <c r="AY103" i="1" s="1"/>
  <c r="J35" i="8"/>
  <c r="AX103" i="1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J121" i="8"/>
  <c r="J120" i="8"/>
  <c r="F120" i="8"/>
  <c r="F118" i="8"/>
  <c r="E116" i="8"/>
  <c r="J92" i="8"/>
  <c r="J91" i="8"/>
  <c r="F91" i="8"/>
  <c r="F89" i="8"/>
  <c r="E87" i="8"/>
  <c r="J18" i="8"/>
  <c r="E18" i="8"/>
  <c r="F121" i="8"/>
  <c r="J17" i="8"/>
  <c r="J12" i="8"/>
  <c r="J89" i="8" s="1"/>
  <c r="E7" i="8"/>
  <c r="E114" i="8"/>
  <c r="J39" i="7"/>
  <c r="J38" i="7"/>
  <c r="AY102" i="1" s="1"/>
  <c r="J37" i="7"/>
  <c r="AX102" i="1" s="1"/>
  <c r="BI278" i="7"/>
  <c r="BH278" i="7"/>
  <c r="BG278" i="7"/>
  <c r="BF278" i="7"/>
  <c r="T278" i="7"/>
  <c r="T277" i="7"/>
  <c r="R278" i="7"/>
  <c r="R277" i="7" s="1"/>
  <c r="P278" i="7"/>
  <c r="P277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7" i="7"/>
  <c r="BH217" i="7"/>
  <c r="BG217" i="7"/>
  <c r="BF217" i="7"/>
  <c r="T217" i="7"/>
  <c r="R217" i="7"/>
  <c r="P217" i="7"/>
  <c r="BI212" i="7"/>
  <c r="BH212" i="7"/>
  <c r="BG212" i="7"/>
  <c r="BF212" i="7"/>
  <c r="T212" i="7"/>
  <c r="T211" i="7" s="1"/>
  <c r="R212" i="7"/>
  <c r="R211" i="7"/>
  <c r="P212" i="7"/>
  <c r="P211" i="7" s="1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69" i="7"/>
  <c r="BH169" i="7"/>
  <c r="BG169" i="7"/>
  <c r="BF169" i="7"/>
  <c r="T169" i="7"/>
  <c r="R169" i="7"/>
  <c r="P169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4" i="7"/>
  <c r="J93" i="7"/>
  <c r="F93" i="7"/>
  <c r="F91" i="7"/>
  <c r="E89" i="7"/>
  <c r="J20" i="7"/>
  <c r="E20" i="7"/>
  <c r="F94" i="7" s="1"/>
  <c r="J19" i="7"/>
  <c r="J14" i="7"/>
  <c r="J91" i="7" s="1"/>
  <c r="E7" i="7"/>
  <c r="E117" i="7" s="1"/>
  <c r="J39" i="6"/>
  <c r="J38" i="6"/>
  <c r="AY101" i="1" s="1"/>
  <c r="J37" i="6"/>
  <c r="AX101" i="1" s="1"/>
  <c r="BI307" i="6"/>
  <c r="BH307" i="6"/>
  <c r="BG307" i="6"/>
  <c r="BF307" i="6"/>
  <c r="T307" i="6"/>
  <c r="T306" i="6" s="1"/>
  <c r="R307" i="6"/>
  <c r="R306" i="6"/>
  <c r="P307" i="6"/>
  <c r="P306" i="6" s="1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0" i="6"/>
  <c r="BH270" i="6"/>
  <c r="BG270" i="6"/>
  <c r="BF270" i="6"/>
  <c r="T270" i="6"/>
  <c r="R270" i="6"/>
  <c r="P270" i="6"/>
  <c r="BI264" i="6"/>
  <c r="BH264" i="6"/>
  <c r="BG264" i="6"/>
  <c r="BF264" i="6"/>
  <c r="T264" i="6"/>
  <c r="R264" i="6"/>
  <c r="P264" i="6"/>
  <c r="BI258" i="6"/>
  <c r="BH258" i="6"/>
  <c r="BG258" i="6"/>
  <c r="BF258" i="6"/>
  <c r="T258" i="6"/>
  <c r="R258" i="6"/>
  <c r="P258" i="6"/>
  <c r="BI252" i="6"/>
  <c r="BH252" i="6"/>
  <c r="BG252" i="6"/>
  <c r="BF252" i="6"/>
  <c r="T252" i="6"/>
  <c r="R252" i="6"/>
  <c r="P252" i="6"/>
  <c r="BI246" i="6"/>
  <c r="BH246" i="6"/>
  <c r="BG246" i="6"/>
  <c r="BF246" i="6"/>
  <c r="T246" i="6"/>
  <c r="R246" i="6"/>
  <c r="P246" i="6"/>
  <c r="BI240" i="6"/>
  <c r="BH240" i="6"/>
  <c r="BG240" i="6"/>
  <c r="BF240" i="6"/>
  <c r="T240" i="6"/>
  <c r="R240" i="6"/>
  <c r="P240" i="6"/>
  <c r="BI234" i="6"/>
  <c r="BH234" i="6"/>
  <c r="BG234" i="6"/>
  <c r="BF234" i="6"/>
  <c r="T234" i="6"/>
  <c r="R234" i="6"/>
  <c r="P234" i="6"/>
  <c r="BI229" i="6"/>
  <c r="BH229" i="6"/>
  <c r="BG229" i="6"/>
  <c r="BF229" i="6"/>
  <c r="T229" i="6"/>
  <c r="T228" i="6" s="1"/>
  <c r="R229" i="6"/>
  <c r="R228" i="6" s="1"/>
  <c r="P229" i="6"/>
  <c r="P228" i="6" s="1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0" i="6"/>
  <c r="BH180" i="6"/>
  <c r="BG180" i="6"/>
  <c r="BF180" i="6"/>
  <c r="T180" i="6"/>
  <c r="R180" i="6"/>
  <c r="P180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3" i="6"/>
  <c r="BH133" i="6"/>
  <c r="BG133" i="6"/>
  <c r="BF133" i="6"/>
  <c r="T133" i="6"/>
  <c r="R133" i="6"/>
  <c r="P133" i="6"/>
  <c r="J127" i="6"/>
  <c r="J126" i="6"/>
  <c r="F126" i="6"/>
  <c r="F124" i="6"/>
  <c r="E122" i="6"/>
  <c r="J94" i="6"/>
  <c r="J93" i="6"/>
  <c r="F93" i="6"/>
  <c r="F91" i="6"/>
  <c r="E89" i="6"/>
  <c r="J20" i="6"/>
  <c r="E20" i="6"/>
  <c r="F127" i="6" s="1"/>
  <c r="J19" i="6"/>
  <c r="J14" i="6"/>
  <c r="J91" i="6" s="1"/>
  <c r="E7" i="6"/>
  <c r="E118" i="6" s="1"/>
  <c r="J37" i="5"/>
  <c r="J36" i="5"/>
  <c r="AY100" i="1" s="1"/>
  <c r="J35" i="5"/>
  <c r="AX100" i="1"/>
  <c r="BI419" i="5"/>
  <c r="BH419" i="5"/>
  <c r="BG419" i="5"/>
  <c r="BF419" i="5"/>
  <c r="T419" i="5"/>
  <c r="T418" i="5" s="1"/>
  <c r="R419" i="5"/>
  <c r="R418" i="5" s="1"/>
  <c r="P419" i="5"/>
  <c r="P418" i="5" s="1"/>
  <c r="BI416" i="5"/>
  <c r="BH416" i="5"/>
  <c r="BG416" i="5"/>
  <c r="BF416" i="5"/>
  <c r="T416" i="5"/>
  <c r="R416" i="5"/>
  <c r="P416" i="5"/>
  <c r="BI414" i="5"/>
  <c r="BH414" i="5"/>
  <c r="BG414" i="5"/>
  <c r="BF414" i="5"/>
  <c r="T414" i="5"/>
  <c r="R414" i="5"/>
  <c r="P414" i="5"/>
  <c r="BI407" i="5"/>
  <c r="BH407" i="5"/>
  <c r="BG407" i="5"/>
  <c r="BF407" i="5"/>
  <c r="T407" i="5"/>
  <c r="R407" i="5"/>
  <c r="P407" i="5"/>
  <c r="BI404" i="5"/>
  <c r="BH404" i="5"/>
  <c r="BG404" i="5"/>
  <c r="BF404" i="5"/>
  <c r="T404" i="5"/>
  <c r="R404" i="5"/>
  <c r="P404" i="5"/>
  <c r="BI402" i="5"/>
  <c r="BH402" i="5"/>
  <c r="BG402" i="5"/>
  <c r="BF402" i="5"/>
  <c r="T402" i="5"/>
  <c r="R402" i="5"/>
  <c r="P402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2" i="5"/>
  <c r="BH392" i="5"/>
  <c r="BG392" i="5"/>
  <c r="BF392" i="5"/>
  <c r="T392" i="5"/>
  <c r="R392" i="5"/>
  <c r="P392" i="5"/>
  <c r="BI387" i="5"/>
  <c r="BH387" i="5"/>
  <c r="BG387" i="5"/>
  <c r="BF387" i="5"/>
  <c r="T387" i="5"/>
  <c r="R387" i="5"/>
  <c r="P387" i="5"/>
  <c r="BI382" i="5"/>
  <c r="BH382" i="5"/>
  <c r="BG382" i="5"/>
  <c r="BF382" i="5"/>
  <c r="T382" i="5"/>
  <c r="R382" i="5"/>
  <c r="P382" i="5"/>
  <c r="BI377" i="5"/>
  <c r="BH377" i="5"/>
  <c r="BG377" i="5"/>
  <c r="BF377" i="5"/>
  <c r="T377" i="5"/>
  <c r="R377" i="5"/>
  <c r="P377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3" i="5"/>
  <c r="BH323" i="5"/>
  <c r="BG323" i="5"/>
  <c r="BF323" i="5"/>
  <c r="T323" i="5"/>
  <c r="R323" i="5"/>
  <c r="P323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T315" i="5" s="1"/>
  <c r="R316" i="5"/>
  <c r="R315" i="5"/>
  <c r="P316" i="5"/>
  <c r="P315" i="5"/>
  <c r="BI308" i="5"/>
  <c r="BH308" i="5"/>
  <c r="BG308" i="5"/>
  <c r="BF308" i="5"/>
  <c r="T308" i="5"/>
  <c r="R308" i="5"/>
  <c r="P308" i="5"/>
  <c r="BI301" i="5"/>
  <c r="BH301" i="5"/>
  <c r="BG301" i="5"/>
  <c r="BF301" i="5"/>
  <c r="T301" i="5"/>
  <c r="R301" i="5"/>
  <c r="P301" i="5"/>
  <c r="BI294" i="5"/>
  <c r="BH294" i="5"/>
  <c r="BG294" i="5"/>
  <c r="BF294" i="5"/>
  <c r="T294" i="5"/>
  <c r="R294" i="5"/>
  <c r="P294" i="5"/>
  <c r="BI287" i="5"/>
  <c r="BH287" i="5"/>
  <c r="BG287" i="5"/>
  <c r="BF287" i="5"/>
  <c r="T287" i="5"/>
  <c r="R287" i="5"/>
  <c r="P287" i="5"/>
  <c r="BI280" i="5"/>
  <c r="BH280" i="5"/>
  <c r="BG280" i="5"/>
  <c r="BF280" i="5"/>
  <c r="T280" i="5"/>
  <c r="R280" i="5"/>
  <c r="P280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197" i="5"/>
  <c r="BH197" i="5"/>
  <c r="BG197" i="5"/>
  <c r="BF197" i="5"/>
  <c r="T197" i="5"/>
  <c r="R197" i="5"/>
  <c r="P197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66" i="5"/>
  <c r="BH166" i="5"/>
  <c r="BG166" i="5"/>
  <c r="BF166" i="5"/>
  <c r="T166" i="5"/>
  <c r="R166" i="5"/>
  <c r="P166" i="5"/>
  <c r="BI158" i="5"/>
  <c r="BH158" i="5"/>
  <c r="BG158" i="5"/>
  <c r="BF158" i="5"/>
  <c r="T158" i="5"/>
  <c r="R158" i="5"/>
  <c r="P158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38" i="5"/>
  <c r="BH138" i="5"/>
  <c r="BG138" i="5"/>
  <c r="BF138" i="5"/>
  <c r="T138" i="5"/>
  <c r="R138" i="5"/>
  <c r="P138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2" i="5"/>
  <c r="J91" i="5"/>
  <c r="F91" i="5"/>
  <c r="F89" i="5"/>
  <c r="E87" i="5"/>
  <c r="J18" i="5"/>
  <c r="E18" i="5"/>
  <c r="F124" i="5" s="1"/>
  <c r="J17" i="5"/>
  <c r="J12" i="5"/>
  <c r="J89" i="5" s="1"/>
  <c r="E7" i="5"/>
  <c r="E117" i="5" s="1"/>
  <c r="J39" i="4"/>
  <c r="J38" i="4"/>
  <c r="AY98" i="1" s="1"/>
  <c r="J37" i="4"/>
  <c r="AX98" i="1"/>
  <c r="BI307" i="4"/>
  <c r="BH307" i="4"/>
  <c r="BG307" i="4"/>
  <c r="BF307" i="4"/>
  <c r="T307" i="4"/>
  <c r="T306" i="4" s="1"/>
  <c r="R307" i="4"/>
  <c r="R306" i="4" s="1"/>
  <c r="P307" i="4"/>
  <c r="P306" i="4" s="1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T212" i="4" s="1"/>
  <c r="R213" i="4"/>
  <c r="R212" i="4" s="1"/>
  <c r="P213" i="4"/>
  <c r="P212" i="4" s="1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2" i="4"/>
  <c r="BH152" i="4"/>
  <c r="BG152" i="4"/>
  <c r="BF152" i="4"/>
  <c r="T152" i="4"/>
  <c r="R152" i="4"/>
  <c r="P152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/>
  <c r="J19" i="4"/>
  <c r="J14" i="4"/>
  <c r="J123" i="4" s="1"/>
  <c r="E7" i="4"/>
  <c r="E117" i="4" s="1"/>
  <c r="J39" i="3"/>
  <c r="J38" i="3"/>
  <c r="AY97" i="1" s="1"/>
  <c r="J37" i="3"/>
  <c r="AX97" i="1"/>
  <c r="BI460" i="3"/>
  <c r="BH460" i="3"/>
  <c r="BG460" i="3"/>
  <c r="BF460" i="3"/>
  <c r="T460" i="3"/>
  <c r="T459" i="3" s="1"/>
  <c r="R460" i="3"/>
  <c r="R459" i="3"/>
  <c r="P460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86" i="3"/>
  <c r="BH386" i="3"/>
  <c r="BG386" i="3"/>
  <c r="BF386" i="3"/>
  <c r="T386" i="3"/>
  <c r="R386" i="3"/>
  <c r="P386" i="3"/>
  <c r="BI378" i="3"/>
  <c r="BH378" i="3"/>
  <c r="BG378" i="3"/>
  <c r="BF378" i="3"/>
  <c r="T378" i="3"/>
  <c r="R378" i="3"/>
  <c r="P378" i="3"/>
  <c r="BI370" i="3"/>
  <c r="BH370" i="3"/>
  <c r="BG370" i="3"/>
  <c r="BF370" i="3"/>
  <c r="T370" i="3"/>
  <c r="R370" i="3"/>
  <c r="P370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47" i="3"/>
  <c r="BH347" i="3"/>
  <c r="BG347" i="3"/>
  <c r="BF347" i="3"/>
  <c r="T347" i="3"/>
  <c r="R347" i="3"/>
  <c r="P347" i="3"/>
  <c r="BI340" i="3"/>
  <c r="BH340" i="3"/>
  <c r="BG340" i="3"/>
  <c r="BF340" i="3"/>
  <c r="T340" i="3"/>
  <c r="R340" i="3"/>
  <c r="P340" i="3"/>
  <c r="BI327" i="3"/>
  <c r="BH327" i="3"/>
  <c r="BG327" i="3"/>
  <c r="BF327" i="3"/>
  <c r="T327" i="3"/>
  <c r="R327" i="3"/>
  <c r="P327" i="3"/>
  <c r="BI317" i="3"/>
  <c r="BH317" i="3"/>
  <c r="BG317" i="3"/>
  <c r="BF317" i="3"/>
  <c r="T317" i="3"/>
  <c r="T316" i="3"/>
  <c r="R317" i="3"/>
  <c r="R316" i="3"/>
  <c r="P317" i="3"/>
  <c r="P316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39" i="3"/>
  <c r="BH239" i="3"/>
  <c r="BG239" i="3"/>
  <c r="BF239" i="3"/>
  <c r="T239" i="3"/>
  <c r="R239" i="3"/>
  <c r="P239" i="3"/>
  <c r="BI228" i="3"/>
  <c r="BH228" i="3"/>
  <c r="BG228" i="3"/>
  <c r="BF228" i="3"/>
  <c r="T228" i="3"/>
  <c r="R228" i="3"/>
  <c r="P228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2" i="3"/>
  <c r="BH152" i="3"/>
  <c r="BG152" i="3"/>
  <c r="BF152" i="3"/>
  <c r="T152" i="3"/>
  <c r="R152" i="3"/>
  <c r="P152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85" i="3" s="1"/>
  <c r="J37" i="2"/>
  <c r="J36" i="2"/>
  <c r="AY96" i="1" s="1"/>
  <c r="J35" i="2"/>
  <c r="AX96" i="1"/>
  <c r="BI466" i="2"/>
  <c r="BH466" i="2"/>
  <c r="BG466" i="2"/>
  <c r="BF466" i="2"/>
  <c r="T466" i="2"/>
  <c r="T465" i="2" s="1"/>
  <c r="R466" i="2"/>
  <c r="R465" i="2"/>
  <c r="P466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T455" i="2" s="1"/>
  <c r="R456" i="2"/>
  <c r="R455" i="2" s="1"/>
  <c r="P456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F37" i="2" s="1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122" i="2" s="1"/>
  <c r="E7" i="2"/>
  <c r="E118" i="2"/>
  <c r="L90" i="1"/>
  <c r="AM90" i="1"/>
  <c r="AM89" i="1"/>
  <c r="L89" i="1"/>
  <c r="AM87" i="1"/>
  <c r="L87" i="1"/>
  <c r="L85" i="1"/>
  <c r="L84" i="1"/>
  <c r="J399" i="2"/>
  <c r="BK396" i="2"/>
  <c r="BK394" i="2"/>
  <c r="BK392" i="2"/>
  <c r="J391" i="2"/>
  <c r="J389" i="2"/>
  <c r="J387" i="2"/>
  <c r="J385" i="2"/>
  <c r="BK383" i="2"/>
  <c r="J382" i="2"/>
  <c r="J379" i="2"/>
  <c r="BK376" i="2"/>
  <c r="BK374" i="2"/>
  <c r="BK371" i="2"/>
  <c r="BK368" i="2"/>
  <c r="BK365" i="2"/>
  <c r="BK362" i="2"/>
  <c r="J358" i="2"/>
  <c r="BK350" i="2"/>
  <c r="BK348" i="2"/>
  <c r="BK345" i="2"/>
  <c r="J343" i="2"/>
  <c r="BK338" i="2"/>
  <c r="J336" i="2"/>
  <c r="J329" i="2"/>
  <c r="BK318" i="2"/>
  <c r="J310" i="2"/>
  <c r="J300" i="2"/>
  <c r="BK285" i="2"/>
  <c r="BK273" i="2"/>
  <c r="BK265" i="2"/>
  <c r="BK261" i="2"/>
  <c r="J254" i="2"/>
  <c r="BK238" i="2"/>
  <c r="J228" i="2"/>
  <c r="BK218" i="2"/>
  <c r="J216" i="2"/>
  <c r="BK205" i="2"/>
  <c r="J191" i="2"/>
  <c r="BK185" i="2"/>
  <c r="BK177" i="2"/>
  <c r="BK163" i="2"/>
  <c r="J146" i="2"/>
  <c r="BK132" i="2"/>
  <c r="J298" i="3"/>
  <c r="BK159" i="3"/>
  <c r="BK306" i="3"/>
  <c r="BK215" i="3"/>
  <c r="BK279" i="4"/>
  <c r="J256" i="4"/>
  <c r="J222" i="4"/>
  <c r="J302" i="4"/>
  <c r="J277" i="4"/>
  <c r="BK226" i="4"/>
  <c r="J279" i="4"/>
  <c r="J259" i="4"/>
  <c r="BK213" i="4"/>
  <c r="J181" i="4"/>
  <c r="J282" i="4"/>
  <c r="BK264" i="4"/>
  <c r="BK218" i="4"/>
  <c r="BK152" i="4"/>
  <c r="BK285" i="4"/>
  <c r="J275" i="4"/>
  <c r="BK262" i="4"/>
  <c r="BK252" i="4"/>
  <c r="J170" i="4"/>
  <c r="J296" i="4"/>
  <c r="J272" i="4"/>
  <c r="BK258" i="4"/>
  <c r="J242" i="4"/>
  <c r="BK192" i="4"/>
  <c r="BK293" i="4"/>
  <c r="J280" i="4"/>
  <c r="BK266" i="4"/>
  <c r="BK238" i="4"/>
  <c r="J163" i="4"/>
  <c r="J289" i="4"/>
  <c r="BK260" i="4"/>
  <c r="BK132" i="4"/>
  <c r="J352" i="5"/>
  <c r="J256" i="5"/>
  <c r="BK190" i="5"/>
  <c r="J407" i="5"/>
  <c r="J346" i="5"/>
  <c r="BK258" i="5"/>
  <c r="BK206" i="5"/>
  <c r="J130" i="5"/>
  <c r="BK367" i="5"/>
  <c r="BK338" i="5"/>
  <c r="BK254" i="5"/>
  <c r="J233" i="5"/>
  <c r="BK158" i="5"/>
  <c r="J360" i="5"/>
  <c r="J334" i="5"/>
  <c r="BK416" i="5"/>
  <c r="BK349" i="5"/>
  <c r="J287" i="5"/>
  <c r="J219" i="5"/>
  <c r="BK399" i="5"/>
  <c r="J355" i="5"/>
  <c r="BK266" i="5"/>
  <c r="J212" i="5"/>
  <c r="BK166" i="5"/>
  <c r="BK359" i="5"/>
  <c r="J328" i="5"/>
  <c r="J259" i="5"/>
  <c r="J214" i="5"/>
  <c r="BK130" i="5"/>
  <c r="J364" i="5"/>
  <c r="J333" i="5"/>
  <c r="BK226" i="5"/>
  <c r="J138" i="5"/>
  <c r="J291" i="6"/>
  <c r="J246" i="6"/>
  <c r="J296" i="6"/>
  <c r="BK270" i="6"/>
  <c r="J180" i="6"/>
  <c r="J258" i="6"/>
  <c r="BK192" i="6"/>
  <c r="BK304" i="6"/>
  <c r="J226" i="6"/>
  <c r="J302" i="6"/>
  <c r="J281" i="6"/>
  <c r="J223" i="6"/>
  <c r="BK293" i="6"/>
  <c r="J307" i="6"/>
  <c r="J280" i="6"/>
  <c r="J293" i="6"/>
  <c r="J278" i="6"/>
  <c r="BK140" i="6"/>
  <c r="J180" i="7"/>
  <c r="J229" i="7"/>
  <c r="BK275" i="7"/>
  <c r="BK225" i="7"/>
  <c r="BK141" i="7"/>
  <c r="J248" i="7"/>
  <c r="BK259" i="7"/>
  <c r="J202" i="7"/>
  <c r="BK267" i="7"/>
  <c r="J198" i="7"/>
  <c r="J265" i="7"/>
  <c r="BK237" i="7"/>
  <c r="BK162" i="7"/>
  <c r="J162" i="8"/>
  <c r="J134" i="8"/>
  <c r="J144" i="8"/>
  <c r="BK144" i="8"/>
  <c r="J137" i="8"/>
  <c r="J148" i="8"/>
  <c r="BK381" i="2"/>
  <c r="J378" i="2"/>
  <c r="J375" i="2"/>
  <c r="J372" i="2"/>
  <c r="J369" i="2"/>
  <c r="J366" i="2"/>
  <c r="BK363" i="2"/>
  <c r="BK358" i="2"/>
  <c r="BK353" i="2"/>
  <c r="BK349" i="2"/>
  <c r="J347" i="2"/>
  <c r="BK344" i="2"/>
  <c r="BK342" i="2"/>
  <c r="J339" i="2"/>
  <c r="BK336" i="2"/>
  <c r="BK325" i="2"/>
  <c r="J318" i="2"/>
  <c r="J306" i="2"/>
  <c r="BK296" i="2"/>
  <c r="J285" i="2"/>
  <c r="BK267" i="2"/>
  <c r="J263" i="2"/>
  <c r="BK256" i="2"/>
  <c r="BK247" i="2"/>
  <c r="J234" i="2"/>
  <c r="J223" i="2"/>
  <c r="BK217" i="2"/>
  <c r="J205" i="2"/>
  <c r="BK191" i="2"/>
  <c r="J185" i="2"/>
  <c r="BK169" i="2"/>
  <c r="J155" i="2"/>
  <c r="J138" i="2"/>
  <c r="BK131" i="2"/>
  <c r="BK428" i="3"/>
  <c r="BK404" i="3"/>
  <c r="J263" i="3"/>
  <c r="J210" i="3"/>
  <c r="J460" i="3"/>
  <c r="J440" i="3"/>
  <c r="J416" i="3"/>
  <c r="BK393" i="3"/>
  <c r="J347" i="3"/>
  <c r="J308" i="3"/>
  <c r="BK239" i="3"/>
  <c r="BK186" i="3"/>
  <c r="BK444" i="3"/>
  <c r="J393" i="3"/>
  <c r="BK370" i="3"/>
  <c r="BK249" i="3"/>
  <c r="J178" i="3"/>
  <c r="BK451" i="3"/>
  <c r="BK421" i="3"/>
  <c r="J403" i="3"/>
  <c r="J370" i="3"/>
  <c r="BK210" i="3"/>
  <c r="J447" i="3"/>
  <c r="J428" i="3"/>
  <c r="J422" i="3"/>
  <c r="J404" i="3"/>
  <c r="J303" i="3"/>
  <c r="J239" i="3"/>
  <c r="BK178" i="3"/>
  <c r="J448" i="3"/>
  <c r="J431" i="3"/>
  <c r="J417" i="3"/>
  <c r="J398" i="3"/>
  <c r="BK327" i="3"/>
  <c r="BK270" i="3"/>
  <c r="J196" i="3"/>
  <c r="BK196" i="3"/>
  <c r="J418" i="3"/>
  <c r="BK248" i="3"/>
  <c r="BK296" i="4"/>
  <c r="J269" i="4"/>
  <c r="BK242" i="4"/>
  <c r="J158" i="4"/>
  <c r="J283" i="4"/>
  <c r="BK253" i="4"/>
  <c r="BK280" i="4"/>
  <c r="BK271" i="4"/>
  <c r="J238" i="4"/>
  <c r="BK182" i="4"/>
  <c r="J271" i="4"/>
  <c r="BK248" i="4"/>
  <c r="J182" i="4"/>
  <c r="BK291" i="4"/>
  <c r="J265" i="4"/>
  <c r="J247" i="4"/>
  <c r="BK302" i="4"/>
  <c r="J281" i="4"/>
  <c r="BK268" i="4"/>
  <c r="J255" i="4"/>
  <c r="BK207" i="4"/>
  <c r="J132" i="4"/>
  <c r="BK276" i="4"/>
  <c r="J262" i="4"/>
  <c r="J213" i="4"/>
  <c r="J161" i="4"/>
  <c r="J276" i="4"/>
  <c r="BK188" i="4"/>
  <c r="BK402" i="5"/>
  <c r="J301" i="5"/>
  <c r="BK215" i="5"/>
  <c r="J414" i="5"/>
  <c r="J339" i="5"/>
  <c r="BK262" i="5"/>
  <c r="J244" i="5"/>
  <c r="J190" i="5"/>
  <c r="J398" i="5"/>
  <c r="BK360" i="5"/>
  <c r="BK339" i="5"/>
  <c r="J248" i="5"/>
  <c r="BK216" i="5"/>
  <c r="BK150" i="5"/>
  <c r="BK347" i="5"/>
  <c r="BK294" i="5"/>
  <c r="J215" i="5"/>
  <c r="J362" i="5"/>
  <c r="BK331" i="5"/>
  <c r="BK247" i="5"/>
  <c r="J216" i="5"/>
  <c r="BK398" i="5"/>
  <c r="J349" i="5"/>
  <c r="J226" i="5"/>
  <c r="J158" i="5"/>
  <c r="J356" i="5"/>
  <c r="BK334" i="5"/>
  <c r="BK319" i="5"/>
  <c r="J258" i="5"/>
  <c r="J241" i="5"/>
  <c r="BK407" i="5"/>
  <c r="J359" i="5"/>
  <c r="BK287" i="5"/>
  <c r="BK222" i="5"/>
  <c r="BK283" i="6"/>
  <c r="BK226" i="6"/>
  <c r="BK172" i="6"/>
  <c r="J218" i="6"/>
  <c r="J172" i="6"/>
  <c r="BK291" i="6"/>
  <c r="BK223" i="6"/>
  <c r="J284" i="6"/>
  <c r="BK207" i="6"/>
  <c r="BK264" i="6"/>
  <c r="J160" i="6"/>
  <c r="J282" i="6"/>
  <c r="J193" i="6"/>
  <c r="J283" i="6"/>
  <c r="J146" i="6"/>
  <c r="BK229" i="7"/>
  <c r="BK263" i="7"/>
  <c r="BK268" i="7"/>
  <c r="J221" i="7"/>
  <c r="J275" i="7"/>
  <c r="J237" i="7"/>
  <c r="J255" i="7"/>
  <c r="BK169" i="7"/>
  <c r="BK251" i="7"/>
  <c r="J181" i="7"/>
  <c r="J137" i="7"/>
  <c r="BK248" i="7"/>
  <c r="J157" i="7"/>
  <c r="J156" i="7"/>
  <c r="BK273" i="7"/>
  <c r="J263" i="7"/>
  <c r="BK255" i="7"/>
  <c r="J253" i="7"/>
  <c r="BK252" i="7"/>
  <c r="BK250" i="7"/>
  <c r="J246" i="7"/>
  <c r="J191" i="7"/>
  <c r="J187" i="7"/>
  <c r="BK181" i="7"/>
  <c r="J176" i="7"/>
  <c r="BK150" i="8"/>
  <c r="BK129" i="8"/>
  <c r="J129" i="8"/>
  <c r="BK164" i="8"/>
  <c r="J141" i="8"/>
  <c r="J149" i="8"/>
  <c r="J132" i="8"/>
  <c r="J140" i="8"/>
  <c r="J154" i="8"/>
  <c r="BK462" i="2"/>
  <c r="J459" i="2"/>
  <c r="BK453" i="2"/>
  <c r="BK451" i="2"/>
  <c r="J446" i="2"/>
  <c r="BK442" i="2"/>
  <c r="J439" i="2"/>
  <c r="BK437" i="2"/>
  <c r="J435" i="2"/>
  <c r="J433" i="2"/>
  <c r="J431" i="2"/>
  <c r="J429" i="2"/>
  <c r="J425" i="2"/>
  <c r="J424" i="2"/>
  <c r="J422" i="2"/>
  <c r="BK420" i="2"/>
  <c r="BK418" i="2"/>
  <c r="J417" i="2"/>
  <c r="J416" i="2"/>
  <c r="BK414" i="2"/>
  <c r="BK413" i="2"/>
  <c r="BK412" i="2"/>
  <c r="J411" i="2"/>
  <c r="BK410" i="2"/>
  <c r="J408" i="2"/>
  <c r="J406" i="2"/>
  <c r="J405" i="2"/>
  <c r="BK403" i="2"/>
  <c r="BK402" i="2"/>
  <c r="J401" i="2"/>
  <c r="J400" i="2"/>
  <c r="BK398" i="2"/>
  <c r="BK397" i="2"/>
  <c r="BK395" i="2"/>
  <c r="BK393" i="2"/>
  <c r="J392" i="2"/>
  <c r="BK389" i="2"/>
  <c r="BK387" i="2"/>
  <c r="J386" i="2"/>
  <c r="BK384" i="2"/>
  <c r="J383" i="2"/>
  <c r="J381" i="2"/>
  <c r="BK378" i="2"/>
  <c r="J376" i="2"/>
  <c r="J373" i="2"/>
  <c r="BK369" i="2"/>
  <c r="BK366" i="2"/>
  <c r="J363" i="2"/>
  <c r="BK357" i="2"/>
  <c r="J353" i="2"/>
  <c r="J348" i="2"/>
  <c r="J345" i="2"/>
  <c r="BK341" i="2"/>
  <c r="BK339" i="2"/>
  <c r="BK331" i="2"/>
  <c r="J325" i="2"/>
  <c r="BK314" i="2"/>
  <c r="J296" i="2"/>
  <c r="BK279" i="2"/>
  <c r="J273" i="2"/>
  <c r="J265" i="2"/>
  <c r="J261" i="2"/>
  <c r="BK251" i="2"/>
  <c r="J244" i="2"/>
  <c r="BK228" i="2"/>
  <c r="J218" i="2"/>
  <c r="BK212" i="2"/>
  <c r="J196" i="2"/>
  <c r="J187" i="2"/>
  <c r="J177" i="2"/>
  <c r="BK155" i="2"/>
  <c r="BK138" i="2"/>
  <c r="J132" i="2"/>
  <c r="AS95" i="1"/>
  <c r="J434" i="3"/>
  <c r="BK419" i="3"/>
  <c r="J362" i="3"/>
  <c r="BK260" i="3"/>
  <c r="BK206" i="3"/>
  <c r="J451" i="3"/>
  <c r="BK436" i="3"/>
  <c r="J423" i="3"/>
  <c r="BK415" i="3"/>
  <c r="J386" i="3"/>
  <c r="J314" i="3"/>
  <c r="BK263" i="3"/>
  <c r="BK228" i="3"/>
  <c r="J164" i="3"/>
  <c r="BK431" i="3"/>
  <c r="BK403" i="3"/>
  <c r="BK347" i="3"/>
  <c r="J255" i="3"/>
  <c r="BK208" i="3"/>
  <c r="BK457" i="3"/>
  <c r="BK430" i="3"/>
  <c r="BK418" i="3"/>
  <c r="BK398" i="3"/>
  <c r="BK340" i="3"/>
  <c r="BK298" i="3"/>
  <c r="BK455" i="3"/>
  <c r="BK432" i="3"/>
  <c r="BK426" i="3"/>
  <c r="BK412" i="3"/>
  <c r="J311" i="3"/>
  <c r="J260" i="3"/>
  <c r="J217" i="3"/>
  <c r="J132" i="3"/>
  <c r="BK440" i="3"/>
  <c r="BK425" i="3"/>
  <c r="J415" i="3"/>
  <c r="J411" i="3"/>
  <c r="J354" i="3"/>
  <c r="J301" i="3"/>
  <c r="J206" i="3"/>
  <c r="J204" i="3"/>
  <c r="BK411" i="3"/>
  <c r="BK283" i="4"/>
  <c r="BK257" i="4"/>
  <c r="BK177" i="4"/>
  <c r="J300" i="4"/>
  <c r="BK199" i="4"/>
  <c r="BK272" i="4"/>
  <c r="J252" i="4"/>
  <c r="J188" i="4"/>
  <c r="J285" i="4"/>
  <c r="BK267" i="4"/>
  <c r="BK222" i="4"/>
  <c r="BK170" i="4"/>
  <c r="J293" i="4"/>
  <c r="J267" i="4"/>
  <c r="J254" i="4"/>
  <c r="BK196" i="4"/>
  <c r="BK284" i="4"/>
  <c r="BK261" i="4"/>
  <c r="J248" i="4"/>
  <c r="J199" i="4"/>
  <c r="J287" i="4"/>
  <c r="BK269" i="4"/>
  <c r="J203" i="4"/>
  <c r="J146" i="4"/>
  <c r="J218" i="4"/>
  <c r="BK414" i="5"/>
  <c r="BK316" i="5"/>
  <c r="BK241" i="5"/>
  <c r="BK419" i="5"/>
  <c r="BK368" i="5"/>
  <c r="BK280" i="5"/>
  <c r="BK256" i="5"/>
  <c r="J186" i="5"/>
  <c r="BK392" i="5"/>
  <c r="BK355" i="5"/>
  <c r="BK323" i="5"/>
  <c r="BK250" i="5"/>
  <c r="BK182" i="5"/>
  <c r="J145" i="5"/>
  <c r="BK342" i="5"/>
  <c r="J237" i="5"/>
  <c r="J392" i="5"/>
  <c r="J338" i="5"/>
  <c r="BK273" i="5"/>
  <c r="J222" i="5"/>
  <c r="J402" i="5"/>
  <c r="J358" i="5"/>
  <c r="BK325" i="5"/>
  <c r="BK230" i="5"/>
  <c r="BK188" i="5"/>
  <c r="BK352" i="5"/>
  <c r="BK333" i="5"/>
  <c r="J308" i="5"/>
  <c r="J254" i="5"/>
  <c r="BK179" i="5"/>
  <c r="BK387" i="5"/>
  <c r="BK344" i="5"/>
  <c r="J250" i="5"/>
  <c r="BK204" i="5"/>
  <c r="J297" i="6"/>
  <c r="J264" i="6"/>
  <c r="BK170" i="6"/>
  <c r="BK282" i="6"/>
  <c r="J203" i="6"/>
  <c r="J270" i="6"/>
  <c r="BK146" i="6"/>
  <c r="J252" i="6"/>
  <c r="BK188" i="6"/>
  <c r="BK278" i="6"/>
  <c r="J196" i="6"/>
  <c r="J227" i="6"/>
  <c r="J304" i="6"/>
  <c r="J170" i="6"/>
  <c r="J199" i="6"/>
  <c r="J271" i="7"/>
  <c r="J146" i="7"/>
  <c r="BK246" i="7"/>
  <c r="J278" i="7"/>
  <c r="J209" i="7"/>
  <c r="J268" i="7"/>
  <c r="J212" i="7"/>
  <c r="J225" i="7"/>
  <c r="J252" i="7"/>
  <c r="J206" i="7"/>
  <c r="J132" i="7"/>
  <c r="BK241" i="7"/>
  <c r="BK195" i="7"/>
  <c r="J152" i="8"/>
  <c r="BK141" i="8"/>
  <c r="BK149" i="8"/>
  <c r="BK152" i="8"/>
  <c r="BK162" i="8"/>
  <c r="BK160" i="8"/>
  <c r="BK127" i="8"/>
  <c r="J466" i="2"/>
  <c r="J462" i="2"/>
  <c r="BK459" i="2"/>
  <c r="BK456" i="2"/>
  <c r="J453" i="2"/>
  <c r="J451" i="2"/>
  <c r="BK443" i="2"/>
  <c r="J442" i="2"/>
  <c r="BK435" i="2"/>
  <c r="BK429" i="2"/>
  <c r="BK424" i="2"/>
  <c r="BK421" i="2"/>
  <c r="BK417" i="2"/>
  <c r="J415" i="2"/>
  <c r="J412" i="2"/>
  <c r="BK408" i="2"/>
  <c r="J404" i="2"/>
  <c r="J402" i="2"/>
  <c r="J398" i="2"/>
  <c r="J394" i="2"/>
  <c r="BK390" i="2"/>
  <c r="J388" i="2"/>
  <c r="J384" i="2"/>
  <c r="BK380" i="2"/>
  <c r="BK375" i="2"/>
  <c r="BK372" i="2"/>
  <c r="J370" i="2"/>
  <c r="BK367" i="2"/>
  <c r="BK364" i="2"/>
  <c r="J362" i="2"/>
  <c r="J354" i="2"/>
  <c r="J346" i="2"/>
  <c r="J342" i="2"/>
  <c r="J340" i="2"/>
  <c r="J337" i="2"/>
  <c r="BK329" i="2"/>
  <c r="J322" i="2"/>
  <c r="BK310" i="2"/>
  <c r="J275" i="2"/>
  <c r="J267" i="2"/>
  <c r="BK263" i="2"/>
  <c r="J259" i="2"/>
  <c r="J251" i="2"/>
  <c r="J238" i="2"/>
  <c r="J231" i="2"/>
  <c r="BK216" i="2"/>
  <c r="J198" i="2"/>
  <c r="BK187" i="2"/>
  <c r="BK150" i="2"/>
  <c r="J131" i="2"/>
  <c r="BK460" i="3"/>
  <c r="J455" i="3"/>
  <c r="J426" i="3"/>
  <c r="J286" i="3"/>
  <c r="BK201" i="3"/>
  <c r="J421" i="3"/>
  <c r="BK362" i="3"/>
  <c r="BK289" i="3"/>
  <c r="BK132" i="3"/>
  <c r="BK417" i="3"/>
  <c r="J270" i="3"/>
  <c r="J419" i="3"/>
  <c r="J327" i="3"/>
  <c r="BK438" i="3"/>
  <c r="BK354" i="3"/>
  <c r="J201" i="3"/>
  <c r="BK434" i="3"/>
  <c r="J407" i="3"/>
  <c r="J289" i="3"/>
  <c r="BK164" i="3"/>
  <c r="BK255" i="3"/>
  <c r="J266" i="4"/>
  <c r="BK141" i="4"/>
  <c r="BK304" i="4"/>
  <c r="J196" i="4"/>
  <c r="BK254" i="4"/>
  <c r="BK307" i="4"/>
  <c r="J270" i="4"/>
  <c r="BK203" i="4"/>
  <c r="BK259" i="4"/>
  <c r="BK163" i="4"/>
  <c r="BK251" i="4"/>
  <c r="BK281" i="4"/>
  <c r="BK328" i="5"/>
  <c r="J150" i="5"/>
  <c r="J266" i="5"/>
  <c r="BK210" i="5"/>
  <c r="BK176" i="5"/>
  <c r="J365" i="5"/>
  <c r="J347" i="5"/>
  <c r="BK244" i="5"/>
  <c r="BK348" i="5"/>
  <c r="J166" i="5"/>
  <c r="J325" i="5"/>
  <c r="J368" i="5"/>
  <c r="BK233" i="5"/>
  <c r="J197" i="5"/>
  <c r="J367" i="5"/>
  <c r="J327" i="5"/>
  <c r="J210" i="5"/>
  <c r="J348" i="5"/>
  <c r="J182" i="5"/>
  <c r="BK214" i="6"/>
  <c r="J240" i="6"/>
  <c r="BK240" i="6"/>
  <c r="BK302" i="6"/>
  <c r="J289" i="6"/>
  <c r="J153" i="6"/>
  <c r="BK246" i="6"/>
  <c r="J133" i="6"/>
  <c r="J277" i="6"/>
  <c r="BK160" i="6"/>
  <c r="BK280" i="6"/>
  <c r="BK278" i="7"/>
  <c r="J233" i="7"/>
  <c r="BK132" i="7"/>
  <c r="BK156" i="7"/>
  <c r="J195" i="7"/>
  <c r="J162" i="7"/>
  <c r="BK187" i="7"/>
  <c r="BK157" i="7"/>
  <c r="BK202" i="7"/>
  <c r="J257" i="7"/>
  <c r="BK233" i="7"/>
  <c r="BK180" i="7"/>
  <c r="BK142" i="8"/>
  <c r="BK148" i="8"/>
  <c r="BK159" i="8"/>
  <c r="BK154" i="8"/>
  <c r="BK128" i="8"/>
  <c r="BK466" i="2"/>
  <c r="J456" i="2"/>
  <c r="BK446" i="2"/>
  <c r="J443" i="2"/>
  <c r="BK439" i="2"/>
  <c r="J437" i="2"/>
  <c r="BK433" i="2"/>
  <c r="BK431" i="2"/>
  <c r="BK425" i="2"/>
  <c r="BK422" i="2"/>
  <c r="J421" i="2"/>
  <c r="J420" i="2"/>
  <c r="J418" i="2"/>
  <c r="BK416" i="2"/>
  <c r="BK415" i="2"/>
  <c r="J414" i="2"/>
  <c r="J413" i="2"/>
  <c r="BK411" i="2"/>
  <c r="J410" i="2"/>
  <c r="BK406" i="2"/>
  <c r="BK405" i="2"/>
  <c r="BK404" i="2"/>
  <c r="J403" i="2"/>
  <c r="BK401" i="2"/>
  <c r="BK400" i="2"/>
  <c r="BK399" i="2"/>
  <c r="J397" i="2"/>
  <c r="J396" i="2"/>
  <c r="J395" i="2"/>
  <c r="J393" i="2"/>
  <c r="BK391" i="2"/>
  <c r="J390" i="2"/>
  <c r="BK388" i="2"/>
  <c r="BK386" i="2"/>
  <c r="BK385" i="2"/>
  <c r="BK382" i="2"/>
  <c r="BK379" i="2"/>
  <c r="BK377" i="2"/>
  <c r="BK373" i="2"/>
  <c r="J371" i="2"/>
  <c r="J367" i="2"/>
  <c r="J364" i="2"/>
  <c r="BK361" i="2"/>
  <c r="BK354" i="2"/>
  <c r="J349" i="2"/>
  <c r="BK346" i="2"/>
  <c r="J344" i="2"/>
  <c r="J341" i="2"/>
  <c r="BK337" i="2"/>
  <c r="J314" i="2"/>
  <c r="BK300" i="2"/>
  <c r="J292" i="2"/>
  <c r="BK275" i="2"/>
  <c r="J270" i="2"/>
  <c r="BK264" i="2"/>
  <c r="J256" i="2"/>
  <c r="J247" i="2"/>
  <c r="BK234" i="2"/>
  <c r="BK223" i="2"/>
  <c r="J220" i="2"/>
  <c r="J217" i="2"/>
  <c r="BK198" i="2"/>
  <c r="BK189" i="2"/>
  <c r="J182" i="2"/>
  <c r="J163" i="2"/>
  <c r="BK146" i="2"/>
  <c r="J134" i="2"/>
  <c r="BK286" i="3"/>
  <c r="J317" i="3"/>
  <c r="J266" i="3"/>
  <c r="J159" i="3"/>
  <c r="J273" i="4"/>
  <c r="BK247" i="4"/>
  <c r="J307" i="4"/>
  <c r="J278" i="4"/>
  <c r="BK300" i="4"/>
  <c r="BK277" i="4"/>
  <c r="J258" i="4"/>
  <c r="J192" i="4"/>
  <c r="J137" i="4"/>
  <c r="J268" i="4"/>
  <c r="J230" i="4"/>
  <c r="BK181" i="4"/>
  <c r="J297" i="4"/>
  <c r="BK278" i="4"/>
  <c r="J260" i="4"/>
  <c r="BK210" i="4"/>
  <c r="BK158" i="4"/>
  <c r="BK287" i="4"/>
  <c r="BK265" i="4"/>
  <c r="J251" i="4"/>
  <c r="J177" i="4"/>
  <c r="J291" i="4"/>
  <c r="BK263" i="4"/>
  <c r="J210" i="4"/>
  <c r="J152" i="4"/>
  <c r="J263" i="4"/>
  <c r="BK146" i="4"/>
  <c r="BK377" i="5"/>
  <c r="J273" i="5"/>
  <c r="BK213" i="5"/>
  <c r="J404" i="5"/>
  <c r="J331" i="5"/>
  <c r="BK260" i="5"/>
  <c r="BK212" i="5"/>
  <c r="BK184" i="5"/>
  <c r="J387" i="5"/>
  <c r="BK353" i="5"/>
  <c r="BK308" i="5"/>
  <c r="BK237" i="5"/>
  <c r="J176" i="5"/>
  <c r="BK382" i="5"/>
  <c r="J341" i="5"/>
  <c r="BK261" i="5"/>
  <c r="BK404" i="5"/>
  <c r="BK332" i="5"/>
  <c r="J260" i="5"/>
  <c r="J205" i="5"/>
  <c r="BK365" i="5"/>
  <c r="BK346" i="5"/>
  <c r="J261" i="5"/>
  <c r="J206" i="5"/>
  <c r="J377" i="5"/>
  <c r="BK341" i="5"/>
  <c r="J280" i="5"/>
  <c r="BK248" i="5"/>
  <c r="BK186" i="5"/>
  <c r="J399" i="5"/>
  <c r="J353" i="5"/>
  <c r="BK259" i="5"/>
  <c r="J188" i="5"/>
  <c r="J300" i="6"/>
  <c r="BK277" i="6"/>
  <c r="J192" i="6"/>
  <c r="J285" i="6"/>
  <c r="BK229" i="6"/>
  <c r="J188" i="6"/>
  <c r="BK227" i="6"/>
  <c r="BK180" i="6"/>
  <c r="BK284" i="6"/>
  <c r="BK218" i="6"/>
  <c r="BK296" i="6"/>
  <c r="J234" i="6"/>
  <c r="BK287" i="6"/>
  <c r="BK199" i="6"/>
  <c r="BK300" i="6"/>
  <c r="J229" i="6"/>
  <c r="J140" i="6"/>
  <c r="BK252" i="6"/>
  <c r="J261" i="7"/>
  <c r="BK265" i="7"/>
  <c r="BK151" i="7"/>
  <c r="J241" i="7"/>
  <c r="BK191" i="7"/>
  <c r="J259" i="7"/>
  <c r="BK271" i="7"/>
  <c r="BK217" i="7"/>
  <c r="J273" i="7"/>
  <c r="BK221" i="7"/>
  <c r="BK176" i="7"/>
  <c r="BK261" i="7"/>
  <c r="BK209" i="7"/>
  <c r="J184" i="7"/>
  <c r="BK160" i="7"/>
  <c r="BK146" i="7"/>
  <c r="BK137" i="8"/>
  <c r="J128" i="8"/>
  <c r="J159" i="8"/>
  <c r="BK136" i="8"/>
  <c r="J146" i="8"/>
  <c r="J164" i="8"/>
  <c r="BK146" i="8"/>
  <c r="J127" i="8"/>
  <c r="J380" i="2"/>
  <c r="J377" i="2"/>
  <c r="J374" i="2"/>
  <c r="BK370" i="2"/>
  <c r="J368" i="2"/>
  <c r="J365" i="2"/>
  <c r="J361" i="2"/>
  <c r="J357" i="2"/>
  <c r="J350" i="2"/>
  <c r="BK347" i="2"/>
  <c r="BK343" i="2"/>
  <c r="BK340" i="2"/>
  <c r="J338" i="2"/>
  <c r="J331" i="2"/>
  <c r="BK322" i="2"/>
  <c r="BK306" i="2"/>
  <c r="BK292" i="2"/>
  <c r="J279" i="2"/>
  <c r="BK270" i="2"/>
  <c r="J264" i="2"/>
  <c r="BK259" i="2"/>
  <c r="BK254" i="2"/>
  <c r="BK244" i="2"/>
  <c r="BK231" i="2"/>
  <c r="BK220" i="2"/>
  <c r="J212" i="2"/>
  <c r="BK196" i="2"/>
  <c r="J189" i="2"/>
  <c r="BK182" i="2"/>
  <c r="J169" i="2"/>
  <c r="J150" i="2"/>
  <c r="BK134" i="2"/>
  <c r="AS99" i="1"/>
  <c r="J442" i="3"/>
  <c r="J432" i="3"/>
  <c r="J408" i="3"/>
  <c r="BK308" i="3"/>
  <c r="J248" i="3"/>
  <c r="BK152" i="3"/>
  <c r="J438" i="3"/>
  <c r="BK420" i="3"/>
  <c r="BK407" i="3"/>
  <c r="BK311" i="3"/>
  <c r="J249" i="3"/>
  <c r="J215" i="3"/>
  <c r="J152" i="3"/>
  <c r="BK448" i="3"/>
  <c r="BK422" i="3"/>
  <c r="J378" i="3"/>
  <c r="BK314" i="3"/>
  <c r="BK217" i="3"/>
  <c r="J138" i="3"/>
  <c r="BK442" i="3"/>
  <c r="J425" i="3"/>
  <c r="BK416" i="3"/>
  <c r="BK378" i="3"/>
  <c r="BK317" i="3"/>
  <c r="J457" i="3"/>
  <c r="J444" i="3"/>
  <c r="J430" i="3"/>
  <c r="BK423" i="3"/>
  <c r="BK408" i="3"/>
  <c r="J340" i="3"/>
  <c r="BK266" i="3"/>
  <c r="J186" i="3"/>
  <c r="BK447" i="3"/>
  <c r="J436" i="3"/>
  <c r="J420" i="3"/>
  <c r="J412" i="3"/>
  <c r="BK386" i="3"/>
  <c r="J306" i="3"/>
  <c r="J228" i="3"/>
  <c r="BK301" i="3"/>
  <c r="J208" i="3"/>
  <c r="BK138" i="3"/>
  <c r="BK303" i="3"/>
  <c r="BK204" i="3"/>
  <c r="J274" i="4"/>
  <c r="BK234" i="4"/>
  <c r="BK137" i="4"/>
  <c r="J261" i="4"/>
  <c r="BK289" i="4"/>
  <c r="BK274" i="4"/>
  <c r="BK256" i="4"/>
  <c r="J207" i="4"/>
  <c r="BK161" i="4"/>
  <c r="BK275" i="4"/>
  <c r="J234" i="4"/>
  <c r="J185" i="4"/>
  <c r="J304" i="4"/>
  <c r="BK282" i="4"/>
  <c r="J264" i="4"/>
  <c r="J253" i="4"/>
  <c r="J141" i="4"/>
  <c r="BK273" i="4"/>
  <c r="J257" i="4"/>
  <c r="J226" i="4"/>
  <c r="BK297" i="4"/>
  <c r="BK270" i="4"/>
  <c r="BK255" i="4"/>
  <c r="BK185" i="4"/>
  <c r="J284" i="4"/>
  <c r="BK230" i="4"/>
  <c r="J416" i="5"/>
  <c r="J319" i="5"/>
  <c r="J247" i="5"/>
  <c r="J184" i="5"/>
  <c r="BK356" i="5"/>
  <c r="J323" i="5"/>
  <c r="J257" i="5"/>
  <c r="BK205" i="5"/>
  <c r="BK145" i="5"/>
  <c r="J382" i="5"/>
  <c r="J351" i="5"/>
  <c r="J294" i="5"/>
  <c r="J179" i="5"/>
  <c r="BK364" i="5"/>
  <c r="BK327" i="5"/>
  <c r="BK197" i="5"/>
  <c r="J342" i="5"/>
  <c r="J316" i="5"/>
  <c r="J230" i="5"/>
  <c r="J204" i="5"/>
  <c r="BK362" i="5"/>
  <c r="J344" i="5"/>
  <c r="BK214" i="5"/>
  <c r="BK138" i="5"/>
  <c r="BK351" i="5"/>
  <c r="J332" i="5"/>
  <c r="BK301" i="5"/>
  <c r="BK257" i="5"/>
  <c r="J213" i="5"/>
  <c r="J419" i="5"/>
  <c r="BK358" i="5"/>
  <c r="J262" i="5"/>
  <c r="BK219" i="5"/>
  <c r="BK307" i="6"/>
  <c r="J287" i="6"/>
  <c r="BK193" i="6"/>
  <c r="J167" i="6"/>
  <c r="BK281" i="6"/>
  <c r="J207" i="6"/>
  <c r="BK153" i="6"/>
  <c r="J214" i="6"/>
  <c r="BK133" i="6"/>
  <c r="BK234" i="6"/>
  <c r="BK210" i="6"/>
  <c r="BK258" i="6"/>
  <c r="J210" i="6"/>
  <c r="BK285" i="6"/>
  <c r="BK196" i="6"/>
  <c r="BK297" i="6"/>
  <c r="BK203" i="6"/>
  <c r="BK289" i="6"/>
  <c r="BK167" i="6"/>
  <c r="J267" i="7"/>
  <c r="J141" i="7"/>
  <c r="BK198" i="7"/>
  <c r="J250" i="7"/>
  <c r="J169" i="7"/>
  <c r="J251" i="7"/>
  <c r="J217" i="7"/>
  <c r="BK253" i="7"/>
  <c r="BK184" i="7"/>
  <c r="BK212" i="7"/>
  <c r="J151" i="7"/>
  <c r="BK257" i="7"/>
  <c r="BK206" i="7"/>
  <c r="J160" i="7"/>
  <c r="BK137" i="7"/>
  <c r="BK134" i="8"/>
  <c r="J157" i="8"/>
  <c r="J150" i="8"/>
  <c r="BK157" i="8"/>
  <c r="J160" i="8"/>
  <c r="J136" i="8"/>
  <c r="BK140" i="8"/>
  <c r="BK132" i="8"/>
  <c r="J142" i="8"/>
  <c r="J34" i="2" l="1"/>
  <c r="F34" i="2"/>
  <c r="F35" i="2"/>
  <c r="F36" i="2"/>
  <c r="P335" i="2"/>
  <c r="BK441" i="2"/>
  <c r="J441" i="2"/>
  <c r="J104" i="2"/>
  <c r="R131" i="3"/>
  <c r="T310" i="3"/>
  <c r="BK402" i="3"/>
  <c r="J402" i="3" s="1"/>
  <c r="J104" i="3" s="1"/>
  <c r="BK435" i="3"/>
  <c r="J435" i="3" s="1"/>
  <c r="J105" i="3" s="1"/>
  <c r="P206" i="4"/>
  <c r="R217" i="4"/>
  <c r="P295" i="4"/>
  <c r="P129" i="5"/>
  <c r="T240" i="5"/>
  <c r="P246" i="5"/>
  <c r="P318" i="5"/>
  <c r="T397" i="5"/>
  <c r="T132" i="6"/>
  <c r="BK225" i="6"/>
  <c r="J225" i="6" s="1"/>
  <c r="J102" i="6" s="1"/>
  <c r="P276" i="6"/>
  <c r="T286" i="6"/>
  <c r="BK130" i="2"/>
  <c r="J130" i="2" s="1"/>
  <c r="J98" i="2" s="1"/>
  <c r="BK266" i="2"/>
  <c r="J266" i="2"/>
  <c r="J99" i="2" s="1"/>
  <c r="R266" i="2"/>
  <c r="R272" i="2"/>
  <c r="P284" i="2"/>
  <c r="P428" i="2"/>
  <c r="P458" i="2"/>
  <c r="P457" i="2" s="1"/>
  <c r="R326" i="3"/>
  <c r="BK446" i="3"/>
  <c r="J446" i="3" s="1"/>
  <c r="J106" i="3" s="1"/>
  <c r="T131" i="4"/>
  <c r="T246" i="4"/>
  <c r="R286" i="4"/>
  <c r="P249" i="5"/>
  <c r="R265" i="5"/>
  <c r="R376" i="5"/>
  <c r="P132" i="6"/>
  <c r="BK233" i="6"/>
  <c r="J233" i="6"/>
  <c r="J104" i="6" s="1"/>
  <c r="R276" i="6"/>
  <c r="T295" i="6"/>
  <c r="T131" i="7"/>
  <c r="T216" i="7"/>
  <c r="R245" i="7"/>
  <c r="P266" i="7"/>
  <c r="R130" i="2"/>
  <c r="T266" i="2"/>
  <c r="T272" i="2"/>
  <c r="R284" i="2"/>
  <c r="R428" i="2"/>
  <c r="R458" i="2"/>
  <c r="R457" i="2" s="1"/>
  <c r="T131" i="3"/>
  <c r="BK326" i="3"/>
  <c r="J326" i="3" s="1"/>
  <c r="J103" i="3" s="1"/>
  <c r="P446" i="3"/>
  <c r="R206" i="4"/>
  <c r="BK217" i="4"/>
  <c r="J217" i="4" s="1"/>
  <c r="J103" i="4" s="1"/>
  <c r="R295" i="4"/>
  <c r="R129" i="5"/>
  <c r="T249" i="5"/>
  <c r="BK265" i="5"/>
  <c r="J265" i="5"/>
  <c r="J102" i="5" s="1"/>
  <c r="T376" i="5"/>
  <c r="BK126" i="8"/>
  <c r="BK125" i="8"/>
  <c r="J125" i="8" s="1"/>
  <c r="J97" i="8" s="1"/>
  <c r="T131" i="8"/>
  <c r="T130" i="8" s="1"/>
  <c r="P130" i="2"/>
  <c r="P266" i="2"/>
  <c r="P272" i="2"/>
  <c r="T284" i="2"/>
  <c r="T428" i="2"/>
  <c r="P131" i="3"/>
  <c r="R310" i="3"/>
  <c r="T402" i="3"/>
  <c r="T435" i="3"/>
  <c r="R131" i="4"/>
  <c r="BK246" i="4"/>
  <c r="J246" i="4"/>
  <c r="J104" i="4" s="1"/>
  <c r="T286" i="4"/>
  <c r="BK249" i="5"/>
  <c r="J249" i="5"/>
  <c r="J101" i="5" s="1"/>
  <c r="P265" i="5"/>
  <c r="P376" i="5"/>
  <c r="R132" i="6"/>
  <c r="P225" i="6"/>
  <c r="BK276" i="6"/>
  <c r="J276" i="6" s="1"/>
  <c r="J105" i="6" s="1"/>
  <c r="R295" i="6"/>
  <c r="P131" i="7"/>
  <c r="R216" i="7"/>
  <c r="R254" i="7"/>
  <c r="R126" i="8"/>
  <c r="R125" i="8"/>
  <c r="T130" i="2"/>
  <c r="BK272" i="2"/>
  <c r="BK284" i="2"/>
  <c r="J284" i="2"/>
  <c r="J101" i="2" s="1"/>
  <c r="BK428" i="2"/>
  <c r="J428" i="2" s="1"/>
  <c r="J103" i="2" s="1"/>
  <c r="BK458" i="2"/>
  <c r="BK457" i="2" s="1"/>
  <c r="J457" i="2" s="1"/>
  <c r="J106" i="2" s="1"/>
  <c r="T326" i="3"/>
  <c r="R446" i="3"/>
  <c r="P131" i="4"/>
  <c r="P246" i="4"/>
  <c r="BK286" i="4"/>
  <c r="J286" i="4" s="1"/>
  <c r="J105" i="4" s="1"/>
  <c r="P240" i="5"/>
  <c r="BK246" i="5"/>
  <c r="J246" i="5" s="1"/>
  <c r="J100" i="5" s="1"/>
  <c r="T318" i="5"/>
  <c r="R397" i="5"/>
  <c r="T217" i="6"/>
  <c r="T233" i="6"/>
  <c r="P295" i="6"/>
  <c r="BK131" i="7"/>
  <c r="J131" i="7"/>
  <c r="J100" i="7" s="1"/>
  <c r="R205" i="7"/>
  <c r="BK245" i="7"/>
  <c r="J245" i="7" s="1"/>
  <c r="J104" i="7" s="1"/>
  <c r="T245" i="7"/>
  <c r="R266" i="7"/>
  <c r="R131" i="8"/>
  <c r="R130" i="8" s="1"/>
  <c r="R139" i="8"/>
  <c r="R138" i="8" s="1"/>
  <c r="BK156" i="8"/>
  <c r="BK155" i="8"/>
  <c r="J155" i="8" s="1"/>
  <c r="J103" i="8" s="1"/>
  <c r="BK335" i="2"/>
  <c r="J335" i="2" s="1"/>
  <c r="J102" i="2" s="1"/>
  <c r="P441" i="2"/>
  <c r="T458" i="2"/>
  <c r="T457" i="2"/>
  <c r="BK310" i="3"/>
  <c r="J310" i="3" s="1"/>
  <c r="J101" i="3" s="1"/>
  <c r="R402" i="3"/>
  <c r="P435" i="3"/>
  <c r="BK131" i="4"/>
  <c r="J131" i="4" s="1"/>
  <c r="J100" i="4" s="1"/>
  <c r="R246" i="4"/>
  <c r="P286" i="4"/>
  <c r="BK129" i="5"/>
  <c r="J129" i="5" s="1"/>
  <c r="J98" i="5" s="1"/>
  <c r="R240" i="5"/>
  <c r="R246" i="5"/>
  <c r="BK318" i="5"/>
  <c r="J318" i="5"/>
  <c r="J104" i="5" s="1"/>
  <c r="P397" i="5"/>
  <c r="BK132" i="6"/>
  <c r="J132" i="6" s="1"/>
  <c r="J100" i="6" s="1"/>
  <c r="R217" i="6"/>
  <c r="P233" i="6"/>
  <c r="BK286" i="6"/>
  <c r="J286" i="6" s="1"/>
  <c r="J106" i="6" s="1"/>
  <c r="P286" i="6"/>
  <c r="R131" i="7"/>
  <c r="R130" i="7" s="1"/>
  <c r="R129" i="7" s="1"/>
  <c r="P216" i="7"/>
  <c r="P245" i="7"/>
  <c r="T254" i="7"/>
  <c r="BK131" i="8"/>
  <c r="BK130" i="8" s="1"/>
  <c r="J130" i="8" s="1"/>
  <c r="J99" i="8" s="1"/>
  <c r="P139" i="8"/>
  <c r="P138" i="8"/>
  <c r="P156" i="8"/>
  <c r="P155" i="8" s="1"/>
  <c r="R335" i="2"/>
  <c r="T441" i="2"/>
  <c r="BK131" i="3"/>
  <c r="P310" i="3"/>
  <c r="P402" i="3"/>
  <c r="R435" i="3"/>
  <c r="T206" i="4"/>
  <c r="T217" i="4"/>
  <c r="BK295" i="4"/>
  <c r="BK130" i="4" s="1"/>
  <c r="BK129" i="4" s="1"/>
  <c r="J129" i="4" s="1"/>
  <c r="J32" i="4" s="1"/>
  <c r="T129" i="5"/>
  <c r="R249" i="5"/>
  <c r="T265" i="5"/>
  <c r="BK376" i="5"/>
  <c r="J376" i="5" s="1"/>
  <c r="J105" i="5" s="1"/>
  <c r="P217" i="6"/>
  <c r="R225" i="6"/>
  <c r="T225" i="6"/>
  <c r="T276" i="6"/>
  <c r="R286" i="6"/>
  <c r="P205" i="7"/>
  <c r="T205" i="7"/>
  <c r="P254" i="7"/>
  <c r="T266" i="7"/>
  <c r="T126" i="8"/>
  <c r="T125" i="8"/>
  <c r="P131" i="8"/>
  <c r="P130" i="8" s="1"/>
  <c r="T139" i="8"/>
  <c r="T138" i="8" s="1"/>
  <c r="R156" i="8"/>
  <c r="R155" i="8" s="1"/>
  <c r="T335" i="2"/>
  <c r="R441" i="2"/>
  <c r="P326" i="3"/>
  <c r="T446" i="3"/>
  <c r="BK206" i="4"/>
  <c r="J206" i="4" s="1"/>
  <c r="J101" i="4" s="1"/>
  <c r="P217" i="4"/>
  <c r="T295" i="4"/>
  <c r="BK240" i="5"/>
  <c r="J240" i="5" s="1"/>
  <c r="J99" i="5" s="1"/>
  <c r="T246" i="5"/>
  <c r="R318" i="5"/>
  <c r="BK397" i="5"/>
  <c r="BK217" i="6"/>
  <c r="BK131" i="6" s="1"/>
  <c r="J131" i="6" s="1"/>
  <c r="J99" i="6" s="1"/>
  <c r="J217" i="6"/>
  <c r="J101" i="6" s="1"/>
  <c r="R233" i="6"/>
  <c r="BK295" i="6"/>
  <c r="J295" i="6" s="1"/>
  <c r="J107" i="6" s="1"/>
  <c r="BK205" i="7"/>
  <c r="J205" i="7"/>
  <c r="J101" i="7"/>
  <c r="BK216" i="7"/>
  <c r="J216" i="7"/>
  <c r="J103" i="7" s="1"/>
  <c r="BK254" i="7"/>
  <c r="J254" i="7" s="1"/>
  <c r="J105" i="7" s="1"/>
  <c r="BK266" i="7"/>
  <c r="J266" i="7" s="1"/>
  <c r="J106" i="7" s="1"/>
  <c r="P126" i="8"/>
  <c r="P125" i="8" s="1"/>
  <c r="BK139" i="8"/>
  <c r="J139" i="8"/>
  <c r="J102" i="8"/>
  <c r="T156" i="8"/>
  <c r="T155" i="8" s="1"/>
  <c r="BK212" i="4"/>
  <c r="J212" i="4" s="1"/>
  <c r="J102" i="4" s="1"/>
  <c r="BK228" i="6"/>
  <c r="J228" i="6"/>
  <c r="J103" i="6"/>
  <c r="BK306" i="6"/>
  <c r="J306" i="6"/>
  <c r="J108" i="6" s="1"/>
  <c r="BK459" i="3"/>
  <c r="J459" i="3" s="1"/>
  <c r="J107" i="3" s="1"/>
  <c r="BK306" i="4"/>
  <c r="J306" i="4" s="1"/>
  <c r="J107" i="4" s="1"/>
  <c r="BK315" i="5"/>
  <c r="J315" i="5" s="1"/>
  <c r="J103" i="5" s="1"/>
  <c r="BK455" i="2"/>
  <c r="J455" i="2" s="1"/>
  <c r="J105" i="2" s="1"/>
  <c r="BK211" i="7"/>
  <c r="J211" i="7" s="1"/>
  <c r="J102" i="7" s="1"/>
  <c r="BK418" i="5"/>
  <c r="J418" i="5"/>
  <c r="J107" i="5" s="1"/>
  <c r="BK465" i="2"/>
  <c r="J465" i="2"/>
  <c r="J108" i="2" s="1"/>
  <c r="BK316" i="3"/>
  <c r="J316" i="3"/>
  <c r="J102" i="3" s="1"/>
  <c r="BK277" i="7"/>
  <c r="J277" i="7" s="1"/>
  <c r="J107" i="7" s="1"/>
  <c r="BE134" i="8"/>
  <c r="BE162" i="8"/>
  <c r="F92" i="8"/>
  <c r="BE150" i="8"/>
  <c r="BE141" i="8"/>
  <c r="BE146" i="8"/>
  <c r="BE148" i="8"/>
  <c r="BE154" i="8"/>
  <c r="BE160" i="8"/>
  <c r="E85" i="8"/>
  <c r="BE127" i="8"/>
  <c r="BE140" i="8"/>
  <c r="BE142" i="8"/>
  <c r="BE157" i="8"/>
  <c r="BE164" i="8"/>
  <c r="J118" i="8"/>
  <c r="BE144" i="8"/>
  <c r="BE128" i="8"/>
  <c r="BE129" i="8"/>
  <c r="BE132" i="8"/>
  <c r="BE136" i="8"/>
  <c r="BE137" i="8"/>
  <c r="BE149" i="8"/>
  <c r="BE159" i="8"/>
  <c r="BE152" i="8"/>
  <c r="BE157" i="7"/>
  <c r="BE162" i="7"/>
  <c r="BE198" i="7"/>
  <c r="BE212" i="7"/>
  <c r="BE225" i="7"/>
  <c r="BE267" i="7"/>
  <c r="BE271" i="7"/>
  <c r="BE132" i="7"/>
  <c r="BE137" i="7"/>
  <c r="BE176" i="7"/>
  <c r="BE187" i="7"/>
  <c r="BE251" i="7"/>
  <c r="BE255" i="7"/>
  <c r="BE191" i="7"/>
  <c r="BE233" i="7"/>
  <c r="BE257" i="7"/>
  <c r="BE261" i="7"/>
  <c r="BE263" i="7"/>
  <c r="BE265" i="7"/>
  <c r="E85" i="7"/>
  <c r="J123" i="7"/>
  <c r="BE237" i="7"/>
  <c r="BE241" i="7"/>
  <c r="BE248" i="7"/>
  <c r="BE250" i="7"/>
  <c r="BE141" i="7"/>
  <c r="BE146" i="7"/>
  <c r="BE151" i="7"/>
  <c r="BE169" i="7"/>
  <c r="BE184" i="7"/>
  <c r="BE202" i="7"/>
  <c r="BE209" i="7"/>
  <c r="BE229" i="7"/>
  <c r="BE278" i="7"/>
  <c r="F126" i="7"/>
  <c r="BE156" i="7"/>
  <c r="BE160" i="7"/>
  <c r="BE246" i="7"/>
  <c r="BE253" i="7"/>
  <c r="BE273" i="7"/>
  <c r="BE180" i="7"/>
  <c r="BE206" i="7"/>
  <c r="BE217" i="7"/>
  <c r="BE221" i="7"/>
  <c r="BE252" i="7"/>
  <c r="BE259" i="7"/>
  <c r="BE275" i="7"/>
  <c r="BE181" i="7"/>
  <c r="BE195" i="7"/>
  <c r="BE268" i="7"/>
  <c r="BE170" i="6"/>
  <c r="BE207" i="6"/>
  <c r="BE218" i="6"/>
  <c r="BE227" i="6"/>
  <c r="BE229" i="6"/>
  <c r="BE240" i="6"/>
  <c r="BE300" i="6"/>
  <c r="J124" i="6"/>
  <c r="BE146" i="6"/>
  <c r="BE172" i="6"/>
  <c r="BE188" i="6"/>
  <c r="BE234" i="6"/>
  <c r="BE246" i="6"/>
  <c r="BE258" i="6"/>
  <c r="BE285" i="6"/>
  <c r="BE287" i="6"/>
  <c r="BE291" i="6"/>
  <c r="BE293" i="6"/>
  <c r="BE302" i="6"/>
  <c r="BE210" i="6"/>
  <c r="BE223" i="6"/>
  <c r="BE252" i="6"/>
  <c r="BE270" i="6"/>
  <c r="BE277" i="6"/>
  <c r="BE278" i="6"/>
  <c r="BE280" i="6"/>
  <c r="BE284" i="6"/>
  <c r="BE289" i="6"/>
  <c r="BE304" i="6"/>
  <c r="BE307" i="6"/>
  <c r="BE192" i="6"/>
  <c r="BE203" i="6"/>
  <c r="E85" i="6"/>
  <c r="BE160" i="6"/>
  <c r="BE193" i="6"/>
  <c r="BE196" i="6"/>
  <c r="BE199" i="6"/>
  <c r="BE214" i="6"/>
  <c r="BE264" i="6"/>
  <c r="BE296" i="6"/>
  <c r="F94" i="6"/>
  <c r="BE167" i="6"/>
  <c r="BE282" i="6"/>
  <c r="BE283" i="6"/>
  <c r="BE133" i="6"/>
  <c r="BE297" i="6"/>
  <c r="BE140" i="6"/>
  <c r="BE153" i="6"/>
  <c r="BE180" i="6"/>
  <c r="BE226" i="6"/>
  <c r="BE281" i="6"/>
  <c r="F92" i="5"/>
  <c r="BE176" i="5"/>
  <c r="BE184" i="5"/>
  <c r="BE190" i="5"/>
  <c r="BE206" i="5"/>
  <c r="BE241" i="5"/>
  <c r="BE244" i="5"/>
  <c r="BE260" i="5"/>
  <c r="BE301" i="5"/>
  <c r="BE325" i="5"/>
  <c r="BE368" i="5"/>
  <c r="BE404" i="5"/>
  <c r="BE416" i="5"/>
  <c r="BE145" i="5"/>
  <c r="BE150" i="5"/>
  <c r="BE158" i="5"/>
  <c r="BE204" i="5"/>
  <c r="BE233" i="5"/>
  <c r="BE273" i="5"/>
  <c r="BE294" i="5"/>
  <c r="BE344" i="5"/>
  <c r="BE364" i="5"/>
  <c r="BE382" i="5"/>
  <c r="J121" i="5"/>
  <c r="BE205" i="5"/>
  <c r="BE210" i="5"/>
  <c r="BE216" i="5"/>
  <c r="BE248" i="5"/>
  <c r="BE250" i="5"/>
  <c r="BE256" i="5"/>
  <c r="BE308" i="5"/>
  <c r="BE316" i="5"/>
  <c r="BE319" i="5"/>
  <c r="BE338" i="5"/>
  <c r="BE339" i="5"/>
  <c r="BE359" i="5"/>
  <c r="BE387" i="5"/>
  <c r="E85" i="5"/>
  <c r="BE166" i="5"/>
  <c r="BE188" i="5"/>
  <c r="BE352" i="5"/>
  <c r="BE355" i="5"/>
  <c r="BE356" i="5"/>
  <c r="BE358" i="5"/>
  <c r="BE365" i="5"/>
  <c r="BE398" i="5"/>
  <c r="BE402" i="5"/>
  <c r="BE414" i="5"/>
  <c r="BE130" i="5"/>
  <c r="BE138" i="5"/>
  <c r="BE182" i="5"/>
  <c r="BE222" i="5"/>
  <c r="BE226" i="5"/>
  <c r="BE230" i="5"/>
  <c r="BE287" i="5"/>
  <c r="BE331" i="5"/>
  <c r="BE351" i="5"/>
  <c r="BE353" i="5"/>
  <c r="BE186" i="5"/>
  <c r="BE197" i="5"/>
  <c r="BE212" i="5"/>
  <c r="BE213" i="5"/>
  <c r="BE257" i="5"/>
  <c r="BE258" i="5"/>
  <c r="BE262" i="5"/>
  <c r="BE280" i="5"/>
  <c r="BE328" i="5"/>
  <c r="BE333" i="5"/>
  <c r="BE342" i="5"/>
  <c r="BE214" i="5"/>
  <c r="BE215" i="5"/>
  <c r="BE219" i="5"/>
  <c r="BE237" i="5"/>
  <c r="BE247" i="5"/>
  <c r="BE254" i="5"/>
  <c r="BE259" i="5"/>
  <c r="BE261" i="5"/>
  <c r="BE327" i="5"/>
  <c r="BE332" i="5"/>
  <c r="BE334" i="5"/>
  <c r="BE349" i="5"/>
  <c r="BE362" i="5"/>
  <c r="BE377" i="5"/>
  <c r="BE392" i="5"/>
  <c r="BE407" i="5"/>
  <c r="BE179" i="5"/>
  <c r="BE266" i="5"/>
  <c r="BE323" i="5"/>
  <c r="BE341" i="5"/>
  <c r="BE346" i="5"/>
  <c r="BE347" i="5"/>
  <c r="BE348" i="5"/>
  <c r="BE360" i="5"/>
  <c r="BE367" i="5"/>
  <c r="BE399" i="5"/>
  <c r="BE419" i="5"/>
  <c r="J91" i="4"/>
  <c r="BE170" i="4"/>
  <c r="BE185" i="4"/>
  <c r="BE203" i="4"/>
  <c r="BE234" i="4"/>
  <c r="BE265" i="4"/>
  <c r="BE268" i="4"/>
  <c r="BE274" i="4"/>
  <c r="BE282" i="4"/>
  <c r="BE132" i="4"/>
  <c r="BE181" i="4"/>
  <c r="BE182" i="4"/>
  <c r="BE222" i="4"/>
  <c r="BE248" i="4"/>
  <c r="BE253" i="4"/>
  <c r="BE254" i="4"/>
  <c r="BE256" i="4"/>
  <c r="BE257" i="4"/>
  <c r="F94" i="4"/>
  <c r="BE137" i="4"/>
  <c r="BE141" i="4"/>
  <c r="BE188" i="4"/>
  <c r="BE196" i="4"/>
  <c r="BE210" i="4"/>
  <c r="BE213" i="4"/>
  <c r="BE260" i="4"/>
  <c r="BE267" i="4"/>
  <c r="BE271" i="4"/>
  <c r="BE275" i="4"/>
  <c r="BE278" i="4"/>
  <c r="E85" i="4"/>
  <c r="BE192" i="4"/>
  <c r="BE199" i="4"/>
  <c r="BE218" i="4"/>
  <c r="BE238" i="4"/>
  <c r="BE242" i="4"/>
  <c r="BE259" i="4"/>
  <c r="BE261" i="4"/>
  <c r="BE276" i="4"/>
  <c r="BE279" i="4"/>
  <c r="BE247" i="4"/>
  <c r="BE252" i="4"/>
  <c r="BE269" i="4"/>
  <c r="BE270" i="4"/>
  <c r="BE277" i="4"/>
  <c r="BE287" i="4"/>
  <c r="BE289" i="4"/>
  <c r="BE146" i="4"/>
  <c r="BE152" i="4"/>
  <c r="BE177" i="4"/>
  <c r="BE255" i="4"/>
  <c r="BE262" i="4"/>
  <c r="BE264" i="4"/>
  <c r="BE273" i="4"/>
  <c r="BE283" i="4"/>
  <c r="BE284" i="4"/>
  <c r="BE296" i="4"/>
  <c r="BE302" i="4"/>
  <c r="BE158" i="4"/>
  <c r="BE163" i="4"/>
  <c r="BE207" i="4"/>
  <c r="BE230" i="4"/>
  <c r="BE263" i="4"/>
  <c r="BE266" i="4"/>
  <c r="BE281" i="4"/>
  <c r="BE291" i="4"/>
  <c r="BE293" i="4"/>
  <c r="BE297" i="4"/>
  <c r="BE161" i="4"/>
  <c r="BE226" i="4"/>
  <c r="BE251" i="4"/>
  <c r="BE258" i="4"/>
  <c r="BE272" i="4"/>
  <c r="BE280" i="4"/>
  <c r="BE285" i="4"/>
  <c r="BE300" i="4"/>
  <c r="BE304" i="4"/>
  <c r="BE307" i="4"/>
  <c r="F126" i="3"/>
  <c r="BE286" i="3"/>
  <c r="BE289" i="3"/>
  <c r="BE301" i="3"/>
  <c r="BE311" i="3"/>
  <c r="BE354" i="3"/>
  <c r="BE407" i="3"/>
  <c r="BE408" i="3"/>
  <c r="J458" i="2"/>
  <c r="J107" i="2" s="1"/>
  <c r="E117" i="3"/>
  <c r="BE215" i="3"/>
  <c r="BE260" i="3"/>
  <c r="BE266" i="3"/>
  <c r="BE132" i="3"/>
  <c r="BE152" i="3"/>
  <c r="BE178" i="3"/>
  <c r="BE249" i="3"/>
  <c r="BE263" i="3"/>
  <c r="BE317" i="3"/>
  <c r="BE347" i="3"/>
  <c r="BE370" i="3"/>
  <c r="BE416" i="3"/>
  <c r="BE422" i="3"/>
  <c r="BE423" i="3"/>
  <c r="BE438" i="3"/>
  <c r="BE159" i="3"/>
  <c r="BE308" i="3"/>
  <c r="BE417" i="3"/>
  <c r="BE421" i="3"/>
  <c r="BE431" i="3"/>
  <c r="BE436" i="3"/>
  <c r="BE448" i="3"/>
  <c r="BE451" i="3"/>
  <c r="BE138" i="3"/>
  <c r="BE201" i="3"/>
  <c r="BE206" i="3"/>
  <c r="BE239" i="3"/>
  <c r="BE248" i="3"/>
  <c r="BE255" i="3"/>
  <c r="BE303" i="3"/>
  <c r="BE314" i="3"/>
  <c r="BE386" i="3"/>
  <c r="BE393" i="3"/>
  <c r="BE415" i="3"/>
  <c r="BE426" i="3"/>
  <c r="BE428" i="3"/>
  <c r="BE440" i="3"/>
  <c r="BE444" i="3"/>
  <c r="BE447" i="3"/>
  <c r="J123" i="3"/>
  <c r="BE210" i="3"/>
  <c r="BE228" i="3"/>
  <c r="BE298" i="3"/>
  <c r="BE362" i="3"/>
  <c r="BE411" i="3"/>
  <c r="BE412" i="3"/>
  <c r="BE420" i="3"/>
  <c r="BE430" i="3"/>
  <c r="BE442" i="3"/>
  <c r="BE455" i="3"/>
  <c r="BE460" i="3"/>
  <c r="BE196" i="3"/>
  <c r="BE204" i="3"/>
  <c r="BE208" i="3"/>
  <c r="BE217" i="3"/>
  <c r="BE270" i="3"/>
  <c r="BE403" i="3"/>
  <c r="BE404" i="3"/>
  <c r="BE419" i="3"/>
  <c r="BE432" i="3"/>
  <c r="BE434" i="3"/>
  <c r="BE457" i="3"/>
  <c r="BE164" i="3"/>
  <c r="BE186" i="3"/>
  <c r="BE306" i="3"/>
  <c r="BE327" i="3"/>
  <c r="BE340" i="3"/>
  <c r="BE378" i="3"/>
  <c r="BE398" i="3"/>
  <c r="BE418" i="3"/>
  <c r="BE425" i="3"/>
  <c r="BB96" i="1"/>
  <c r="BC96" i="1"/>
  <c r="AW96" i="1"/>
  <c r="BA96" i="1"/>
  <c r="E85" i="2"/>
  <c r="J89" i="2"/>
  <c r="F92" i="2"/>
  <c r="BE131" i="2"/>
  <c r="BE132" i="2"/>
  <c r="BE134" i="2"/>
  <c r="BE138" i="2"/>
  <c r="BE146" i="2"/>
  <c r="BE150" i="2"/>
  <c r="BE155" i="2"/>
  <c r="BE163" i="2"/>
  <c r="BE169" i="2"/>
  <c r="BE177" i="2"/>
  <c r="BE182" i="2"/>
  <c r="BE185" i="2"/>
  <c r="BE187" i="2"/>
  <c r="BE189" i="2"/>
  <c r="BE191" i="2"/>
  <c r="BE196" i="2"/>
  <c r="BE198" i="2"/>
  <c r="BE205" i="2"/>
  <c r="BE212" i="2"/>
  <c r="BE216" i="2"/>
  <c r="BE217" i="2"/>
  <c r="BE218" i="2"/>
  <c r="BE220" i="2"/>
  <c r="BE223" i="2"/>
  <c r="BE228" i="2"/>
  <c r="BE231" i="2"/>
  <c r="BE234" i="2"/>
  <c r="BE238" i="2"/>
  <c r="BE244" i="2"/>
  <c r="BE247" i="2"/>
  <c r="BE251" i="2"/>
  <c r="BE254" i="2"/>
  <c r="BE256" i="2"/>
  <c r="BE259" i="2"/>
  <c r="BE261" i="2"/>
  <c r="BE263" i="2"/>
  <c r="BE264" i="2"/>
  <c r="BE265" i="2"/>
  <c r="BE267" i="2"/>
  <c r="BE270" i="2"/>
  <c r="BE273" i="2"/>
  <c r="BE275" i="2"/>
  <c r="BE279" i="2"/>
  <c r="BE285" i="2"/>
  <c r="BE292" i="2"/>
  <c r="BE296" i="2"/>
  <c r="BE300" i="2"/>
  <c r="BE306" i="2"/>
  <c r="BE310" i="2"/>
  <c r="BE314" i="2"/>
  <c r="BE318" i="2"/>
  <c r="BE322" i="2"/>
  <c r="BE325" i="2"/>
  <c r="BE329" i="2"/>
  <c r="BE331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3" i="2"/>
  <c r="BE354" i="2"/>
  <c r="BE357" i="2"/>
  <c r="BE358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8" i="2"/>
  <c r="BE410" i="2"/>
  <c r="BE411" i="2"/>
  <c r="BE412" i="2"/>
  <c r="BE413" i="2"/>
  <c r="BE414" i="2"/>
  <c r="BE415" i="2"/>
  <c r="BE416" i="2"/>
  <c r="BE417" i="2"/>
  <c r="BE418" i="2"/>
  <c r="BE420" i="2"/>
  <c r="BE421" i="2"/>
  <c r="BE422" i="2"/>
  <c r="BE424" i="2"/>
  <c r="BE425" i="2"/>
  <c r="BE429" i="2"/>
  <c r="BE431" i="2"/>
  <c r="BE433" i="2"/>
  <c r="BE435" i="2"/>
  <c r="BE437" i="2"/>
  <c r="BE439" i="2"/>
  <c r="BE442" i="2"/>
  <c r="BE443" i="2"/>
  <c r="BE446" i="2"/>
  <c r="BE451" i="2"/>
  <c r="BE453" i="2"/>
  <c r="BE456" i="2"/>
  <c r="BE459" i="2"/>
  <c r="BE462" i="2"/>
  <c r="BE466" i="2"/>
  <c r="BD96" i="1"/>
  <c r="F38" i="3"/>
  <c r="BC97" i="1" s="1"/>
  <c r="J36" i="6"/>
  <c r="AW101" i="1"/>
  <c r="F38" i="6"/>
  <c r="BC101" i="1" s="1"/>
  <c r="F37" i="8"/>
  <c r="BD103" i="1" s="1"/>
  <c r="F38" i="4"/>
  <c r="BC98" i="1" s="1"/>
  <c r="F34" i="5"/>
  <c r="BA100" i="1" s="1"/>
  <c r="J36" i="7"/>
  <c r="AW102" i="1" s="1"/>
  <c r="F36" i="8"/>
  <c r="BC103" i="1" s="1"/>
  <c r="AS94" i="1"/>
  <c r="F37" i="4"/>
  <c r="BB98" i="1"/>
  <c r="J36" i="4"/>
  <c r="AW98" i="1"/>
  <c r="J34" i="5"/>
  <c r="AW100" i="1" s="1"/>
  <c r="F39" i="7"/>
  <c r="BD102" i="1" s="1"/>
  <c r="F36" i="4"/>
  <c r="BA98" i="1"/>
  <c r="F39" i="4"/>
  <c r="BD98" i="1" s="1"/>
  <c r="F37" i="6"/>
  <c r="BB101" i="1"/>
  <c r="F36" i="7"/>
  <c r="BA102" i="1" s="1"/>
  <c r="F35" i="8"/>
  <c r="BB103" i="1" s="1"/>
  <c r="F36" i="3"/>
  <c r="BA97" i="1" s="1"/>
  <c r="F37" i="5"/>
  <c r="BD100" i="1"/>
  <c r="F34" i="8"/>
  <c r="BA103" i="1" s="1"/>
  <c r="J36" i="3"/>
  <c r="AW97" i="1" s="1"/>
  <c r="F36" i="5"/>
  <c r="BC100" i="1" s="1"/>
  <c r="F38" i="7"/>
  <c r="BC102" i="1"/>
  <c r="F39" i="3"/>
  <c r="BD97" i="1" s="1"/>
  <c r="F36" i="6"/>
  <c r="BA101" i="1"/>
  <c r="F39" i="6"/>
  <c r="BD101" i="1" s="1"/>
  <c r="F37" i="7"/>
  <c r="BB102" i="1"/>
  <c r="F37" i="3"/>
  <c r="BB97" i="1" s="1"/>
  <c r="F35" i="5"/>
  <c r="BB100" i="1"/>
  <c r="J34" i="8"/>
  <c r="AW103" i="1" s="1"/>
  <c r="BK129" i="2" l="1"/>
  <c r="J129" i="2" s="1"/>
  <c r="J97" i="2" s="1"/>
  <c r="BK128" i="5"/>
  <c r="J128" i="5" s="1"/>
  <c r="J97" i="5" s="1"/>
  <c r="BK130" i="3"/>
  <c r="J130" i="3" s="1"/>
  <c r="J99" i="3" s="1"/>
  <c r="P124" i="8"/>
  <c r="AU103" i="1" s="1"/>
  <c r="J397" i="5"/>
  <c r="J106" i="5" s="1"/>
  <c r="J295" i="4"/>
  <c r="J106" i="4" s="1"/>
  <c r="J131" i="3"/>
  <c r="J100" i="3" s="1"/>
  <c r="J272" i="2"/>
  <c r="J100" i="2" s="1"/>
  <c r="BK130" i="7"/>
  <c r="J130" i="7" s="1"/>
  <c r="J99" i="7" s="1"/>
  <c r="P130" i="7"/>
  <c r="P129" i="7" s="1"/>
  <c r="AU102" i="1" s="1"/>
  <c r="P129" i="2"/>
  <c r="P128" i="2" s="1"/>
  <c r="AU96" i="1" s="1"/>
  <c r="T128" i="5"/>
  <c r="T127" i="5" s="1"/>
  <c r="P130" i="3"/>
  <c r="P129" i="3" s="1"/>
  <c r="AU97" i="1" s="1"/>
  <c r="T130" i="7"/>
  <c r="T129" i="7" s="1"/>
  <c r="R131" i="6"/>
  <c r="R130" i="6" s="1"/>
  <c r="P131" i="6"/>
  <c r="P130" i="6" s="1"/>
  <c r="AU101" i="1" s="1"/>
  <c r="R130" i="4"/>
  <c r="R129" i="4" s="1"/>
  <c r="P128" i="5"/>
  <c r="P127" i="5"/>
  <c r="AU100" i="1"/>
  <c r="T129" i="2"/>
  <c r="T128" i="2"/>
  <c r="R128" i="5"/>
  <c r="R127" i="5" s="1"/>
  <c r="T131" i="6"/>
  <c r="T130" i="6" s="1"/>
  <c r="P130" i="4"/>
  <c r="P129" i="4"/>
  <c r="AU98" i="1"/>
  <c r="T130" i="3"/>
  <c r="T129" i="3" s="1"/>
  <c r="R130" i="3"/>
  <c r="R129" i="3"/>
  <c r="T124" i="8"/>
  <c r="R124" i="8"/>
  <c r="R129" i="2"/>
  <c r="R128" i="2"/>
  <c r="T130" i="4"/>
  <c r="T129" i="4" s="1"/>
  <c r="J131" i="8"/>
  <c r="J100" i="8" s="1"/>
  <c r="BK138" i="8"/>
  <c r="J138" i="8"/>
  <c r="J101" i="8"/>
  <c r="BK124" i="8"/>
  <c r="J124" i="8"/>
  <c r="J30" i="8" s="1"/>
  <c r="AG103" i="1" s="1"/>
  <c r="J156" i="8"/>
  <c r="J104" i="8" s="1"/>
  <c r="J126" i="8"/>
  <c r="J98" i="8" s="1"/>
  <c r="BK130" i="6"/>
  <c r="J130" i="6"/>
  <c r="BK127" i="5"/>
  <c r="J127" i="5" s="1"/>
  <c r="J30" i="5" s="1"/>
  <c r="AG100" i="1" s="1"/>
  <c r="AG98" i="1"/>
  <c r="J98" i="4"/>
  <c r="J130" i="4"/>
  <c r="J99" i="4"/>
  <c r="BK129" i="3"/>
  <c r="J129" i="3" s="1"/>
  <c r="J32" i="3" s="1"/>
  <c r="AG97" i="1" s="1"/>
  <c r="BK128" i="2"/>
  <c r="J128" i="2" s="1"/>
  <c r="J30" i="2" s="1"/>
  <c r="AG96" i="1" s="1"/>
  <c r="F35" i="3"/>
  <c r="AZ97" i="1" s="1"/>
  <c r="BA99" i="1"/>
  <c r="AW99" i="1" s="1"/>
  <c r="F35" i="7"/>
  <c r="AZ102" i="1"/>
  <c r="J33" i="8"/>
  <c r="AV103" i="1" s="1"/>
  <c r="AT103" i="1" s="1"/>
  <c r="J35" i="3"/>
  <c r="AV97" i="1" s="1"/>
  <c r="AT97" i="1" s="1"/>
  <c r="F35" i="6"/>
  <c r="AZ101" i="1" s="1"/>
  <c r="BD95" i="1"/>
  <c r="J33" i="5"/>
  <c r="AV100" i="1" s="1"/>
  <c r="AT100" i="1" s="1"/>
  <c r="BB99" i="1"/>
  <c r="AX99" i="1" s="1"/>
  <c r="BD99" i="1"/>
  <c r="BB95" i="1"/>
  <c r="AX95" i="1" s="1"/>
  <c r="J35" i="4"/>
  <c r="AV98" i="1"/>
  <c r="AT98" i="1" s="1"/>
  <c r="AN98" i="1" s="1"/>
  <c r="J35" i="6"/>
  <c r="AV101" i="1"/>
  <c r="AT101" i="1" s="1"/>
  <c r="J33" i="2"/>
  <c r="AV96" i="1" s="1"/>
  <c r="AT96" i="1" s="1"/>
  <c r="F33" i="2"/>
  <c r="AZ96" i="1" s="1"/>
  <c r="BA95" i="1"/>
  <c r="AW95" i="1" s="1"/>
  <c r="F35" i="4"/>
  <c r="AZ98" i="1"/>
  <c r="J32" i="6"/>
  <c r="AG101" i="1" s="1"/>
  <c r="J35" i="7"/>
  <c r="AV102" i="1"/>
  <c r="AT102" i="1" s="1"/>
  <c r="F33" i="8"/>
  <c r="AZ103" i="1"/>
  <c r="BC95" i="1"/>
  <c r="AY95" i="1"/>
  <c r="F33" i="5"/>
  <c r="AZ100" i="1" s="1"/>
  <c r="BC99" i="1"/>
  <c r="AY99" i="1" s="1"/>
  <c r="BK129" i="7" l="1"/>
  <c r="J129" i="7" s="1"/>
  <c r="J32" i="7" s="1"/>
  <c r="AG102" i="1" s="1"/>
  <c r="AG99" i="1" s="1"/>
  <c r="J96" i="8"/>
  <c r="J39" i="8"/>
  <c r="AN101" i="1"/>
  <c r="J41" i="7"/>
  <c r="J98" i="6"/>
  <c r="AN100" i="1"/>
  <c r="J96" i="5"/>
  <c r="J41" i="6"/>
  <c r="J39" i="5"/>
  <c r="AN97" i="1"/>
  <c r="J41" i="4"/>
  <c r="J98" i="3"/>
  <c r="AN96" i="1"/>
  <c r="J41" i="3"/>
  <c r="J96" i="2"/>
  <c r="J39" i="2"/>
  <c r="AN103" i="1"/>
  <c r="AU99" i="1"/>
  <c r="AZ95" i="1"/>
  <c r="AV95" i="1"/>
  <c r="AT95" i="1" s="1"/>
  <c r="BB94" i="1"/>
  <c r="W31" i="1" s="1"/>
  <c r="AU95" i="1"/>
  <c r="AG95" i="1"/>
  <c r="BD94" i="1"/>
  <c r="W33" i="1" s="1"/>
  <c r="BC94" i="1"/>
  <c r="W32" i="1" s="1"/>
  <c r="AZ99" i="1"/>
  <c r="AV99" i="1"/>
  <c r="AT99" i="1"/>
  <c r="BA94" i="1"/>
  <c r="W30" i="1"/>
  <c r="AU94" i="1" l="1"/>
  <c r="J98" i="7"/>
  <c r="AN102" i="1"/>
  <c r="AN99" i="1"/>
  <c r="AN95" i="1"/>
  <c r="AW94" i="1"/>
  <c r="AK30" i="1" s="1"/>
  <c r="AZ94" i="1"/>
  <c r="W29" i="1" s="1"/>
  <c r="AY94" i="1"/>
  <c r="AG94" i="1"/>
  <c r="AK26" i="1" s="1"/>
  <c r="AX94" i="1"/>
  <c r="AV94" i="1" l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<sst xmlns="http://schemas.openxmlformats.org/spreadsheetml/2006/main" count="17570" uniqueCount="1690">
  <si>
    <t>Export Komplet</t>
  </si>
  <si>
    <t/>
  </si>
  <si>
    <t>2.0</t>
  </si>
  <si>
    <t>ZAMOK</t>
  </si>
  <si>
    <t>False</t>
  </si>
  <si>
    <t>{c9d67984-1ac8-4ac9-b677-8367e7ac152c}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</si>
  <si>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</si>
  <si>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</si>
  <si>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</si>
  <si>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</si>
  <si>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</si>
  <si>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</si>
  <si>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</si>
  <si>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</si>
  <si>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M20/074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</si>
  <si>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</si>
  <si>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</si>
  <si>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ul. K Dubině- kanalizace, vodovod</t>
  </si>
  <si>
    <t>KSO:</t>
  </si>
  <si>
    <t>CC-CZ:</t>
  </si>
  <si>
    <t>Místo:</t>
  </si>
  <si>
    <t>Pardubice</t>
  </si>
  <si>
    <t>Datum:</t>
  </si>
  <si>
    <t>16. 1. 2023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</si>
  <si>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</si>
  <si>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</si>
  <si>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</si>
  <si>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</si>
  <si>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</si>
  <si>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</si>
  <si>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</si>
  <si>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</si>
  <si>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</si>
  <si>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60113111</t>
  </si>
  <si>
    <t>Multiaqua s.r.o.</t>
  </si>
  <si>
    <t>CZ60113111</t>
  </si>
  <si>
    <t>True</t>
  </si>
  <si>
    <t>Zpracovatel:</t>
  </si>
  <si>
    <t>Leona Šaldová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</si>
  <si>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</si>
  <si>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</si>
  <si>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</si>
  <si>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</si>
  <si>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</si>
  <si>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</si>
  <si>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</si>
  <si>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</si>
  <si>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</si>
  <si>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</si>
  <si>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</si>
  <si>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</si>
  <si>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</si>
  <si>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</si>
  <si>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</si>
  <si>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</si>
  <si>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</si>
  <si>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</si>
  <si>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</si>
  <si>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</si>
  <si>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</si>
  <si>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</si>
  <si>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</si>
  <si>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</si>
  <si>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</si>
  <si>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</si>
  <si>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</si>
  <si>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</si>
  <si>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</si>
  <si>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</si>
  <si>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</si>
  <si>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</si>
  <si>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</si>
  <si>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</si>
  <si>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</si>
  <si>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</si>
  <si>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</si>
  <si>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</si>
  <si>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</si>
  <si>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</si>
  <si>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</si>
  <si>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</si>
  <si>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</si>
  <si>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</si>
  <si>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</si>
  <si>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</si>
  <si>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</si>
  <si>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Vodovod</t>
  </si>
  <si>
    <t>STA</t>
  </si>
  <si>
    <t>1</t>
  </si>
  <si>
    <t>{4d021308-b5ed-460d-9dbf-6e44eaa239d2}</t>
  </si>
  <si>
    <t>2</t>
  </si>
  <si>
    <t>/</t>
  </si>
  <si>
    <t>Soupis</t>
  </si>
  <si>
    <t>###NOINSERT###</t>
  </si>
  <si>
    <t>01</t>
  </si>
  <si>
    <t>Přepojení řadů</t>
  </si>
  <si>
    <t>{cd7be5b8-e580-4c60-b6c7-8d1b02d12836}</t>
  </si>
  <si>
    <t>02</t>
  </si>
  <si>
    <t>Přepojení přípojek</t>
  </si>
  <si>
    <t>{7e2023ef-ae13-4ea2-88d2-d385aea31287}</t>
  </si>
  <si>
    <t>SO 02</t>
  </si>
  <si>
    <t>Kanalizace</t>
  </si>
  <si>
    <t>{851c69b9-4cf3-4ead-a663-195707e1a842}</t>
  </si>
  <si>
    <t>Přepojení stok</t>
  </si>
  <si>
    <t>{302263c6-f0cd-4dfb-870f-167874592286}</t>
  </si>
  <si>
    <t>{69a23bb8-5a9b-49a0-a1ef-37015bd77d1a}</t>
  </si>
  <si>
    <t>03</t>
  </si>
  <si>
    <t>Vedlejší a ostatní náklady</t>
  </si>
  <si>
    <t>{7c2750c0-fd97-4c37-9bcb-c0e097dd6016}</t>
  </si>
  <si>
    <t>KRYCÍ LIST SOUPISU PRACÍ</t>
  </si>
  <si>
    <t>Objekt:</t>
  </si>
  <si>
    <t>SO 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</si>
  <si>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</si>
  <si>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</si>
  <si>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</si>
  <si>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</si>
  <si>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</si>
  <si>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</si>
  <si>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</si>
  <si>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</si>
  <si>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</si>
  <si>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</si>
  <si>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</si>
  <si>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</si>
  <si>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</si>
  <si>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</si>
  <si>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</si>
  <si>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</si>
  <si>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</si>
  <si>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</si>
  <si>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</si>
  <si>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</si>
  <si>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</si>
  <si>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</si>
  <si>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</si>
  <si>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</si>
  <si>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</si>
  <si>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</si>
  <si>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</si>
  <si>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</si>
  <si>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</si>
  <si>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</si>
  <si>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</si>
  <si>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</si>
  <si>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</si>
  <si>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</si>
  <si>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</si>
  <si>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</si>
  <si>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</si>
  <si>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</si>
  <si>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2023 01</t>
  </si>
  <si>
    <t>4</t>
  </si>
  <si>
    <t>2133048020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</si>
  <si>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</si>
  <si>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</si>
  <si>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1782906831</t>
  </si>
  <si>
    <t>VV</t>
  </si>
  <si>
    <t>111,7*1,5</t>
  </si>
  <si>
    <t>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</si>
  <si>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</si>
  <si>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</si>
  <si>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109768766</t>
  </si>
  <si>
    <t>D.1.1.b.2</t>
  </si>
  <si>
    <t>délky dle tabulky kubatur</t>
  </si>
  <si>
    <t>10,7*1,5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</si>
  <si>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</si>
  <si>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</si>
  <si>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-887680516</t>
  </si>
  <si>
    <t>P</t>
  </si>
  <si>
    <t>Poznámka k položce:_x000D_
hmotnost sutě 0,29 t/m2</t>
  </si>
  <si>
    <t>145,3*1,0 "místní asf</t>
  </si>
  <si>
    <t>111,7*1,0 "dlažba</t>
  </si>
  <si>
    <t>10,7*1,0 "zámková dlažba</t>
  </si>
  <si>
    <t>Součet</t>
  </si>
  <si>
    <t>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</si>
  <si>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</si>
  <si>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</si>
  <si>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-1969910914</t>
  </si>
  <si>
    <t>provizorní povrch</t>
  </si>
  <si>
    <t>6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</si>
  <si>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</si>
  <si>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</si>
  <si>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1520113198</t>
  </si>
  <si>
    <t xml:space="preserve">povrch opravený v rámci akce "Rekonstrukce komunikace K Dubině, Pardubice-Svítkov ETAPA III" </t>
  </si>
  <si>
    <t>109,0*1,0 "místní asf</t>
  </si>
  <si>
    <t>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</si>
  <si>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</si>
  <si>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</si>
  <si>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-1980995909</t>
  </si>
  <si>
    <t>Poznámka k položce:_x000D_
hmotnost sutě 0,325 t/m2</t>
  </si>
  <si>
    <t>111,7*1,5 "dlažba</t>
  </si>
  <si>
    <t>10,7*1,5 "zámková dlažba</t>
  </si>
  <si>
    <t>8</t>
  </si>
  <si>
    <t>113154124-R</t>
  </si>
  <si>
    <t>Frézování živičného podkladu nebo krytu  s naložením na dopravní prostředek plochy do 500 m2 bez překážek v trase pruhu šířky přes 0,5 m do 1 m, tloušťky vrstvy 70 mm</t>
  </si>
  <si>
    <t>514611717</t>
  </si>
  <si>
    <t>Poznámka k položce:_x000D_
hmotnost sutě 0,256 t/m2</t>
  </si>
  <si>
    <t>9</t>
  </si>
  <si>
    <t>113154222</t>
  </si>
  <si>
    <t>Frézování živičného podkladu nebo krytu s naložením na dopravní prostředek plochy přes 500 do 1 000 m2 bez překážek v trase pruhu šířky do 1 m, tloušťky vrstvy 40 mm</t>
  </si>
  <si>
    <t>1461424936</t>
  </si>
  <si>
    <t>Poznámka k položce:_x000D_
hmotnost sutě 0,103 t/m2</t>
  </si>
  <si>
    <t>145,3*1,4 "místní asf</t>
  </si>
  <si>
    <t>109,0*1,4 "místní asf</t>
  </si>
  <si>
    <t>10</t>
  </si>
  <si>
    <t>113154223-R</t>
  </si>
  <si>
    <t>Frézování živičného podkladu nebo krytu s naložením na dopravní prostředek plochy přes 500 do 1 000 m2 bez překážek v trase pruhu šířky do 1 m, tloušťky vrstvy 60 mm</t>
  </si>
  <si>
    <t>945600676</t>
  </si>
  <si>
    <t>11</t>
  </si>
  <si>
    <t>115101201</t>
  </si>
  <si>
    <t>Čerpání vody na dopravní výšku do 10 m s uvažovaným průměrným přítokem do 500 l/min</t>
  </si>
  <si>
    <t>hod</t>
  </si>
  <si>
    <t>-1711907577</t>
  </si>
  <si>
    <t>Poznámka k položce:_x000D_
Předpoklad rychlosti výstavby 10,0 m/den</t>
  </si>
  <si>
    <t>387,0/10,0*24</t>
  </si>
  <si>
    <t>12</t>
  </si>
  <si>
    <t>115101301</t>
  </si>
  <si>
    <t>Pohotovost záložní čerpací soupravy pro dopravní výšku do 10 m s uvažovaným průměrným přítokem do 500 l/min</t>
  </si>
  <si>
    <t>den</t>
  </si>
  <si>
    <t>-300276572</t>
  </si>
  <si>
    <t>387,0/10,0</t>
  </si>
  <si>
    <t>13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</si>
  <si>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</si>
  <si>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</si>
  <si>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</si>
  <si>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1763472624</t>
  </si>
  <si>
    <t>14*1,0</t>
  </si>
  <si>
    <t>14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</si>
  <si>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</si>
  <si>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</si>
  <si>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-374867675</t>
  </si>
  <si>
    <t>15*1,0</t>
  </si>
  <si>
    <t>121151103</t>
  </si>
  <si>
    <t>Sejmutí ornice strojně při souvislé ploše do 100 m2, tl. vrstvy do 200 mm</t>
  </si>
  <si>
    <t>1899576451</t>
  </si>
  <si>
    <t>10,3*1,0</t>
  </si>
  <si>
    <t>16</t>
  </si>
  <si>
    <t>130001101</t>
  </si>
  <si>
    <t>Příplatek k cenám hloubených vykopávek za ztížení vykopávky v blízkosti podzemního vedení nebo výbušnin pro jakoukoliv třídu horniny</t>
  </si>
  <si>
    <t>m3</t>
  </si>
  <si>
    <t>-1645896851</t>
  </si>
  <si>
    <t>(14+15)*2*0,5*1,0*(1,57+0,15)</t>
  </si>
  <si>
    <t>17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</si>
  <si>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</si>
  <si>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</si>
  <si>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-980288</t>
  </si>
  <si>
    <t>dle tabulky kubatur</t>
  </si>
  <si>
    <t>50% výkopu</t>
  </si>
  <si>
    <t>455,92*0,5</t>
  </si>
  <si>
    <t>387,0*((0,2+0,1)/2*1,0)*0,5</t>
  </si>
  <si>
    <t>18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</si>
  <si>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</si>
  <si>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</si>
  <si>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-2117173776</t>
  </si>
  <si>
    <t>19</t>
  </si>
  <si>
    <t>151811131</t>
  </si>
  <si>
    <t>Zřízení pažicích boxů pro pažení a rozepření stěn rýh podzemního vedení hloubka výkopu do 4 m, šířka do 1,2 m</t>
  </si>
  <si>
    <t>-888976923</t>
  </si>
  <si>
    <t>1217,72</t>
  </si>
  <si>
    <t>20</t>
  </si>
  <si>
    <t>151811231</t>
  </si>
  <si>
    <t>Odstranění pažicích boxů pro pažení a rozepření stěn rýh podzemního vedení hloubka výkopu do 4 m, šířka do 1,2 m</t>
  </si>
  <si>
    <t>1989231734</t>
  </si>
  <si>
    <t>162301501</t>
  </si>
  <si>
    <t>Vodorovné přemístění smýcených křovin do průměru kmene 100 mm na vzdálenost do 5 000 m</t>
  </si>
  <si>
    <t>-1921518386</t>
  </si>
  <si>
    <t>22</t>
  </si>
  <si>
    <t>162301981</t>
  </si>
  <si>
    <t>Vodorovné přemístění smýcených křovin Příplatek k ceně za každých dalších i započatých 1 000 m</t>
  </si>
  <si>
    <t>-1982497714</t>
  </si>
  <si>
    <t>3*5</t>
  </si>
  <si>
    <t>23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</si>
  <si>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</si>
  <si>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</si>
  <si>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-2098008482</t>
  </si>
  <si>
    <t>zemina na meziskládku a zpět</t>
  </si>
  <si>
    <t>57,84*2</t>
  </si>
  <si>
    <t>24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</si>
  <si>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</si>
  <si>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</si>
  <si>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1611149965</t>
  </si>
  <si>
    <t>přebytečná zemina</t>
  </si>
  <si>
    <t>256,985</t>
  </si>
  <si>
    <t>-57,84</t>
  </si>
  <si>
    <t>25</t>
  </si>
  <si>
    <t>162751135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</si>
  <si>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</si>
  <si>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290381</t>
  </si>
  <si>
    <t>26</t>
  </si>
  <si>
    <t>167151101</t>
  </si>
  <si>
    <t>Nakládání, skládání a překládání neulehlého výkopku nebo sypaniny strojně nakládání, množství do 100 m3, z horniny třídy těžitelnosti I, skupiny 1 až 3</t>
  </si>
  <si>
    <t>901097354</t>
  </si>
  <si>
    <t>zemina z meziskládky</t>
  </si>
  <si>
    <t>57,84</t>
  </si>
  <si>
    <t>27</t>
  </si>
  <si>
    <t>171201221</t>
  </si>
  <si>
    <t>Poplatek za uložení stavebního odpadu na skládce (skládkovné) zeminy a kamení zatříděného do Katalogu odpadů pod kódem 17 05 04</t>
  </si>
  <si>
    <t>t</t>
  </si>
  <si>
    <t>vlastní</t>
  </si>
  <si>
    <t>-842161041</t>
  </si>
  <si>
    <t>199,145*1,8</t>
  </si>
  <si>
    <t>256,985*1,8</t>
  </si>
  <si>
    <t>28</t>
  </si>
  <si>
    <t>174101101</t>
  </si>
  <si>
    <t>Zásyp sypaninou z jakékoliv horniny strojně s uložením výkopku ve vrstvách se zhutněním jam, šachet, rýh nebo kolem objektů v těchto vykopávkách</t>
  </si>
  <si>
    <t>1272637609</t>
  </si>
  <si>
    <t>197,44 "náhrada výkopku</t>
  </si>
  <si>
    <t>57,84 "zemina z výkopu</t>
  </si>
  <si>
    <t>29</t>
  </si>
  <si>
    <t>M</t>
  </si>
  <si>
    <t>58331202</t>
  </si>
  <si>
    <t>štěrkodrť netříděná do 100mm amfibolit</t>
  </si>
  <si>
    <t>1660709329</t>
  </si>
  <si>
    <t>Poznámka k položce:_x000D_
Hmotnost 2 t/m3</t>
  </si>
  <si>
    <t>197,44*2,0</t>
  </si>
  <si>
    <t>30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</si>
  <si>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</si>
  <si>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</si>
  <si>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1428861714</t>
  </si>
  <si>
    <t>157,42</t>
  </si>
  <si>
    <t>31</t>
  </si>
  <si>
    <t>58331200</t>
  </si>
  <si>
    <t>štěrkopísek netříděný</t>
  </si>
  <si>
    <t>-315569406</t>
  </si>
  <si>
    <t>Poznámka k položce:_x000D_
hmotnost 2t/m2</t>
  </si>
  <si>
    <t>157,42*2 'Přepočtené koeficientem množství</t>
  </si>
  <si>
    <t>32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</si>
  <si>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</si>
  <si>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</si>
  <si>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1330688766</t>
  </si>
  <si>
    <t>10,3*2,0</t>
  </si>
  <si>
    <t>33</t>
  </si>
  <si>
    <t>181351003</t>
  </si>
  <si>
    <t>Rozprostření a urovnání ornice v rovině nebo ve svahu sklonu do 1:5 strojně při souvislé ploše do 100 m2, tl. vrstvy do 200 mm</t>
  </si>
  <si>
    <t>784420216</t>
  </si>
  <si>
    <t>dle položky sejmutí ornice</t>
  </si>
  <si>
    <t>34</t>
  </si>
  <si>
    <t>181411121</t>
  </si>
  <si>
    <t>Založení trávníku na půdě předem připravené plochy do 1000 m2 výsevem včetně utažení lučního v rovině nebo na svahu do 1:5</t>
  </si>
  <si>
    <t>1372183487</t>
  </si>
  <si>
    <t>20,6+10,3</t>
  </si>
  <si>
    <t>35</t>
  </si>
  <si>
    <t>00572472</t>
  </si>
  <si>
    <t>osivo směs travní krajinná-rovinná</t>
  </si>
  <si>
    <t>kg</t>
  </si>
  <si>
    <t>-724583050</t>
  </si>
  <si>
    <t>30,9*0,02</t>
  </si>
  <si>
    <t>36</t>
  </si>
  <si>
    <t>183111111</t>
  </si>
  <si>
    <t>Hloubení jamek pro vysazování rostlin v zemině skupiny 1 až 4 bez výměny půdy v rovině nebo na svahu do 1:5, objemu do 0,002 m3</t>
  </si>
  <si>
    <t>kus</t>
  </si>
  <si>
    <t>1772938004</t>
  </si>
  <si>
    <t>37</t>
  </si>
  <si>
    <t>184102211</t>
  </si>
  <si>
    <t>Výsadba keře bez balu do předem vyhloubené jamky se zalitím v rovině nebo na svahu do 1:5 výšky do 1 m v terénu</t>
  </si>
  <si>
    <t>2113243865</t>
  </si>
  <si>
    <t>38</t>
  </si>
  <si>
    <t>02660348r</t>
  </si>
  <si>
    <t>Tavolník van Houtteův  (Spiraea vanhouttei)</t>
  </si>
  <si>
    <t>-1404563810</t>
  </si>
  <si>
    <t>Zakládání</t>
  </si>
  <si>
    <t>39</t>
  </si>
  <si>
    <t>211531111</t>
  </si>
  <si>
    <t>Výplň kamenivem do rýh odvodňovacích žeber nebo trativodů bez zhutnění, s úpravou povrchu výplně kamenivem hrubým drceným frakce 16 až 63 mm</t>
  </si>
  <si>
    <t>51358037</t>
  </si>
  <si>
    <t>387,0*((0,2+0,1)/2*1,0)</t>
  </si>
  <si>
    <t>40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</si>
  <si>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</si>
  <si>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</si>
  <si>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-182531350</t>
  </si>
  <si>
    <t>387,0</t>
  </si>
  <si>
    <t>Vodorovné konstrukce</t>
  </si>
  <si>
    <t>41</t>
  </si>
  <si>
    <t>451541111</t>
  </si>
  <si>
    <t>Lože pod potrubí, stoky a drobné objekty v otevřeném výkopu ze štěrkodrtě 0-63 mm</t>
  </si>
  <si>
    <t>156000530</t>
  </si>
  <si>
    <t>2*0,5 "hydrantová drenáž</t>
  </si>
  <si>
    <t>42</t>
  </si>
  <si>
    <t>451573111</t>
  </si>
  <si>
    <t>Lože pod potrubí, stoky a drobné objekty v otevřeném výkopu z písku a štěrkopísku do 63 mm</t>
  </si>
  <si>
    <t>-876278707</t>
  </si>
  <si>
    <t>38,7</t>
  </si>
  <si>
    <t>43</t>
  </si>
  <si>
    <t>452313141</t>
  </si>
  <si>
    <t>Podkladní a zajišťovací konstrukce z betonu prostého v otevřeném výkopu bez zvýšených nároků na prostředí bloky pro potrubí z betonu tř. C 16/20</t>
  </si>
  <si>
    <t>-1631206434</t>
  </si>
  <si>
    <t>4*0,3*0,55*0,4 "OB1</t>
  </si>
  <si>
    <t>2*0,25*0,3*0,3 "OB2</t>
  </si>
  <si>
    <t>2*1,0*1,0*0,4 "OB3</t>
  </si>
  <si>
    <t>Komunikace pozemní</t>
  </si>
  <si>
    <t>44</t>
  </si>
  <si>
    <t>564861111</t>
  </si>
  <si>
    <t>Podklad ze štěrkodrti ŠD s rozprostřením a zhutněním plochy přes 100 m2, po zhutnění tl. 200 mm</t>
  </si>
  <si>
    <t>154391677</t>
  </si>
  <si>
    <t>45</t>
  </si>
  <si>
    <t>564861115</t>
  </si>
  <si>
    <t>Podklad ze štěrkodrti ŠD s rozprostřením a zhutněním plochy přes 100 m2, po zhutnění tl. 240 mm</t>
  </si>
  <si>
    <t>1957400017</t>
  </si>
  <si>
    <t>46</t>
  </si>
  <si>
    <t>565155111</t>
  </si>
  <si>
    <t>Asfaltový beton vrstva podkladní ACP 16 (obalované kamenivo střednězrnné - OKS) s rozprostřením a zhutněním v pruhu šířky přes 1,5 do 3 m, po zhutnění tl. 70 mm</t>
  </si>
  <si>
    <t>1593950853</t>
  </si>
  <si>
    <t>47</t>
  </si>
  <si>
    <t>567122111</t>
  </si>
  <si>
    <t>Podklad ze směsi stmelené cementem SC bez dilatačních spár, s rozprostřením a zhutněním SC C 8/10 (KSC I), po zhutnění tl. 120 mm</t>
  </si>
  <si>
    <t>-949084577</t>
  </si>
  <si>
    <t>48</t>
  </si>
  <si>
    <t>567122112</t>
  </si>
  <si>
    <t>Podklad ze směsi stmelené cementem SC bez dilatačních spár, s rozprostřením a zhutněním SC C 8/10 (KSC I), po zhutnění tl. 130 mm</t>
  </si>
  <si>
    <t>1677831587</t>
  </si>
  <si>
    <t>49</t>
  </si>
  <si>
    <t>573111112</t>
  </si>
  <si>
    <t>Postřik infiltrační PI z asfaltu silničního s posypem kamenivem, v množství 1,00 kg/m2</t>
  </si>
  <si>
    <t>-556970159</t>
  </si>
  <si>
    <t>50</t>
  </si>
  <si>
    <t>573211109</t>
  </si>
  <si>
    <t>Postřik spojovací PS bez posypu kamenivem z asfaltu silničního, v množství 0,50 kg/m2</t>
  </si>
  <si>
    <t>1013015369</t>
  </si>
  <si>
    <t>51</t>
  </si>
  <si>
    <t>577134111</t>
  </si>
  <si>
    <t>Asfaltový beton vrstva obrusná ACO 11 (ABS) s rozprostřením a se zhutněním z nemodifikovaného asfaltu v pruhu šířky do 3 m tř. I, po zhutnění tl. 40 mm</t>
  </si>
  <si>
    <t>2011358605</t>
  </si>
  <si>
    <t>145,3*1,5 "místní asf</t>
  </si>
  <si>
    <t>52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</si>
  <si>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</si>
  <si>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</si>
  <si>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-1191305676</t>
  </si>
  <si>
    <t>z rozebrané dlažby</t>
  </si>
  <si>
    <t>53</t>
  </si>
  <si>
    <t>59245212</t>
  </si>
  <si>
    <t>dlažba zámková tvaru I 196x161x60mm přírodní</t>
  </si>
  <si>
    <t>-287958444</t>
  </si>
  <si>
    <t>Poznámka k položce:_x000D_
Spotřeba: 36 kus/m2</t>
  </si>
  <si>
    <t>náhrada 30%</t>
  </si>
  <si>
    <t>16,05*0,3</t>
  </si>
  <si>
    <t>54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</si>
  <si>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</si>
  <si>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</si>
  <si>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1513755416</t>
  </si>
  <si>
    <t>55</t>
  </si>
  <si>
    <t>59248005</t>
  </si>
  <si>
    <t>dlažba plošná betonová chodníková 300x300x50mm přírodní</t>
  </si>
  <si>
    <t>1865028955</t>
  </si>
  <si>
    <t>167,55*0,3</t>
  </si>
  <si>
    <t>50,265*1,03 'Přepočtené koeficientem množství</t>
  </si>
  <si>
    <t>Trubní vedení</t>
  </si>
  <si>
    <t>56</t>
  </si>
  <si>
    <t>850311811</t>
  </si>
  <si>
    <t>Bourání stávajícího potrubí z trub litinových hrdlových nebo přírubových v otevřeném výkopu DN do 150</t>
  </si>
  <si>
    <t>491788786</t>
  </si>
  <si>
    <t>57</t>
  </si>
  <si>
    <t>857242122</t>
  </si>
  <si>
    <t>Montáž litinových tvarovek na potrubí litinovém tlakovém jednoosých na potrubí z trub přírubových v otevřeném výkopu, kanálu nebo v šachtě DN 80</t>
  </si>
  <si>
    <t>-568173823</t>
  </si>
  <si>
    <t>58</t>
  </si>
  <si>
    <t>55254047</t>
  </si>
  <si>
    <t>koleno 90° s patkou přírubové litinové vodovodní N-kus PN10/40 DN 80</t>
  </si>
  <si>
    <t>632813330</t>
  </si>
  <si>
    <t>59</t>
  </si>
  <si>
    <t>857262122-R</t>
  </si>
  <si>
    <t>Montáž litinových tvarovek na potrubí litinovém tlakovém jednoosých na potrubí z trub přírubových v otevřeném výkopu, kanálu nebo v šachtě DN 125</t>
  </si>
  <si>
    <t>104222207</t>
  </si>
  <si>
    <t>60</t>
  </si>
  <si>
    <t>55253679</t>
  </si>
  <si>
    <t>přechod přírubový litinový PN10/16 FFR-kus dl 200mm DN 125/100</t>
  </si>
  <si>
    <t>2050579168</t>
  </si>
  <si>
    <t>61</t>
  </si>
  <si>
    <t>857264122</t>
  </si>
  <si>
    <t>Montáž litinových tvarovek na potrubí litinovém tlakovém odbočných na potrubí z trub přírubových v otevřeném výkopu, kanálu nebo v šachtě DN 100</t>
  </si>
  <si>
    <t>-2015839021</t>
  </si>
  <si>
    <t>62</t>
  </si>
  <si>
    <t>55253516</t>
  </si>
  <si>
    <t>tvarovka přírubová litinová vodovodní s přírubovou odbočkou PN10/16 T-kus DN 100/100</t>
  </si>
  <si>
    <t>-812538379</t>
  </si>
  <si>
    <t>63</t>
  </si>
  <si>
    <t>857264122-R</t>
  </si>
  <si>
    <t>Montáž litinových tvarovek na potrubí litinovém tlakovém odbočných na potrubí z trub přírubových v otevřeném výkopu, kanálu nebo v šachtě DN 125</t>
  </si>
  <si>
    <t>733196030</t>
  </si>
  <si>
    <t>64</t>
  </si>
  <si>
    <t>55253523</t>
  </si>
  <si>
    <t>tvarovka přírubová litinová vodovodní s přírubovou odbočkou PN10/16 T-kus DN 125/125</t>
  </si>
  <si>
    <t>-748648626</t>
  </si>
  <si>
    <t>65</t>
  </si>
  <si>
    <t>857314122</t>
  </si>
  <si>
    <t>Montáž litinových tvarovek na potrubí litinovém tlakovém odbočných na potrubí z trub přírubových v otevřeném výkopu, kanálu nebo v šachtě DN 150</t>
  </si>
  <si>
    <t>-250139477</t>
  </si>
  <si>
    <t>66</t>
  </si>
  <si>
    <t>55253528</t>
  </si>
  <si>
    <t>tvarovka přírubová litinová s přírubovou odbočkou,práškový epoxid tl 250µm T-kus DN 150/100</t>
  </si>
  <si>
    <t>-397824461</t>
  </si>
  <si>
    <t>67</t>
  </si>
  <si>
    <t>857352122</t>
  </si>
  <si>
    <t>Montáž litinových tvarovek na potrubí litinovém tlakovém jednoosých na potrubí z trub přírubových v otevřeném výkopu, kanálu nebo v šachtě DN 200</t>
  </si>
  <si>
    <t>1749494876</t>
  </si>
  <si>
    <t>68</t>
  </si>
  <si>
    <t>55259825</t>
  </si>
  <si>
    <t>přechod přírubový tvárná litina dl 200mm DN 200/125</t>
  </si>
  <si>
    <t>766429084</t>
  </si>
  <si>
    <t>69</t>
  </si>
  <si>
    <t>871251211</t>
  </si>
  <si>
    <t>Montáž vodovodního potrubí z plastů v otevřeném výkopu z polyetylenu PE 100 svařovaných elektrotvarovkou SDR 11/PN16 D 110 x 10,0 mm</t>
  </si>
  <si>
    <t>1500253089</t>
  </si>
  <si>
    <t>70</t>
  </si>
  <si>
    <t>28613116</t>
  </si>
  <si>
    <t>trubka vodovodní PE100 PN 16 SDR11 110x10,0mm</t>
  </si>
  <si>
    <t>-1430711649</t>
  </si>
  <si>
    <t>Poznámka k položce:_x000D_
ztratné 1,5%</t>
  </si>
  <si>
    <t>355,5*1,015 'Přepočtené koeficientem množství</t>
  </si>
  <si>
    <t>71</t>
  </si>
  <si>
    <t>871321211</t>
  </si>
  <si>
    <t>Montáž vodovodního potrubí z plastů v otevřeném výkopu z polyetylenu PE 100 svařovaných elektrotvarovkou SDR 11/PN16 D 160 x 14,6 mm</t>
  </si>
  <si>
    <t>1986989538</t>
  </si>
  <si>
    <t>72</t>
  </si>
  <si>
    <t>28613118</t>
  </si>
  <si>
    <t>trubka vodovodní PE100 PN 16 SDR11 160x14,6mm</t>
  </si>
  <si>
    <t>-594761038</t>
  </si>
  <si>
    <t>5,5*1,015 'Přepočtené koeficientem množství</t>
  </si>
  <si>
    <t>73</t>
  </si>
  <si>
    <t>871351212</t>
  </si>
  <si>
    <t>Montáž vodovodního potrubí z plastů v otevřeném výkopu z polyetylenu PE 100 svařovaných elektrotvarovkou SDR 11/PN16 D 225 x 20,5 mm</t>
  </si>
  <si>
    <t>1568887288</t>
  </si>
  <si>
    <t>74</t>
  </si>
  <si>
    <t>28613181</t>
  </si>
  <si>
    <t>trubka vodovodní PE100 PN 16 SDR11 225x20,5mm</t>
  </si>
  <si>
    <t>-1996457681</t>
  </si>
  <si>
    <t>26*1,015 'Přepočtené koeficientem množství</t>
  </si>
  <si>
    <t>75</t>
  </si>
  <si>
    <t>877241101</t>
  </si>
  <si>
    <t>Montáž tvarovek na vodovodním plastovém potrubí z polyetylenu PE 100 elektrotvarovek SDR 11/PN16 spojek, oblouků nebo redukcí d 90</t>
  </si>
  <si>
    <t>-1584352393</t>
  </si>
  <si>
    <t>76</t>
  </si>
  <si>
    <t>55.470811117</t>
  </si>
  <si>
    <t>lemový nákružek s integrovanou přírubou d90</t>
  </si>
  <si>
    <t>-1616400578</t>
  </si>
  <si>
    <t>77</t>
  </si>
  <si>
    <t>877251101</t>
  </si>
  <si>
    <t>Montáž tvarovek na vodovodním plastovém potrubí z polyetylenu PE 100 elektrotvarovek SDR 11/PN16 spojek, oblouků nebo redukcí d 110</t>
  </si>
  <si>
    <t>1945574363</t>
  </si>
  <si>
    <t>78</t>
  </si>
  <si>
    <t>28615975</t>
  </si>
  <si>
    <t>elektrospojka SDR11 PE 100 PN16 D 110mm</t>
  </si>
  <si>
    <t>930146642</t>
  </si>
  <si>
    <t>79</t>
  </si>
  <si>
    <t>55.471014111</t>
  </si>
  <si>
    <t xml:space="preserve"> lemový nákružek s integrovanou přírubou d110</t>
  </si>
  <si>
    <t>171089587</t>
  </si>
  <si>
    <t>80</t>
  </si>
  <si>
    <t>877251110</t>
  </si>
  <si>
    <t>Montáž tvarovek na vodovodním plastovém potrubí z polyetylenu PE 100 elektrotvarovek SDR 11/PN16 kolen 45° d 110</t>
  </si>
  <si>
    <t>-111383310</t>
  </si>
  <si>
    <t>81</t>
  </si>
  <si>
    <t>28614949</t>
  </si>
  <si>
    <t>elektrokoleno 45° PE 100 PN16 D 110mm</t>
  </si>
  <si>
    <t>-171677542</t>
  </si>
  <si>
    <t>82</t>
  </si>
  <si>
    <t>28614949r22</t>
  </si>
  <si>
    <t>elektrokoleno 22° PE 100 PN16 D 110mm</t>
  </si>
  <si>
    <t>-1606268878</t>
  </si>
  <si>
    <t>83</t>
  </si>
  <si>
    <t>28614949r11</t>
  </si>
  <si>
    <t>elektrokoleno 11° PE 100 PN16 D 110mm</t>
  </si>
  <si>
    <t>524461282</t>
  </si>
  <si>
    <t>84</t>
  </si>
  <si>
    <t>877291101</t>
  </si>
  <si>
    <t>Montáž tvarovek na vodovodním plastovém potrubí z polyetylenu PE 100 elektrotvarovek SDR 11/PN16 spojek, oblouků nebo redukcí d 140</t>
  </si>
  <si>
    <t>-1239595720</t>
  </si>
  <si>
    <t>85</t>
  </si>
  <si>
    <t>28615977</t>
  </si>
  <si>
    <t>elektrospojka SDR11 PE 100 PN16 D 140mm</t>
  </si>
  <si>
    <t>1370027269</t>
  </si>
  <si>
    <t>86</t>
  </si>
  <si>
    <t>55.471218111</t>
  </si>
  <si>
    <t>lemový nákružek s integrovanou přírubou d140</t>
  </si>
  <si>
    <t>219958384</t>
  </si>
  <si>
    <t>87</t>
  </si>
  <si>
    <t>877321101</t>
  </si>
  <si>
    <t>Montáž tvarovek na vodovodním plastovém potrubí z polyetylenu PE 100 elektrotvarovek SDR 11/PN16 spojek, oblouků nebo redukcí d 160</t>
  </si>
  <si>
    <t>1369663053</t>
  </si>
  <si>
    <t>88</t>
  </si>
  <si>
    <t>28615978</t>
  </si>
  <si>
    <t>elektrospojka SDR11 PE 100 PN16 D 160mm</t>
  </si>
  <si>
    <t>-1164372983</t>
  </si>
  <si>
    <t>89</t>
  </si>
  <si>
    <t>55.471520111</t>
  </si>
  <si>
    <t>lemový nákružek s integrovanou přírubou d160</t>
  </si>
  <si>
    <t>28484086</t>
  </si>
  <si>
    <t>90</t>
  </si>
  <si>
    <t>877321114-R</t>
  </si>
  <si>
    <t>Montáž tvarovek na vodovodním plastovém potrubí z polyetylenu PE 100 elektrotvarovek SDR 11/PN16 T-kusů redukovaných d 110/90</t>
  </si>
  <si>
    <t>-1206431725</t>
  </si>
  <si>
    <t>91</t>
  </si>
  <si>
    <t>55.753211034</t>
  </si>
  <si>
    <t>Elektro T-kus redukovaný d 110-90</t>
  </si>
  <si>
    <t>828717079</t>
  </si>
  <si>
    <t>92</t>
  </si>
  <si>
    <t>877321116-R</t>
  </si>
  <si>
    <t>Montáž tvarovek na vodovodním plastovém potrubí z polyetylenu PE 100 elektrotvarovek SDR 11/PN16 T-kusů redukovaných d 225</t>
  </si>
  <si>
    <t>1038009151</t>
  </si>
  <si>
    <t>93</t>
  </si>
  <si>
    <t>55.FF485776W</t>
  </si>
  <si>
    <t>Elektro T-kus redukovaný 225-160</t>
  </si>
  <si>
    <t>-1257189693</t>
  </si>
  <si>
    <t>94</t>
  </si>
  <si>
    <t>877351102</t>
  </si>
  <si>
    <t>Montáž tvarovek na vodovodním plastovém potrubí z polyetylenu PE 100 elektrotvarovek SDR 11/PN16 spojek, oblouků nebo redukcí d 225</t>
  </si>
  <si>
    <t>1848953484</t>
  </si>
  <si>
    <t>95</t>
  </si>
  <si>
    <t>28615981</t>
  </si>
  <si>
    <t>elektrospojka SDR11 PE 100 PN16 D 225mm</t>
  </si>
  <si>
    <t>133626934</t>
  </si>
  <si>
    <t>96</t>
  </si>
  <si>
    <t>28614983</t>
  </si>
  <si>
    <t>elektroredukce PE 100 PN16 D 225-160mm</t>
  </si>
  <si>
    <t>140883008</t>
  </si>
  <si>
    <t>97</t>
  </si>
  <si>
    <t>55.472025111</t>
  </si>
  <si>
    <t>lemový nákružek s integrovanou přírubou d225</t>
  </si>
  <si>
    <t>1198166267</t>
  </si>
  <si>
    <t>98</t>
  </si>
  <si>
    <t>877351112-R</t>
  </si>
  <si>
    <t>Montáž tvarovek na vodovodním plastovém potrubí z polyetylenu PE 100 elektrotvarovek SDR 11/PN16 kolen 90° d 225</t>
  </si>
  <si>
    <t>-1299789667</t>
  </si>
  <si>
    <t>99</t>
  </si>
  <si>
    <t>28614942</t>
  </si>
  <si>
    <t>elektrokoleno 90° PE 100 PN16 D 225mm</t>
  </si>
  <si>
    <t>1346507576</t>
  </si>
  <si>
    <t>100</t>
  </si>
  <si>
    <t>891241112</t>
  </si>
  <si>
    <t>Montáž vodovodních armatur na potrubí šoupátek nebo klapek uzavíracích v otevřeném výkopu nebo v šachtách s osazením zemní soupravy (bez poklopů) DN 80</t>
  </si>
  <si>
    <t>1825321414</t>
  </si>
  <si>
    <t>101</t>
  </si>
  <si>
    <t>42221303</t>
  </si>
  <si>
    <t>šoupátko pitná voda litina GGG 50 krátká stavební dl PN10/16 DN 80x180mm</t>
  </si>
  <si>
    <t>893334379</t>
  </si>
  <si>
    <t>102</t>
  </si>
  <si>
    <t>55.950108000003</t>
  </si>
  <si>
    <t>SOUPRAVA ZEMNÍ TELESKOPICKÁ E1/A-1,3 -1,8 65-80 E1/80 A (1,3-1,8m)</t>
  </si>
  <si>
    <t>-1980116066</t>
  </si>
  <si>
    <t>103</t>
  </si>
  <si>
    <t>891261112</t>
  </si>
  <si>
    <t>Montáž vodovodních armatur na potrubí šoupátek nebo klapek uzavíracích v otevřeném výkopu nebo v šachtách s osazením zemní soupravy (bez poklopů) DN 100</t>
  </si>
  <si>
    <t>-1045416447</t>
  </si>
  <si>
    <t>104</t>
  </si>
  <si>
    <t>42221304</t>
  </si>
  <si>
    <t>šoupátko pitná voda litina GGG 50 krátká stavební dl PN10/16 DN 100x190mm</t>
  </si>
  <si>
    <t>-689424168</t>
  </si>
  <si>
    <t>105</t>
  </si>
  <si>
    <t>55.950110000003</t>
  </si>
  <si>
    <t>SOUPRAVA ZEMNÍ TELESKOPICKÁ E1/A-1,3 -1,8 100 (1,3-1,8m)</t>
  </si>
  <si>
    <t>-1635288405</t>
  </si>
  <si>
    <t>106</t>
  </si>
  <si>
    <t>891267112</t>
  </si>
  <si>
    <t>Montáž vodovodních armatur na potrubí hydrantů podzemních (bez osazení poklopů) DN 100</t>
  </si>
  <si>
    <t>-1271938921</t>
  </si>
  <si>
    <t>107</t>
  </si>
  <si>
    <t>42273664</t>
  </si>
  <si>
    <t>hydrant podzemní DN 100 PN 16 dvojitý uzávěr s koulí krycí v 1250mm</t>
  </si>
  <si>
    <t>2002807857</t>
  </si>
  <si>
    <t>108</t>
  </si>
  <si>
    <t>891269961</t>
  </si>
  <si>
    <t>Montáž opravných armatur na potrubí z trub litinových, ocelových nebo plastických hmot potrubních spojek hrdlo/hrdlo DN 100</t>
  </si>
  <si>
    <t>-1180842869</t>
  </si>
  <si>
    <t>109</t>
  </si>
  <si>
    <t>31951016</t>
  </si>
  <si>
    <t>potrubní spojka jištěná proti posuvu hrdlo-hrdlo DN 100</t>
  </si>
  <si>
    <t>-998922145</t>
  </si>
  <si>
    <t>110</t>
  </si>
  <si>
    <t>891271112</t>
  </si>
  <si>
    <t>Montáž vodovodních armatur na potrubí šoupátek nebo klapek uzavíracích v otevřeném výkopu nebo v šachtách s osazením zemní soupravy (bez poklopů) DN 125</t>
  </si>
  <si>
    <t>-1656930760</t>
  </si>
  <si>
    <t>111</t>
  </si>
  <si>
    <t>42221305</t>
  </si>
  <si>
    <t>šoupátko pitná voda litina GGG 50 krátká stavební dl PN10/16 DN 125x200mm</t>
  </si>
  <si>
    <t>957795001</t>
  </si>
  <si>
    <t>112</t>
  </si>
  <si>
    <t>55.950112515003</t>
  </si>
  <si>
    <t>SOUPRAVA ZEMNÍ TELESKOPICKÁ E1/A-1,3 -1,8 125-150 (1,3-1,8m)</t>
  </si>
  <si>
    <t>621911226</t>
  </si>
  <si>
    <t>113</t>
  </si>
  <si>
    <t>891311112</t>
  </si>
  <si>
    <t>Montáž vodovodních armatur na potrubí šoupátek nebo klapek uzavíracích v otevřeném výkopu nebo v šachtách s osazením zemní soupravy (bez poklopů) DN 150</t>
  </si>
  <si>
    <t>-2097421722</t>
  </si>
  <si>
    <t>114</t>
  </si>
  <si>
    <t>42221306</t>
  </si>
  <si>
    <t>šoupátko pitná voda litina GGG 50 krátká stavební dl PN10/16 DN 150x210mm</t>
  </si>
  <si>
    <t>742139141</t>
  </si>
  <si>
    <t>115</t>
  </si>
  <si>
    <t>-18914489</t>
  </si>
  <si>
    <t>116</t>
  </si>
  <si>
    <t>891319961</t>
  </si>
  <si>
    <t>Montáž opravných armatur na potrubí z trub litinových, ocelových nebo plastických hmot potrubních spojek hrdlo/hrdlo DN 150</t>
  </si>
  <si>
    <t>-581195239</t>
  </si>
  <si>
    <t>117</t>
  </si>
  <si>
    <t>55.709405636</t>
  </si>
  <si>
    <t>WAGA - spojka redukovaná  DN 150 x 100</t>
  </si>
  <si>
    <t>1500291911</t>
  </si>
  <si>
    <t>118</t>
  </si>
  <si>
    <t>892271111</t>
  </si>
  <si>
    <t>Tlakové zkoušky vodou na potrubí DN 100 nebo 125</t>
  </si>
  <si>
    <t>694891747</t>
  </si>
  <si>
    <t>119</t>
  </si>
  <si>
    <t>892273122</t>
  </si>
  <si>
    <t>Proplach a dezinfekce vodovodního potrubí DN od 80 do 125</t>
  </si>
  <si>
    <t>1139644691</t>
  </si>
  <si>
    <t>120</t>
  </si>
  <si>
    <t>892351111</t>
  </si>
  <si>
    <t>Tlakové zkoušky vodou na potrubí DN 150 nebo 200</t>
  </si>
  <si>
    <t>845190705</t>
  </si>
  <si>
    <t>5,5+26,0</t>
  </si>
  <si>
    <t>121</t>
  </si>
  <si>
    <t>892353122</t>
  </si>
  <si>
    <t>Proplach a dezinfekce vodovodního potrubí DN 150 nebo 200</t>
  </si>
  <si>
    <t>-5005492</t>
  </si>
  <si>
    <t>122</t>
  </si>
  <si>
    <t>892372111</t>
  </si>
  <si>
    <t>Tlakové zkoušky vodou zabezpečení konců potrubí při tlakových zkouškách DN do 300</t>
  </si>
  <si>
    <t>1406103355</t>
  </si>
  <si>
    <t>123</t>
  </si>
  <si>
    <t>899401112</t>
  </si>
  <si>
    <t>Osazení poklopů litinových šoupátkových</t>
  </si>
  <si>
    <t>-1996578870</t>
  </si>
  <si>
    <t>124</t>
  </si>
  <si>
    <t>42291352</t>
  </si>
  <si>
    <t>poklop litinový šoupátkový pro zemní soupravy osazení do terénu a do vozovky</t>
  </si>
  <si>
    <t>-870269575</t>
  </si>
  <si>
    <t>125</t>
  </si>
  <si>
    <t>42210050</t>
  </si>
  <si>
    <t>deska podkladová uličního poklopu litinového šoupatového</t>
  </si>
  <si>
    <t>1570132744</t>
  </si>
  <si>
    <t>126</t>
  </si>
  <si>
    <t>899401113</t>
  </si>
  <si>
    <t>Osazení poklopů litinových hydrantových</t>
  </si>
  <si>
    <t>-252517552</t>
  </si>
  <si>
    <t>127</t>
  </si>
  <si>
    <t>42291452</t>
  </si>
  <si>
    <t>poklop litinový hydrantový DN 80</t>
  </si>
  <si>
    <t>-65279860</t>
  </si>
  <si>
    <t>128</t>
  </si>
  <si>
    <t>42210052</t>
  </si>
  <si>
    <t>deska podkladová uličního poklopu litinového hydrantového</t>
  </si>
  <si>
    <t>1819778611</t>
  </si>
  <si>
    <t>129</t>
  </si>
  <si>
    <t>899713111</t>
  </si>
  <si>
    <t>Orientační tabulky na vodovodních a kanalizačních řadech na sloupku ocelovém nebo betonovém</t>
  </si>
  <si>
    <t>87927927</t>
  </si>
  <si>
    <t>130</t>
  </si>
  <si>
    <t>14011024</t>
  </si>
  <si>
    <t>trubka ocelová bezešvá hladká jakost 11 353 48,3x2,6mm</t>
  </si>
  <si>
    <t>1512803987</t>
  </si>
  <si>
    <t>2,0*2</t>
  </si>
  <si>
    <t>131</t>
  </si>
  <si>
    <t>59232535</t>
  </si>
  <si>
    <t>patka plotová průběžná 250x250x800mm</t>
  </si>
  <si>
    <t>-1420535409</t>
  </si>
  <si>
    <t>132</t>
  </si>
  <si>
    <t>899721111</t>
  </si>
  <si>
    <t>Signalizační vodič na potrubí DN do 150 mm</t>
  </si>
  <si>
    <t>1574522379</t>
  </si>
  <si>
    <t>133</t>
  </si>
  <si>
    <t>899721112</t>
  </si>
  <si>
    <t>Signalizační vodič na potrubí DN nad 150 mm</t>
  </si>
  <si>
    <t>313282468</t>
  </si>
  <si>
    <t>134</t>
  </si>
  <si>
    <t>899722113</t>
  </si>
  <si>
    <t>Krytí potrubí z plastů výstražnou fólií z PVC šířky 34 cm</t>
  </si>
  <si>
    <t>280108685</t>
  </si>
  <si>
    <t>135</t>
  </si>
  <si>
    <t>899913105-R</t>
  </si>
  <si>
    <t>Příplatek za nerezové šrouby a bandáže přírubových spojů</t>
  </si>
  <si>
    <t>254640084</t>
  </si>
  <si>
    <t>včetně materiálu</t>
  </si>
  <si>
    <t>Ostatní konstrukce a práce, bourání</t>
  </si>
  <si>
    <t>136</t>
  </si>
  <si>
    <t>919112233</t>
  </si>
  <si>
    <t>Řezání dilatačních spár v živičném krytu vytvoření komůrky pro těsnící zálivku šířky 20 mm, hloubky 40 mm</t>
  </si>
  <si>
    <t>276154165</t>
  </si>
  <si>
    <t>145,3*2</t>
  </si>
  <si>
    <t>137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</si>
  <si>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</si>
  <si>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</si>
  <si>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-172255928</t>
  </si>
  <si>
    <t>138</t>
  </si>
  <si>
    <t>919731122</t>
  </si>
  <si>
    <t>Zarovnání styčné plochy podkladu nebo krytu podél vybourané části komunikace nebo zpevněné plochy živičné tl. přes 50 do 100 mm</t>
  </si>
  <si>
    <t>-41151330</t>
  </si>
  <si>
    <t>139</t>
  </si>
  <si>
    <t>919735112</t>
  </si>
  <si>
    <t>Řezání stávajícího živičného krytu nebo podkladu hloubky přes 50 do 100 mm</t>
  </si>
  <si>
    <t>-1731510407</t>
  </si>
  <si>
    <t>140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</si>
  <si>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</si>
  <si>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</si>
  <si>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1182445001</t>
  </si>
  <si>
    <t>167,55*0,7</t>
  </si>
  <si>
    <t>141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</si>
  <si>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</si>
  <si>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</si>
  <si>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-1436336563</t>
  </si>
  <si>
    <t>16,05*0,7</t>
  </si>
  <si>
    <t>997</t>
  </si>
  <si>
    <t>Přesun sutě</t>
  </si>
  <si>
    <t>142</t>
  </si>
  <si>
    <t>997221551</t>
  </si>
  <si>
    <t>Vodorovná doprava suti bez naložení, ale se složením a s hrubým urovnáním ze sypkých materiálů, na vzdálenost do 1 km</t>
  </si>
  <si>
    <t>-1960677598</t>
  </si>
  <si>
    <t>143</t>
  </si>
  <si>
    <t>997221559</t>
  </si>
  <si>
    <t>Vodorovná doprava suti bez naložení, ale se složením a s hrubým urovnáním Příplatek k ceně za každý další i započatý 1 km přes 1 km</t>
  </si>
  <si>
    <t>1983489254</t>
  </si>
  <si>
    <t>7 příplatků</t>
  </si>
  <si>
    <t>7*457,075</t>
  </si>
  <si>
    <t>144</t>
  </si>
  <si>
    <t>997221615</t>
  </si>
  <si>
    <t>Poplatek za uložení stavebního odpadu na skládce (skládkovné) z prostého betonu zatříděného do Katalogu odpadů pod kódem 17 01 01</t>
  </si>
  <si>
    <t>-1503123264</t>
  </si>
  <si>
    <t>42,725*0,3</t>
  </si>
  <si>
    <t>4,725*0,3</t>
  </si>
  <si>
    <t>106,893</t>
  </si>
  <si>
    <t>145</t>
  </si>
  <si>
    <t>997221645</t>
  </si>
  <si>
    <t>Poplatek za uložení stavebního odpadu na skládce (skládkovné) asfaltového bez obsahu dehtu zatříděného do Katalogu odpadů pod kódem 17 03 02</t>
  </si>
  <si>
    <t>-1830254877</t>
  </si>
  <si>
    <t>37,197+32,754+17,549</t>
  </si>
  <si>
    <t>146</t>
  </si>
  <si>
    <t>997221655</t>
  </si>
  <si>
    <t>-1485202189</t>
  </si>
  <si>
    <t>77,633+63,932+63,22</t>
  </si>
  <si>
    <t>998</t>
  </si>
  <si>
    <t>Přesun hmot</t>
  </si>
  <si>
    <t>147</t>
  </si>
  <si>
    <t>998276101</t>
  </si>
  <si>
    <t>Přesun hmot pro trubní vedení hloubené z trub z plastických hmot nebo sklolaminátových pro vodovody nebo kanalizace v otevřeném výkopu dopravní vzdálenost do 15 m</t>
  </si>
  <si>
    <t>1877847274</t>
  </si>
  <si>
    <t>PSV</t>
  </si>
  <si>
    <t>Práce a dodávky PSV</t>
  </si>
  <si>
    <t>789</t>
  </si>
  <si>
    <t>Povrchové úpravy ocelových konstrukcí a technologických zařízení</t>
  </si>
  <si>
    <t>148</t>
  </si>
  <si>
    <t>789321211</t>
  </si>
  <si>
    <t>Zhotovení nátěru ocelových konstrukcí třídy I dvousložkového základního, tloušťky do 80 μm</t>
  </si>
  <si>
    <t>130972710</t>
  </si>
  <si>
    <t>orientační tyč</t>
  </si>
  <si>
    <t>4,0*0,1517</t>
  </si>
  <si>
    <t>149</t>
  </si>
  <si>
    <t>24623055</t>
  </si>
  <si>
    <t>hmota nátěrová epoxidová vrchní (email) odstín bílý</t>
  </si>
  <si>
    <t>1725127229</t>
  </si>
  <si>
    <t>Poznámka k položce:_x000D_
Spotřeba: 0,11 kg/m2</t>
  </si>
  <si>
    <t>0,11*2*0,607</t>
  </si>
  <si>
    <t>OST</t>
  </si>
  <si>
    <t>Ostatní</t>
  </si>
  <si>
    <t>150</t>
  </si>
  <si>
    <t>R001</t>
  </si>
  <si>
    <t>Provizorní přepojení vodovodu</t>
  </si>
  <si>
    <t>kpl</t>
  </si>
  <si>
    <t>-1743346379</t>
  </si>
  <si>
    <t>montáž a demontáž</t>
  </si>
  <si>
    <t>včetně tlakové zkoušky a dezinfekce</t>
  </si>
  <si>
    <t>včetně rozboru vody</t>
  </si>
  <si>
    <t>délka 160 m</t>
  </si>
  <si>
    <t>Soupis:</t>
  </si>
  <si>
    <t>01 - Přepojení řadů</t>
  </si>
  <si>
    <t>1894841251</t>
  </si>
  <si>
    <t>7,3*1,5 "přepojení 2</t>
  </si>
  <si>
    <t>5,0*1,5 "přepojení 3</t>
  </si>
  <si>
    <t>1363491692</t>
  </si>
  <si>
    <t>místní asf</t>
  </si>
  <si>
    <t>1,3*1,0 "přepojení 1</t>
  </si>
  <si>
    <t>2,7*1,0 "přepojení 2</t>
  </si>
  <si>
    <t>10,4*1,0 "přepojení 4</t>
  </si>
  <si>
    <t>Mezisoučet</t>
  </si>
  <si>
    <t>zámková dlažba</t>
  </si>
  <si>
    <t>7,3*1,0 "přepojení 2</t>
  </si>
  <si>
    <t>5,0*1,0 "přepojení 3</t>
  </si>
  <si>
    <t>826777454</t>
  </si>
  <si>
    <t>-1887404614</t>
  </si>
  <si>
    <t>8,7*1,0 "místní asf</t>
  </si>
  <si>
    <t>-401608006</t>
  </si>
  <si>
    <t>-1791987336</t>
  </si>
  <si>
    <t>1173107288</t>
  </si>
  <si>
    <t>1,3*1,4 "přepojení 1</t>
  </si>
  <si>
    <t>2,7*1,4 "přepojení 2</t>
  </si>
  <si>
    <t>10,4*1,4 "přepojení 4</t>
  </si>
  <si>
    <t>-2041844171</t>
  </si>
  <si>
    <t>8,7*1,4 "místní asf</t>
  </si>
  <si>
    <t>-951738721</t>
  </si>
  <si>
    <t>(10,0+10,0+5,0+20,0+20,0)/10,0*24</t>
  </si>
  <si>
    <t>602995756</t>
  </si>
  <si>
    <t>(10,0+10,0+5,0+20,0+20,0)/10,0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</si>
  <si>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</si>
  <si>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1982623891</t>
  </si>
  <si>
    <t>2*1,0</t>
  </si>
  <si>
    <t>727110842</t>
  </si>
  <si>
    <t>8*1,0</t>
  </si>
  <si>
    <t>-1696777915</t>
  </si>
  <si>
    <t>9,6*1,0 "přepojení 4</t>
  </si>
  <si>
    <t>617781538</t>
  </si>
  <si>
    <t>(2+8)*2*0,5*1,0*(1,6+0,15)</t>
  </si>
  <si>
    <t>-80325434</t>
  </si>
  <si>
    <t>11,51*0,5</t>
  </si>
  <si>
    <t>11,82*0,5</t>
  </si>
  <si>
    <t>5,95*0,5</t>
  </si>
  <si>
    <t>24,8*0,5</t>
  </si>
  <si>
    <t>23,2*0,5</t>
  </si>
  <si>
    <t>(10,0+10,0+5,0+20,0+20,0)*((0,2+0,1)/2*1,0)*0,5</t>
  </si>
  <si>
    <t>-2036391556</t>
  </si>
  <si>
    <t>401617236</t>
  </si>
  <si>
    <t>32,0</t>
  </si>
  <si>
    <t>16,0</t>
  </si>
  <si>
    <t>62,6</t>
  </si>
  <si>
    <t>64,0</t>
  </si>
  <si>
    <t>-1375208117</t>
  </si>
  <si>
    <t>-1816392915</t>
  </si>
  <si>
    <t>2,3*2 "přepojení 2</t>
  </si>
  <si>
    <t>1,58*2 "přepojení 3</t>
  </si>
  <si>
    <t>8,31*2 "přepojení 4</t>
  </si>
  <si>
    <t>597155</t>
  </si>
  <si>
    <t>43,515</t>
  </si>
  <si>
    <t>-(2,3+1,58+8,31)</t>
  </si>
  <si>
    <t>871733649</t>
  </si>
  <si>
    <t>-1742415554</t>
  </si>
  <si>
    <t>2,3+1,58+8,31</t>
  </si>
  <si>
    <t>1133849820</t>
  </si>
  <si>
    <t>31,325*1,8</t>
  </si>
  <si>
    <t>43,515*1,8</t>
  </si>
  <si>
    <t>1287542185</t>
  </si>
  <si>
    <t>náhrada výkopku</t>
  </si>
  <si>
    <t>6,11</t>
  </si>
  <si>
    <t>3,92</t>
  </si>
  <si>
    <t>1,58</t>
  </si>
  <si>
    <t>6,3</t>
  </si>
  <si>
    <t>13,0</t>
  </si>
  <si>
    <t>zemina z výkopu</t>
  </si>
  <si>
    <t>2,3 "přepojení 2</t>
  </si>
  <si>
    <t>1,58 "přepojení 3</t>
  </si>
  <si>
    <t>8,31 "přepojení 4</t>
  </si>
  <si>
    <t>259713792</t>
  </si>
  <si>
    <t>30,91*2,0</t>
  </si>
  <si>
    <t>-533199934</t>
  </si>
  <si>
    <t>4,25</t>
  </si>
  <si>
    <t>4,4</t>
  </si>
  <si>
    <t>2,2</t>
  </si>
  <si>
    <t>8,01</t>
  </si>
  <si>
    <t>-453444085</t>
  </si>
  <si>
    <t>26,87*2 'Přepočtené koeficientem množství</t>
  </si>
  <si>
    <t>83315907</t>
  </si>
  <si>
    <t>9,6*2,0</t>
  </si>
  <si>
    <t>2014004229</t>
  </si>
  <si>
    <t>2046319096</t>
  </si>
  <si>
    <t>19,2+9,6</t>
  </si>
  <si>
    <t>198070471</t>
  </si>
  <si>
    <t>28,8*0,02</t>
  </si>
  <si>
    <t>-1524572691</t>
  </si>
  <si>
    <t>(10,0+10,0+5,0+20,0+20,0)*((0,2+0,1)/2*1,0)</t>
  </si>
  <si>
    <t>6312805</t>
  </si>
  <si>
    <t>(10,0+10,0+5,0+20,0+20,0)</t>
  </si>
  <si>
    <t>53129456</t>
  </si>
  <si>
    <t>1,0</t>
  </si>
  <si>
    <t>0,5</t>
  </si>
  <si>
    <t>2,0</t>
  </si>
  <si>
    <t>1663507517</t>
  </si>
  <si>
    <t>-1260202778</t>
  </si>
  <si>
    <t>-1367951395</t>
  </si>
  <si>
    <t>-1419391220</t>
  </si>
  <si>
    <t>-1174972870</t>
  </si>
  <si>
    <t>2116316631</t>
  </si>
  <si>
    <t>1577248611</t>
  </si>
  <si>
    <t>-1389437944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</si>
  <si>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</si>
  <si>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-18743782</t>
  </si>
  <si>
    <t>1013133658</t>
  </si>
  <si>
    <t>18,45*0,3</t>
  </si>
  <si>
    <t>-1959177830</t>
  </si>
  <si>
    <t>-836952973</t>
  </si>
  <si>
    <t>40*1,015 'Přepočtené koeficientem množství</t>
  </si>
  <si>
    <t>871271211</t>
  </si>
  <si>
    <t>Montáž vodovodního potrubí z plastů v otevřeném výkopu z polyetylenu PE 100 svařovaných elektrotvarovkou SDR 11/PN16 D 140 x 12,7 mm</t>
  </si>
  <si>
    <t>198173136</t>
  </si>
  <si>
    <t>28613119</t>
  </si>
  <si>
    <t>trubka vodovodní PE100 PN 16 SDR11 140x12,7mm</t>
  </si>
  <si>
    <t>1879736486</t>
  </si>
  <si>
    <t>10*1,015 'Přepočtené koeficientem množství</t>
  </si>
  <si>
    <t>-354046660</t>
  </si>
  <si>
    <t>-1975591951</t>
  </si>
  <si>
    <t>15*1,015 'Přepočtené koeficientem množství</t>
  </si>
  <si>
    <t>-426823749</t>
  </si>
  <si>
    <t>291175686</t>
  </si>
  <si>
    <t>932188452</t>
  </si>
  <si>
    <t>3824500</t>
  </si>
  <si>
    <t>891279961</t>
  </si>
  <si>
    <t>Montáž opravných armatur na potrubí z trub litinových, ocelových nebo plastických hmot potrubních spojek hrdlo/hrdlo DN 125</t>
  </si>
  <si>
    <t>117789269</t>
  </si>
  <si>
    <t>31951017</t>
  </si>
  <si>
    <t>potrubní spojka jištěná proti posuvu hrdlo-hrdlo DN 125</t>
  </si>
  <si>
    <t>-152937258</t>
  </si>
  <si>
    <t>654548661</t>
  </si>
  <si>
    <t>31951018</t>
  </si>
  <si>
    <t>potrubní spojka jištěná proti posuvu hrdlo-hrdlo DN 150</t>
  </si>
  <si>
    <t>401853028</t>
  </si>
  <si>
    <t>1370076550</t>
  </si>
  <si>
    <t>10,0+40,0</t>
  </si>
  <si>
    <t>590946464</t>
  </si>
  <si>
    <t>358344170</t>
  </si>
  <si>
    <t>15,0</t>
  </si>
  <si>
    <t>-522301029</t>
  </si>
  <si>
    <t>-1443007786</t>
  </si>
  <si>
    <t>-560805308</t>
  </si>
  <si>
    <t>247015324</t>
  </si>
  <si>
    <t>1244749039</t>
  </si>
  <si>
    <t>-1848916329</t>
  </si>
  <si>
    <t>(1,3+2,7+10,4)*2</t>
  </si>
  <si>
    <t>151975171</t>
  </si>
  <si>
    <t>-1197669842</t>
  </si>
  <si>
    <t>1548998355</t>
  </si>
  <si>
    <t>373936666</t>
  </si>
  <si>
    <t>18,45*0,7</t>
  </si>
  <si>
    <t>-536371137</t>
  </si>
  <si>
    <t>1220001150</t>
  </si>
  <si>
    <t>7*42,34</t>
  </si>
  <si>
    <t>-580702177</t>
  </si>
  <si>
    <t>4,797*0,3</t>
  </si>
  <si>
    <t>10,676</t>
  </si>
  <si>
    <t>-740326424</t>
  </si>
  <si>
    <t>3,686+2,655+12,18</t>
  </si>
  <si>
    <t>-971828767</t>
  </si>
  <si>
    <t>7,743+6,336+5,046</t>
  </si>
  <si>
    <t>-2058693350</t>
  </si>
  <si>
    <t>02 - Přepojení přípojek</t>
  </si>
  <si>
    <t>1306167607</t>
  </si>
  <si>
    <t>6,0*1,0 "místní asf</t>
  </si>
  <si>
    <t>-985593024</t>
  </si>
  <si>
    <t>1757267950</t>
  </si>
  <si>
    <t>1848708470</t>
  </si>
  <si>
    <t>338858938</t>
  </si>
  <si>
    <t>6,0*1,4 "místní asf</t>
  </si>
  <si>
    <t>-2144041597</t>
  </si>
  <si>
    <t>15,5/10,0*24</t>
  </si>
  <si>
    <t>1655368771</t>
  </si>
  <si>
    <t>15,5/10,0</t>
  </si>
  <si>
    <t>1420267482</t>
  </si>
  <si>
    <t>6,36*0,5</t>
  </si>
  <si>
    <t>6,0*((0,2+0,1)/2*1,0)*0,5</t>
  </si>
  <si>
    <t>1843358513</t>
  </si>
  <si>
    <t>-714177</t>
  </si>
  <si>
    <t>18,0</t>
  </si>
  <si>
    <t>-1386641990</t>
  </si>
  <si>
    <t>-1261059425</t>
  </si>
  <si>
    <t>3,63</t>
  </si>
  <si>
    <t>-1217128260</t>
  </si>
  <si>
    <t>1330416712</t>
  </si>
  <si>
    <t>3,63*1,8</t>
  </si>
  <si>
    <t>-727021157</t>
  </si>
  <si>
    <t>3,55 "náhrada výkopku</t>
  </si>
  <si>
    <t>-401494131</t>
  </si>
  <si>
    <t>3,55*2,0</t>
  </si>
  <si>
    <t>-785189650</t>
  </si>
  <si>
    <t>2,18</t>
  </si>
  <si>
    <t>427968435</t>
  </si>
  <si>
    <t>2,18*2 'Přepočtené koeficientem množství</t>
  </si>
  <si>
    <t>1305444512</t>
  </si>
  <si>
    <t>6,0*((0,2+0,1)/2*1,0)</t>
  </si>
  <si>
    <t>-1861260692</t>
  </si>
  <si>
    <t>3,0</t>
  </si>
  <si>
    <t>1992450608</t>
  </si>
  <si>
    <t>0,6</t>
  </si>
  <si>
    <t>134765785</t>
  </si>
  <si>
    <t>312416177</t>
  </si>
  <si>
    <t>-1214023871</t>
  </si>
  <si>
    <t>-1251350197</t>
  </si>
  <si>
    <t>239987621</t>
  </si>
  <si>
    <t>-1400985382</t>
  </si>
  <si>
    <t>280293107</t>
  </si>
  <si>
    <t>6,0*1,5 "místní asf</t>
  </si>
  <si>
    <t>871161211</t>
  </si>
  <si>
    <t>Montáž vodovodního potrubí z plastů v otevřeném výkopu z polyetylenu PE 100 svařovaných elektrotvarovkou SDR 11/PN16 D 32 x 3,0 mm</t>
  </si>
  <si>
    <t>-367380056</t>
  </si>
  <si>
    <t>28613170r</t>
  </si>
  <si>
    <t>trubka vodovodní PE100 RC SDR11  32x3,0mm</t>
  </si>
  <si>
    <t>-274063898</t>
  </si>
  <si>
    <t>13*1,015 'Přepočtené koeficientem množství</t>
  </si>
  <si>
    <t>871211211</t>
  </si>
  <si>
    <t>Montáž vodovodního potrubí z plastů v otevřeném výkopu z polyetylenu PE 100 svařovaných elektrotvarovkou SDR 11/PN16 D 63 x 5,8 mm</t>
  </si>
  <si>
    <t>-691994746</t>
  </si>
  <si>
    <t>28613173r</t>
  </si>
  <si>
    <t>trubka vodovodní PE100 RC SDR11  63x5,8mm</t>
  </si>
  <si>
    <t>1450055687</t>
  </si>
  <si>
    <t>1349521192</t>
  </si>
  <si>
    <t>28613116r</t>
  </si>
  <si>
    <t>trubka vodovodní PE100 RC PN 16 SDR11 110x10,0mm</t>
  </si>
  <si>
    <t>-1146102285</t>
  </si>
  <si>
    <t>911688589</t>
  </si>
  <si>
    <t>28613119r</t>
  </si>
  <si>
    <t>trubka vodovodní PE100 RC PN 16 SDR11 140x12,7mm</t>
  </si>
  <si>
    <t>-1819320872</t>
  </si>
  <si>
    <t>877162001</t>
  </si>
  <si>
    <t>Montáž svěrných (mechanických) spojek na vodovodním potrubí spojek, kolen 90° nebo redukcí d 32</t>
  </si>
  <si>
    <t>-1264157179</t>
  </si>
  <si>
    <t>55.632003203216</t>
  </si>
  <si>
    <t>TVAROVKA ISO SPOJKA 32-32</t>
  </si>
  <si>
    <t>-941413231</t>
  </si>
  <si>
    <t>877172001</t>
  </si>
  <si>
    <t>Montáž svěrných (mechanických) spojek na vodovodním potrubí spojek, kolen 90° nebo redukcí d 40</t>
  </si>
  <si>
    <t>-197986490</t>
  </si>
  <si>
    <t>55.632004004016</t>
  </si>
  <si>
    <t>TVAROVKA ISO SPOJKA 40-40</t>
  </si>
  <si>
    <t>514238692</t>
  </si>
  <si>
    <t>877212001</t>
  </si>
  <si>
    <t>Montáž svěrných (mechanických) spojek na vodovodním potrubí spojek, kolen 90° nebo redukcí d 63</t>
  </si>
  <si>
    <t>79424648</t>
  </si>
  <si>
    <t>55.632006306316</t>
  </si>
  <si>
    <t>TVAROVKA ISO SPOJKA 63-63</t>
  </si>
  <si>
    <t>-569122343</t>
  </si>
  <si>
    <t>877232001-R</t>
  </si>
  <si>
    <t>Montáž svěrných (mechanických) spojek na vodovodním potrubí spojek, kolen 90° nebo redukcí d 110</t>
  </si>
  <si>
    <t>-502773735</t>
  </si>
  <si>
    <t>56.632006306316</t>
  </si>
  <si>
    <t>TVAROVKA ISO SPOJKA 110-110</t>
  </si>
  <si>
    <t>-2041313322</t>
  </si>
  <si>
    <t>1028125690</t>
  </si>
  <si>
    <t>-1387204644</t>
  </si>
  <si>
    <t>-324479165</t>
  </si>
  <si>
    <t>877251126</t>
  </si>
  <si>
    <t>Montáž tvarovek na vodovodním plastovém potrubí z polyetylenu PE 100 elektrotvarovek SDR 11/PN16 T-kusů navrtávacích s ventilem a 360° otočnou odbočkou d 110/32</t>
  </si>
  <si>
    <t>-1932702987</t>
  </si>
  <si>
    <t>28614050</t>
  </si>
  <si>
    <t>tvarovka T-kus navrtávací s ventilem, s odbočkou 360° D 110-32mm</t>
  </si>
  <si>
    <t>-1241962146</t>
  </si>
  <si>
    <t>55.960113018004</t>
  </si>
  <si>
    <t>SOUPRAVA ZEMNÍ TELESKOPICKÁ DOM. ŠOUPÁTKA-1,3-1,8 3/4"-2" (1,3-1,8m)</t>
  </si>
  <si>
    <t>-1401386491</t>
  </si>
  <si>
    <t>877251127-R</t>
  </si>
  <si>
    <t>Montáž tvarovek na vodovodním plastovém potrubí z polyetylenu PE 100 elektrotvarovek SDR 11/PN16 T-kusů navrtávacích s ventilem a 360° otočnou odbočkou d 110/40</t>
  </si>
  <si>
    <t>1337016594</t>
  </si>
  <si>
    <t>28614051r</t>
  </si>
  <si>
    <t>tvarovka T-kus navrtávací s ventilem, s odbočkou 360° D 110-40mm</t>
  </si>
  <si>
    <t>-671912248</t>
  </si>
  <si>
    <t>-1053351150</t>
  </si>
  <si>
    <t>877251127</t>
  </si>
  <si>
    <t>Montáž tvarovek na vodovodním plastovém potrubí z polyetylenu PE 100 elektrotvarovek SDR 11/PN16 T-kusů navrtávacích s ventilem a 360° otočnou odbočkou d 110/63</t>
  </si>
  <si>
    <t>808801128</t>
  </si>
  <si>
    <t>28614051</t>
  </si>
  <si>
    <t>tvarovka T-kus navrtávací s ventilem, s odbočkou 360° D 110-63mm</t>
  </si>
  <si>
    <t>-1087009897</t>
  </si>
  <si>
    <t>1914362956</t>
  </si>
  <si>
    <t>968734640</t>
  </si>
  <si>
    <t>1893513901</t>
  </si>
  <si>
    <t>996812677</t>
  </si>
  <si>
    <t>899401111</t>
  </si>
  <si>
    <t>Osazení poklopů litinových ventilových</t>
  </si>
  <si>
    <t>1646542814</t>
  </si>
  <si>
    <t>42291402</t>
  </si>
  <si>
    <t>poklop litinový ventilový</t>
  </si>
  <si>
    <t>1379730980</t>
  </si>
  <si>
    <t>42210051</t>
  </si>
  <si>
    <t>deska podkladová uličního poklopu litinového ventilového</t>
  </si>
  <si>
    <t>-401368607</t>
  </si>
  <si>
    <t>1307375129</t>
  </si>
  <si>
    <t>1381432911</t>
  </si>
  <si>
    <t>-1449754777</t>
  </si>
  <si>
    <t>1645345553</t>
  </si>
  <si>
    <t>6,0*2</t>
  </si>
  <si>
    <t>-1132092937</t>
  </si>
  <si>
    <t>1873707757</t>
  </si>
  <si>
    <t>87914505</t>
  </si>
  <si>
    <t>-1216980392</t>
  </si>
  <si>
    <t>143390136</t>
  </si>
  <si>
    <t>7*8,639</t>
  </si>
  <si>
    <t>-1089592839</t>
  </si>
  <si>
    <t>1,950</t>
  </si>
  <si>
    <t>415307482</t>
  </si>
  <si>
    <t>1,536+0,773</t>
  </si>
  <si>
    <t>1528234937</t>
  </si>
  <si>
    <t>1,74+2,64</t>
  </si>
  <si>
    <t>-83872288</t>
  </si>
  <si>
    <t>SO 02 - Kanalizace</t>
  </si>
  <si>
    <t xml:space="preserve">    3 - Svislé a kompletní konstrukce</t>
  </si>
  <si>
    <t xml:space="preserve">    6 - Úpravy povrchů, podlahy a osazování výplní</t>
  </si>
  <si>
    <t>1831043380</t>
  </si>
  <si>
    <t>D.1.2.b.2</t>
  </si>
  <si>
    <t>247,51*1,5</t>
  </si>
  <si>
    <t>3,0*2,0</t>
  </si>
  <si>
    <t>8,0*3,2</t>
  </si>
  <si>
    <t>1459422655</t>
  </si>
  <si>
    <t>1939546834</t>
  </si>
  <si>
    <t>111,49*1,5 "místní asf</t>
  </si>
  <si>
    <t>1344700612</t>
  </si>
  <si>
    <t>-1437262999</t>
  </si>
  <si>
    <t>1898499422</t>
  </si>
  <si>
    <t>247,51*2,5</t>
  </si>
  <si>
    <t>4,0*3,0</t>
  </si>
  <si>
    <t>9,0*4,2</t>
  </si>
  <si>
    <t>111,49*2,5 "místní asf</t>
  </si>
  <si>
    <t>-1808711916</t>
  </si>
  <si>
    <t>-1282321363</t>
  </si>
  <si>
    <t>359,0/10,0*24</t>
  </si>
  <si>
    <t>419408581</t>
  </si>
  <si>
    <t>359,0/10,0</t>
  </si>
  <si>
    <t>312825105</t>
  </si>
  <si>
    <t>15*1,5</t>
  </si>
  <si>
    <t>-1606278475</t>
  </si>
  <si>
    <t>-641294050</t>
  </si>
  <si>
    <t>(15+15)*2*0,5*1,5*(3,98+0,15)</t>
  </si>
  <si>
    <t>-354620468</t>
  </si>
  <si>
    <t>2038,61*0,5</t>
  </si>
  <si>
    <t>359,0*((0,2+0,1)/2*1,5)*0,5</t>
  </si>
  <si>
    <t>2029830899</t>
  </si>
  <si>
    <t>141721347-R</t>
  </si>
  <si>
    <t>Řízené šnekové horizontální vrtání s vtlačením potrubí v hloubce do 6 m v hornině třídy těžitelnosti I a II, skupiny 1 až 4 dimenze pro ocelové potrubí délky vrtu přes 20 do 50 m, průměru přes DN 700 do 800 mm</t>
  </si>
  <si>
    <t>-1151005088</t>
  </si>
  <si>
    <t>14033244r</t>
  </si>
  <si>
    <t>trubka ocelová bezešvá hladká tl 10mm ČSN 41 1375.1 D 720mm</t>
  </si>
  <si>
    <t>560108797</t>
  </si>
  <si>
    <t>151811132</t>
  </si>
  <si>
    <t>Zřízení pažicích boxů pro pažení a rozepření stěn rýh podzemního vedení hloubka výkopu do 4 m, šířka přes 1,2 do 2,5 m</t>
  </si>
  <si>
    <t>1157079786</t>
  </si>
  <si>
    <t>1242,35</t>
  </si>
  <si>
    <t>151811133</t>
  </si>
  <si>
    <t>Zřízení pažicích boxů pro pažení a rozepření stěn rýh podzemního vedení hloubka výkopu do 4 m, šířka přes 2,5 do 5 m</t>
  </si>
  <si>
    <t>1303277611</t>
  </si>
  <si>
    <t>2*8,0*5,8</t>
  </si>
  <si>
    <t>151811142</t>
  </si>
  <si>
    <t>Zřízení pažicích boxů pro pažení a rozepření stěn rýh podzemního vedení hloubka výkopu přes 4 do 6 m, šířka přes 1,2 do 2,5 m</t>
  </si>
  <si>
    <t>-957649069</t>
  </si>
  <si>
    <t>151811232</t>
  </si>
  <si>
    <t>Odstranění pažicích boxů pro pažení a rozepření stěn rýh podzemního vedení hloubka výkopu do 4 m, šířka přes 1,2 do 2,5 m</t>
  </si>
  <si>
    <t>641111967</t>
  </si>
  <si>
    <t>151811242</t>
  </si>
  <si>
    <t>Odstranění pažicích boxů pro pažení a rozepření stěn rýh podzemního vedení hloubka výkopu přes 4 do 6 m, šířka přes 1,2 do 2,5 m</t>
  </si>
  <si>
    <t>-453190909</t>
  </si>
  <si>
    <t>151811243</t>
  </si>
  <si>
    <t>Odstranění pažicích boxů pro pažení a rozepření stěn rýh podzemního vedení hloubka výkopu přes 4 do 6 m, šířka přes 2,5 do 5 m</t>
  </si>
  <si>
    <t>-3432317</t>
  </si>
  <si>
    <t>684865364</t>
  </si>
  <si>
    <t>1059,693</t>
  </si>
  <si>
    <t>-912102518</t>
  </si>
  <si>
    <t>246124988</t>
  </si>
  <si>
    <t>1059,693*1,8</t>
  </si>
  <si>
    <t>-2136550176</t>
  </si>
  <si>
    <t>1475,56 "náhrada výkopku</t>
  </si>
  <si>
    <t>-180487256</t>
  </si>
  <si>
    <t>1475,56*2,0</t>
  </si>
  <si>
    <t>316963713</t>
  </si>
  <si>
    <t>372,78</t>
  </si>
  <si>
    <t>1176214941</t>
  </si>
  <si>
    <t>372,78*2 'Přepočtené koeficientem množství</t>
  </si>
  <si>
    <t>-1750128936</t>
  </si>
  <si>
    <t>359,0*((0,2+0,1)/2*1,5)</t>
  </si>
  <si>
    <t>1823205791</t>
  </si>
  <si>
    <t>359,0</t>
  </si>
  <si>
    <t>Svislé a kompletní konstrukce</t>
  </si>
  <si>
    <t>359901111</t>
  </si>
  <si>
    <t>Vyčištění stok jakékoliv výšky</t>
  </si>
  <si>
    <t>-39830833</t>
  </si>
  <si>
    <t>359901211</t>
  </si>
  <si>
    <t>Monitoring stok (kamerový systém) jakékoli výšky nová kanalizace</t>
  </si>
  <si>
    <t>-1972682884</t>
  </si>
  <si>
    <t>-87848774</t>
  </si>
  <si>
    <t>53,58</t>
  </si>
  <si>
    <t>452112112</t>
  </si>
  <si>
    <t>Osazení betonových dílců prstenců nebo rámů pod poklopy a mříže, výšky do 100 mm</t>
  </si>
  <si>
    <t>1399415791</t>
  </si>
  <si>
    <t>4+5+5+1</t>
  </si>
  <si>
    <t>59224184</t>
  </si>
  <si>
    <t>prstenec šachtový vyrovnávací betonový 625x120x40mm</t>
  </si>
  <si>
    <t>2122514842</t>
  </si>
  <si>
    <t>59224185</t>
  </si>
  <si>
    <t>prstenec šachtový vyrovnávací betonový 625x120x60mm</t>
  </si>
  <si>
    <t>834630561</t>
  </si>
  <si>
    <t>59224176</t>
  </si>
  <si>
    <t>prstenec šachtový vyrovnávací betonový 625x120x80mm</t>
  </si>
  <si>
    <t>1277888811</t>
  </si>
  <si>
    <t>59224187</t>
  </si>
  <si>
    <t>prstenec šachtový vyrovnávací betonový 625x120x100mm</t>
  </si>
  <si>
    <t>-308956996</t>
  </si>
  <si>
    <t>452112122</t>
  </si>
  <si>
    <t>Osazení betonových dílců prstenců nebo rámů pod poklopy a mříže, výšky přes 100 do 200 mm</t>
  </si>
  <si>
    <t>-1257289702</t>
  </si>
  <si>
    <t>59224188</t>
  </si>
  <si>
    <t>prstenec šachtový vyrovnávací betonový 625x120x120mm</t>
  </si>
  <si>
    <t>225421382</t>
  </si>
  <si>
    <t>452311121</t>
  </si>
  <si>
    <t>Podkladní a zajišťovací konstrukce z betonu prostého v otevřeném výkopu desky pod potrubí, stoky a drobné objekty z betonu tř. C 8/10</t>
  </si>
  <si>
    <t>103308411</t>
  </si>
  <si>
    <t>pod šachty</t>
  </si>
  <si>
    <t>12*PI*0,8*0,8*0,1</t>
  </si>
  <si>
    <t>1397135344</t>
  </si>
  <si>
    <t>-130866510</t>
  </si>
  <si>
    <t>1997196680</t>
  </si>
  <si>
    <t>327358522</t>
  </si>
  <si>
    <t>-553633122</t>
  </si>
  <si>
    <t>980502971</t>
  </si>
  <si>
    <t>573338772</t>
  </si>
  <si>
    <t>Úpravy povrchů, podlahy a osazování výplní</t>
  </si>
  <si>
    <t>617633112</t>
  </si>
  <si>
    <t>Vnitřní úprava povrchu betonových šachet stěrkou z těsnící cementové malty dvouvrstvou, šachet válcových a kuželových</t>
  </si>
  <si>
    <t>-1808747109</t>
  </si>
  <si>
    <t>PI*1,0*1,0 "Š14</t>
  </si>
  <si>
    <t>810391811</t>
  </si>
  <si>
    <t>Bourání stávajícího potrubí z betonu v otevřeném výkopu DN přes 200 do 400</t>
  </si>
  <si>
    <t>-869683745</t>
  </si>
  <si>
    <t>223,0 "DN 300</t>
  </si>
  <si>
    <t>92,0 "DN 400</t>
  </si>
  <si>
    <t>830361811</t>
  </si>
  <si>
    <t>Bourání stávajícího potrubí z kameninových trub v otevřeném výkopu DN přes 150 do 250</t>
  </si>
  <si>
    <t>-1962091314</t>
  </si>
  <si>
    <t>28*1,0</t>
  </si>
  <si>
    <t>830391811</t>
  </si>
  <si>
    <t>Bourání stávajícího potrubí z kameninových trub v otevřeném výkopu DN přes 250 do 400</t>
  </si>
  <si>
    <t>-2054453846</t>
  </si>
  <si>
    <t>12,0 "DN 300</t>
  </si>
  <si>
    <t>871423121</t>
  </si>
  <si>
    <t>Montáž kanalizačního potrubí z plastů z tvrdého PVC těsněných gumovým kroužkem v otevřeném výkopu ve sklonu do 20 % DN 500</t>
  </si>
  <si>
    <t>1772599470</t>
  </si>
  <si>
    <t>28611111r</t>
  </si>
  <si>
    <t>trubka kanalizační PVC DN 500x6000mm SN12</t>
  </si>
  <si>
    <t>537031742</t>
  </si>
  <si>
    <t>Poznámka k položce:_x000D_
ztratné 3%</t>
  </si>
  <si>
    <t>401*1,03 'Přepočtené koeficientem množství</t>
  </si>
  <si>
    <t>877425221</t>
  </si>
  <si>
    <t>Montáž tvarovek na kanalizačním potrubí z trub z plastu z tvrdého PVC nebo z polypropylenu v otevřeném výkopu dvouosých DN 500</t>
  </si>
  <si>
    <t>1763208354</t>
  </si>
  <si>
    <t>28611451</t>
  </si>
  <si>
    <t>odbočka kanalizační plastová s hrdlem KG 500/160/87°</t>
  </si>
  <si>
    <t>-91259983</t>
  </si>
  <si>
    <t>28611418</t>
  </si>
  <si>
    <t>odbočka kanalizační plastová s hrdlem KG 500/200/45°</t>
  </si>
  <si>
    <t>1235620479</t>
  </si>
  <si>
    <t>890451851</t>
  </si>
  <si>
    <t>Bourání šachet a jímek strojně velikosti obestavěného prostoru přes 3 do 5 m3 z prefabrikovaných skruží</t>
  </si>
  <si>
    <t>-567965528</t>
  </si>
  <si>
    <t>PI*0,5*0,5*4 "Š14</t>
  </si>
  <si>
    <t>(10+3)*PI*0,5*0,5*4,5</t>
  </si>
  <si>
    <t>892422121</t>
  </si>
  <si>
    <t>Tlakové zkoušky vzduchem těsnícími vaky ucpávkovými DN 500</t>
  </si>
  <si>
    <t>úsek</t>
  </si>
  <si>
    <t>264380518</t>
  </si>
  <si>
    <t>894411311</t>
  </si>
  <si>
    <t>Osazení betonových nebo železobetonových dílců pro šachty skruží rovných</t>
  </si>
  <si>
    <t>-1343898367</t>
  </si>
  <si>
    <t>7+7+17+1+1+1</t>
  </si>
  <si>
    <t>59224050</t>
  </si>
  <si>
    <t>skruž pro kanalizační šachty se zabudovanými stupadly 100x25x12cm</t>
  </si>
  <si>
    <t>1636907829</t>
  </si>
  <si>
    <t>59224051</t>
  </si>
  <si>
    <t>skruž pro kanalizační šachty se zabudovanými stupadly 100x50x12cm</t>
  </si>
  <si>
    <t>830620997</t>
  </si>
  <si>
    <t>7+1</t>
  </si>
  <si>
    <t>59224052</t>
  </si>
  <si>
    <t>skruž pro kanalizační šachty se zabudovanými stupadly 100x100x12cm</t>
  </si>
  <si>
    <t>-1317772531</t>
  </si>
  <si>
    <t>17+1</t>
  </si>
  <si>
    <t>59224438</t>
  </si>
  <si>
    <t>skruž betonové šachty DN 1500 kanalizační 150x100x14cm, stupadla poplastovaná</t>
  </si>
  <si>
    <t>-2141713502</t>
  </si>
  <si>
    <t>894412411</t>
  </si>
  <si>
    <t>Osazení betonových nebo železobetonových dílců pro šachty skruží přechodových</t>
  </si>
  <si>
    <t>-48816258</t>
  </si>
  <si>
    <t>59224168</t>
  </si>
  <si>
    <t>skruž betonová přechodová 62,5/100x60x12cm, stupadla poplastovaná kapsová</t>
  </si>
  <si>
    <t>-1723556389</t>
  </si>
  <si>
    <t>894414111</t>
  </si>
  <si>
    <t>Osazení betonových nebo železobetonových dílců pro šachty skruží základových (dno)</t>
  </si>
  <si>
    <t>-1055938373</t>
  </si>
  <si>
    <t>11+1</t>
  </si>
  <si>
    <t>59224339</t>
  </si>
  <si>
    <t>dno betonové šachty kanalizační přímé 100x100x60cm</t>
  </si>
  <si>
    <t>-1235102869</t>
  </si>
  <si>
    <t>59224358</t>
  </si>
  <si>
    <t>dno betonové šachty kanalizační jednolité 150x139x100cm</t>
  </si>
  <si>
    <t>-757595908</t>
  </si>
  <si>
    <t>59224348</t>
  </si>
  <si>
    <t>těsnění elastomerové pro spojení šachetních dílů DN 1000</t>
  </si>
  <si>
    <t>1558002714</t>
  </si>
  <si>
    <t>42+3</t>
  </si>
  <si>
    <t>59224342</t>
  </si>
  <si>
    <t>těsnění elastomerové pro spojení šachetních dílů DN 1500</t>
  </si>
  <si>
    <t>-2091882959</t>
  </si>
  <si>
    <t>894414211</t>
  </si>
  <si>
    <t>Osazení betonových nebo železobetonových dílců pro šachty desek zákrytových</t>
  </si>
  <si>
    <t>268245920</t>
  </si>
  <si>
    <t>1+1</t>
  </si>
  <si>
    <t>59224434</t>
  </si>
  <si>
    <t>deska betonová zákrytová šachty DN 1500 kanalizační 180/62,5x16,5cm</t>
  </si>
  <si>
    <t>1117362649</t>
  </si>
  <si>
    <t>59224315</t>
  </si>
  <si>
    <t>deska betonová zákrytová pro kruhové šachty 100/62,5x16,5cm</t>
  </si>
  <si>
    <t>488556481</t>
  </si>
  <si>
    <t>899101211</t>
  </si>
  <si>
    <t>Demontáž poklopů litinových a ocelových včetně rámů, hmotnosti jednotlivě do 50 kg</t>
  </si>
  <si>
    <t>1569602515</t>
  </si>
  <si>
    <t>1+10+3</t>
  </si>
  <si>
    <t>899104112-R</t>
  </si>
  <si>
    <t>Osazení samonivelačních poklopů litinových a ocelových včetně rámů pro třídu zatížení D400, E600 včetně zálivky, adaptéru dle výrobce</t>
  </si>
  <si>
    <t>-1663366350</t>
  </si>
  <si>
    <t>12+1</t>
  </si>
  <si>
    <t>5524103102r1</t>
  </si>
  <si>
    <t>Kanalizační poklop litinový, rám samonivelační,  D 400 s odvětráním</t>
  </si>
  <si>
    <t>-80836351</t>
  </si>
  <si>
    <t>5524103102r2</t>
  </si>
  <si>
    <t>Kanalizační poklop litinový, rám samonivelační,  D 400 bez odvětrání</t>
  </si>
  <si>
    <t>1686612451</t>
  </si>
  <si>
    <t>10+1</t>
  </si>
  <si>
    <t>5524143001</t>
  </si>
  <si>
    <t>adaptér na samonivelační poklopy</t>
  </si>
  <si>
    <t>-1216135404</t>
  </si>
  <si>
    <t>899104112-R.1</t>
  </si>
  <si>
    <t>Provizorní poklop</t>
  </si>
  <si>
    <t>394732011</t>
  </si>
  <si>
    <t>dvojnásobná obratovost</t>
  </si>
  <si>
    <t>- poklop DN 600 D400</t>
  </si>
  <si>
    <t>- prstýnek 40 mm</t>
  </si>
  <si>
    <t>- prstýnek 60 mm</t>
  </si>
  <si>
    <t>-404353146</t>
  </si>
  <si>
    <t>247,51*2</t>
  </si>
  <si>
    <t>2*4,0</t>
  </si>
  <si>
    <t>2*9,0</t>
  </si>
  <si>
    <t>-1129308993</t>
  </si>
  <si>
    <t>-1327971451</t>
  </si>
  <si>
    <t>-917954482</t>
  </si>
  <si>
    <t>-282712424</t>
  </si>
  <si>
    <t>-743158334</t>
  </si>
  <si>
    <t>7*731,536</t>
  </si>
  <si>
    <t>997221561</t>
  </si>
  <si>
    <t>Vodorovná doprava suti bez naložení, ale se složením a s hrubým urovnáním z kusových materiálů, na vzdálenost do 1 km</t>
  </si>
  <si>
    <t>1988901539</t>
  </si>
  <si>
    <t>76,48+1,82+1,86+17,672</t>
  </si>
  <si>
    <t>997221569</t>
  </si>
  <si>
    <t>1177702980</t>
  </si>
  <si>
    <t>7*107,752</t>
  </si>
  <si>
    <t>626317888</t>
  </si>
  <si>
    <t>130,931</t>
  </si>
  <si>
    <t>76,48</t>
  </si>
  <si>
    <t>1,82</t>
  </si>
  <si>
    <t>1,86</t>
  </si>
  <si>
    <t>17,672</t>
  </si>
  <si>
    <t>-1217737485</t>
  </si>
  <si>
    <t>103,133+87,152+19,232</t>
  </si>
  <si>
    <t>-765262996</t>
  </si>
  <si>
    <t>116,831+177,261+96,996</t>
  </si>
  <si>
    <t>716130734</t>
  </si>
  <si>
    <t>01 - Přepojení stok</t>
  </si>
  <si>
    <t>959977958</t>
  </si>
  <si>
    <t>6,0*1,6</t>
  </si>
  <si>
    <t>6,0*1,4</t>
  </si>
  <si>
    <t>1069913129</t>
  </si>
  <si>
    <t>-1509872153</t>
  </si>
  <si>
    <t>-1804346226</t>
  </si>
  <si>
    <t>-22486124</t>
  </si>
  <si>
    <t>6,0*2,6</t>
  </si>
  <si>
    <t>6,0*2,4</t>
  </si>
  <si>
    <t>-25563666</t>
  </si>
  <si>
    <t>12,0/10,0*24</t>
  </si>
  <si>
    <t>1902517180</t>
  </si>
  <si>
    <t>12,0/10,0</t>
  </si>
  <si>
    <t>-2115190187</t>
  </si>
  <si>
    <t>56,88*0,5</t>
  </si>
  <si>
    <t>6,0*((0,2+0,1)/2*1,6)*0,5</t>
  </si>
  <si>
    <t>6,0*((0,2+0,1)/2*1,4)*0,5</t>
  </si>
  <si>
    <t>1339741344</t>
  </si>
  <si>
    <t>1302746371</t>
  </si>
  <si>
    <t>86,4</t>
  </si>
  <si>
    <t>1243025823</t>
  </si>
  <si>
    <t>-1341223714</t>
  </si>
  <si>
    <t>29,79</t>
  </si>
  <si>
    <t>-1607732489</t>
  </si>
  <si>
    <t>2078030768</t>
  </si>
  <si>
    <t>29,79*1,8</t>
  </si>
  <si>
    <t>1469238443</t>
  </si>
  <si>
    <t>40,02 "náhrada výkopku</t>
  </si>
  <si>
    <t>-1730308411</t>
  </si>
  <si>
    <t>40,02*2,0</t>
  </si>
  <si>
    <t>658097252</t>
  </si>
  <si>
    <t>12,32</t>
  </si>
  <si>
    <t>-1112449307</t>
  </si>
  <si>
    <t>12,32*2 'Přepočtené koeficientem množství</t>
  </si>
  <si>
    <t>-1841497322</t>
  </si>
  <si>
    <t>6,0*((0,2+0,1)/2*1,6)</t>
  </si>
  <si>
    <t>6,0*((0,2+0,1)/2*1,4)</t>
  </si>
  <si>
    <t>580448332</t>
  </si>
  <si>
    <t>12,0</t>
  </si>
  <si>
    <t>1171354552</t>
  </si>
  <si>
    <t>1201608859</t>
  </si>
  <si>
    <t>-1248797703</t>
  </si>
  <si>
    <t>1,8</t>
  </si>
  <si>
    <t>937720362</t>
  </si>
  <si>
    <t>1406401213</t>
  </si>
  <si>
    <t>-1587540493</t>
  </si>
  <si>
    <t>1186076576</t>
  </si>
  <si>
    <t>-1160833034</t>
  </si>
  <si>
    <t>-1765438408</t>
  </si>
  <si>
    <t>116894988</t>
  </si>
  <si>
    <t>871393121</t>
  </si>
  <si>
    <t>Montáž kanalizačního potrubí z plastů z tvrdého PVC těsněných gumovým kroužkem v otevřeném výkopu ve sklonu do 20 % DN 400</t>
  </si>
  <si>
    <t>410531350</t>
  </si>
  <si>
    <t>28612020</t>
  </si>
  <si>
    <t>trubka kanalizační PVC plnostěnná DN 400x3000mm SN12</t>
  </si>
  <si>
    <t>-1168838533</t>
  </si>
  <si>
    <t>6*1,03 'Přepočtené koeficientem množství</t>
  </si>
  <si>
    <t>871443121</t>
  </si>
  <si>
    <t>Montáž kanalizačního potrubí z plastů z tvrdého PVC těsněných gumovým kroužkem v otevřeném výkopu ve sklonu do 20 % DN 600</t>
  </si>
  <si>
    <t>-1694644890</t>
  </si>
  <si>
    <t>28611236r</t>
  </si>
  <si>
    <t>trubka kanalizační PVC plnostěnná DN 600x3000mm SN12</t>
  </si>
  <si>
    <t>878775729</t>
  </si>
  <si>
    <t>877395211</t>
  </si>
  <si>
    <t>Montáž tvarovek na kanalizačním potrubí z trub z plastu z tvrdého PVC nebo z polypropylenu v otevřeném výkopu jednoosých DN 400</t>
  </si>
  <si>
    <t>-1348541937</t>
  </si>
  <si>
    <t>28611544</t>
  </si>
  <si>
    <t>přechod kanalizační PVC betonové hrdlo DN 400</t>
  </si>
  <si>
    <t>-680435602</t>
  </si>
  <si>
    <t>877425211-R</t>
  </si>
  <si>
    <t>Montáž tvarovek na kanalizačním potrubí z trub z plastu z tvrdého PVC nebo z polypropylenu v otevřeném výkopu jednoosých DN 500</t>
  </si>
  <si>
    <t>1466199010</t>
  </si>
  <si>
    <t>28611544r</t>
  </si>
  <si>
    <t>přechod kanalizační PVC betonové hrdlo DN 600</t>
  </si>
  <si>
    <t>1156648363</t>
  </si>
  <si>
    <t>-395566940</t>
  </si>
  <si>
    <t>12,0*2</t>
  </si>
  <si>
    <t>-1914802941</t>
  </si>
  <si>
    <t>-106043727</t>
  </si>
  <si>
    <t>759894704</t>
  </si>
  <si>
    <t>-490074450</t>
  </si>
  <si>
    <t>1357722139</t>
  </si>
  <si>
    <t>7*26,358</t>
  </si>
  <si>
    <t>-484145793</t>
  </si>
  <si>
    <t>5,85</t>
  </si>
  <si>
    <t>1701893063</t>
  </si>
  <si>
    <t>4,608+2,76</t>
  </si>
  <si>
    <t>1152925906</t>
  </si>
  <si>
    <t>5,22+7,92</t>
  </si>
  <si>
    <t>-95984312</t>
  </si>
  <si>
    <t>1691743344</t>
  </si>
  <si>
    <t>21,0*1,1</t>
  </si>
  <si>
    <t>197631371</t>
  </si>
  <si>
    <t>1579810085</t>
  </si>
  <si>
    <t>-304577183</t>
  </si>
  <si>
    <t>999572046</t>
  </si>
  <si>
    <t>21,0*2,1</t>
  </si>
  <si>
    <t>113201112</t>
  </si>
  <si>
    <t>Vytrhání obrub s vybouráním lože, s přemístěním hmot na skládku na vzdálenost do 3 m nebo s naložením na dopravní prostředek silničních ležatých</t>
  </si>
  <si>
    <t>1679978371</t>
  </si>
  <si>
    <t>-1279749771</t>
  </si>
  <si>
    <t>21,0/10,0*24</t>
  </si>
  <si>
    <t>-1252991164</t>
  </si>
  <si>
    <t>21,0/10,0</t>
  </si>
  <si>
    <t>1372956061</t>
  </si>
  <si>
    <t>73,0*0,5</t>
  </si>
  <si>
    <t>21,0*((0,2+0,1)/2*1,1)*0,5</t>
  </si>
  <si>
    <t>-2008009326</t>
  </si>
  <si>
    <t>-1876246662</t>
  </si>
  <si>
    <t>151,2</t>
  </si>
  <si>
    <t>-1376718798</t>
  </si>
  <si>
    <t>-1178807553</t>
  </si>
  <si>
    <t>38,233</t>
  </si>
  <si>
    <t>270504806</t>
  </si>
  <si>
    <t>-657298576</t>
  </si>
  <si>
    <t>38,233*1,8</t>
  </si>
  <si>
    <t>1642744428</t>
  </si>
  <si>
    <t>59,47 "náhrada výkopku</t>
  </si>
  <si>
    <t>66619939</t>
  </si>
  <si>
    <t>59,47*2,0</t>
  </si>
  <si>
    <t>-599708111</t>
  </si>
  <si>
    <t>10,64</t>
  </si>
  <si>
    <t>631147912</t>
  </si>
  <si>
    <t>10,64*2 'Přepočtené koeficientem množství</t>
  </si>
  <si>
    <t>-521954723</t>
  </si>
  <si>
    <t>21,0*((0,2+0,1)/2*1,1)</t>
  </si>
  <si>
    <t>-1672923950</t>
  </si>
  <si>
    <t>21,0</t>
  </si>
  <si>
    <t>-1958236654</t>
  </si>
  <si>
    <t>2,31</t>
  </si>
  <si>
    <t>-1598893813</t>
  </si>
  <si>
    <t>-1468166694</t>
  </si>
  <si>
    <t>-454304991</t>
  </si>
  <si>
    <t>-824428831</t>
  </si>
  <si>
    <t>2046229635</t>
  </si>
  <si>
    <t>-1643010491</t>
  </si>
  <si>
    <t>158380203</t>
  </si>
  <si>
    <t>871315241</t>
  </si>
  <si>
    <t>Kanalizační potrubí z tvrdého PVC v otevřeném výkopu ve sklonu do 20 %, hladkého plnostěnného vícevrstvého, tuhost třídy SN 12 DN 150</t>
  </si>
  <si>
    <t>-673890329</t>
  </si>
  <si>
    <t>19*1,0</t>
  </si>
  <si>
    <t>871355241</t>
  </si>
  <si>
    <t>Kanalizační potrubí z tvrdého PVC v otevřeném výkopu ve sklonu do 20 %, hladkého plnostěnného vícevrstvého, tuhost třídy SN 12 DN 200</t>
  </si>
  <si>
    <t>50537125</t>
  </si>
  <si>
    <t>9*1,0</t>
  </si>
  <si>
    <t>877315211</t>
  </si>
  <si>
    <t>Montáž tvarovek na kanalizačním potrubí z trub z plastu z tvrdého PVC nebo z polypropylenu v otevřeném výkopu jednoosých DN 160</t>
  </si>
  <si>
    <t>-823231127</t>
  </si>
  <si>
    <t>28611528</t>
  </si>
  <si>
    <t>přechod kanalizační KG kamenina-plast DN 160</t>
  </si>
  <si>
    <t>1868949544</t>
  </si>
  <si>
    <t>877355211</t>
  </si>
  <si>
    <t>Montáž tvarovek na kanalizačním potrubí z trub z plastu z tvrdého PVC nebo z polypropylenu v otevřeném výkopu jednoosých DN 200</t>
  </si>
  <si>
    <t>1180070563</t>
  </si>
  <si>
    <t>28611530</t>
  </si>
  <si>
    <t>přechod kanalizační KG kamenina-plast DN 200</t>
  </si>
  <si>
    <t>-1787316958</t>
  </si>
  <si>
    <t>916241113</t>
  </si>
  <si>
    <t>Osazení obrubníku kamenného se zřízením lože, s vyplněním a zatřením spár cementovou maltou ležatého s boční opěrou z betonu prostého, do lože z betonu prostého</t>
  </si>
  <si>
    <t>1412637872</t>
  </si>
  <si>
    <t>20,0 "z rozebraných obrub</t>
  </si>
  <si>
    <t>-1811758165</t>
  </si>
  <si>
    <t>21,0*2</t>
  </si>
  <si>
    <t>645271627</t>
  </si>
  <si>
    <t>1733997252</t>
  </si>
  <si>
    <t>1117528202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</si>
  <si>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</si>
  <si>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</si>
  <si>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-168324460</t>
  </si>
  <si>
    <t>-1823567305</t>
  </si>
  <si>
    <t>1370083160</t>
  </si>
  <si>
    <t>7*34,341</t>
  </si>
  <si>
    <t>-1070293095</t>
  </si>
  <si>
    <t>7,508</t>
  </si>
  <si>
    <t>1577916836</t>
  </si>
  <si>
    <t>5,914+4,057</t>
  </si>
  <si>
    <t>1101745328</t>
  </si>
  <si>
    <t>6,699+10,164</t>
  </si>
  <si>
    <t>-108617810</t>
  </si>
  <si>
    <t>03 -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</si>
  <si>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</si>
  <si>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</si>
  <si>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</si>
  <si>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</si>
  <si>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</si>
  <si>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D1</t>
  </si>
  <si>
    <t>VON 1: Příprava a zařízení staveniště, provozní a územní vlivy</t>
  </si>
  <si>
    <t>D2</t>
  </si>
  <si>
    <t>VRN: Vedlejší rozpočtové náklady</t>
  </si>
  <si>
    <t>X1</t>
  </si>
  <si>
    <t>Zařízení staveniště - příprava, zřízení, provozování, odstranění staveniště</t>
  </si>
  <si>
    <t>X2</t>
  </si>
  <si>
    <t>Provozní vlivy po celou dobu stavby</t>
  </si>
  <si>
    <t>X3</t>
  </si>
  <si>
    <t>Územní vlivy</t>
  </si>
  <si>
    <t>D3</t>
  </si>
  <si>
    <t>VON 2: Projektové dokumentace - náklady jinde neuvedené</t>
  </si>
  <si>
    <t>X4</t>
  </si>
  <si>
    <t>Plán zásad organizace výstavby (ZOV)</t>
  </si>
  <si>
    <t>Poznámka k položce:_x000D_
vč. dokumentace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</si>
  <si>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X5</t>
  </si>
  <si>
    <t>Prováděcí dokumentace organizace dopravy v průběhu stavby, dopravní značení, světelná signalizace</t>
  </si>
  <si>
    <t>Poznámka k položce:_x000D_
Instalace, zajištění a údržba provizorního dopravního značení během celého obdbí platnosti provizorního značení (dle vyhl. 30/2001 Sb.) na komunikacích ovlivněných stavbou. Rozsah a vzdálenost dle postupu prací zhotovitele. Zajištění správního rozhodnutí, včetně zpracování a projednání projektu dopravního značení na příslušném Dopravním inspektorátu. Zajištění rozhodnutí o povolení zvláštního užívání silnic a místních komunikací. Vypracování návrhu řešení dopravních opatření a dočasného dorpavního značení a jeho projednání.</t>
  </si>
  <si>
    <t>X6</t>
  </si>
  <si>
    <t>Vypracování kontrolního a zkušebního plánu, provádění předepsaných zkoušek dle kontrolního zkušebního plnánu, např. kvality práce, dodávaných materiálů a konstrukcí.</t>
  </si>
  <si>
    <t>X7</t>
  </si>
  <si>
    <t>Vypracování podorobné výrobně dílenské dokumentace, která podléhá schválení objednatele a technického dozoru, jejíž součástí bude i vypracování technologických postupů na základě pokynů objednatele a technického dozoru v případech, kdy si to vyžádá situace na stavbě.</t>
  </si>
  <si>
    <t>D4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</si>
  <si>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</si>
  <si>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</si>
  <si>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</si>
  <si>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</si>
  <si>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</t>
  </si>
  <si>
    <t>X10</t>
  </si>
  <si>
    <t>Činnost geodeta ve výstavbě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</si>
  <si>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</si>
  <si>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X11</t>
  </si>
  <si>
    <t>Činnost geologa - při výstavbě, zde součinnost se statikem</t>
  </si>
  <si>
    <t>Poznámka k položce:_x000D_
při výstavbě, zde součinoost se statikem (sledování vlivů stavby  na okolní objekty)</t>
  </si>
  <si>
    <t>X12</t>
  </si>
  <si>
    <t>Činnost statika - pří výstavbě</t>
  </si>
  <si>
    <t>Poznámka k položce:_x000D_
sledování vlivů stavby  na okolní objekty</t>
  </si>
  <si>
    <t>X15</t>
  </si>
  <si>
    <t>Zajištění provozu dalšího subjektu nutného při přeložkách nebo poškození stávajících podzemních sítí - nutné uzavření úseků, zajištění návhradního zásobení</t>
  </si>
  <si>
    <t>X16</t>
  </si>
  <si>
    <t>Kompletační činnost zhotovitele</t>
  </si>
  <si>
    <t>X17</t>
  </si>
  <si>
    <t>Oprava, znovuzřízení objektů (oplocení, zídky, potrubí apod) poškozené, nebo zbořené během výstavby</t>
  </si>
  <si>
    <t>Poznámka k položce:_x000D_
s ohledem na technologii výstavby. Tam, kde není zohledněno v jiných částech výkazů výměr. Např. oprava a znovuzřízení objektů kdy dojde při výstavbě ke změně trasy, technologie pokládky. Dále případné podchycení, stávajícího potrubí při křížení, jinde neuvedené (podélné profily, situace)-jedná se o přípojky zjištěné během provádění stavebních prací, atd.</t>
  </si>
  <si>
    <t>X18</t>
  </si>
  <si>
    <t>Náklady spojené s vyřízením požadavků orgánů a organizací nutných před započetím výstavby</t>
  </si>
  <si>
    <t>Poznámka k položce:_x000D_
obsažených v dokladové části: např. kácení zeleně, dopravní trasy, zvláštní užívání komunikací, správní poplatky, ohlášení stavby</t>
  </si>
  <si>
    <t>X25</t>
  </si>
  <si>
    <t>Provedení dopravního značení po celou dobu výstavby včetně poplatků za zvláštní užívání silnic. Součástí  bude osazení a provozování veškerého dopravního značení dle prováděcí dokumentace organizace dopravy v průběhu stavby. Bude se jednat o osazení 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 Dále náklady na zajištění uzavírek, údržbu dopravních značek, označení výkopů a případné náhrady veřejným dopravcům za objízdné trasy po dobu trvání objížděk a uzavírek. Dále náklady na oznámení obyvatelům dotčených nemovitostí, kde bude uvažováno s úplnou nebo částečnou uzavírkou komunikace, o zahájení prací v 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</si>
  <si>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D5</t>
  </si>
  <si>
    <t>VON 4: Předání a převzetí díla - náklady jinde neuvedené</t>
  </si>
  <si>
    <t>X28</t>
  </si>
  <si>
    <t>Komplexní a technologické zkoušky dle příslušných ČSN</t>
  </si>
  <si>
    <t>Poznámka k položce:_x000D_
dle obecných podmínek technických specifikací a zápisů ve stavebních denících ( např. zkoušky hutnění, apd.) Neuvedené v jiných částech výkazů výměr.</t>
  </si>
  <si>
    <t>X29</t>
  </si>
  <si>
    <t>Manipulační předpisy, prohlášení o shodě, tlakové zkoušky jinde neuvedené, revize elektro, zkoušky těsnosti nádrží, provozní zkoušky, které budou prováděny za součinnosti obsluhy (zaškolování obsluhy).</t>
  </si>
  <si>
    <t>X30</t>
  </si>
  <si>
    <t>Vyhotovení  geodetického zaměření skutečného provedení stavby</t>
  </si>
  <si>
    <t>Poznámka k položce:_x000D_
ve 3 vyhotoveních v listinné a 1 na CD nosiči v digitální formě předepsaného formátu (včetně přeložek, přípojek NN atd.)</t>
  </si>
  <si>
    <t>X31</t>
  </si>
  <si>
    <t>Vypracování geometrického plánu v celém rozsahu stavby</t>
  </si>
  <si>
    <t>Poznámka k položce:_x000D_
Geometrický plán bude vypracován v 3 vyhotoveních v listinné podobě</t>
  </si>
  <si>
    <t>X32</t>
  </si>
  <si>
    <t>Dokumentace skutečného provedení stavby (DSPS). Vyhotovení 6x v papírové podobě + 1 x elekronicky na CD ve formátech .doc, .xls, .dwg, .dxf.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</si>
</sst>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999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5" borderId="22" xfId="0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1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20"/>
      <c r="BE5" s="20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2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20"/>
      <c r="BE6" s="209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9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9"/>
      <c r="BS8" s="17" t="s">
        <v>6</v>
      </c>
    </row>
    <row r="9" spans="1:74" ht="14.45" customHeight="1">
      <c r="B9" s="20"/>
      <c r="AR9" s="20"/>
      <c r="BE9" s="20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09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29</v>
      </c>
      <c r="AR11" s="20"/>
      <c r="BE11" s="209"/>
      <c r="BS11" s="17" t="s">
        <v>6</v>
      </c>
    </row>
    <row r="12" spans="1:74" ht="6.95" customHeight="1">
      <c r="B12" s="20"/>
      <c r="AR12" s="20"/>
      <c r="BE12" s="209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09"/>
      <c r="BS13" s="17" t="s">
        <v>6</v>
      </c>
    </row>
    <row r="14" spans="1:74" ht="12.75">
      <c r="B14" s="20"/>
      <c r="E14" s="213" t="s">
        <v>31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7" t="s">
        <v>28</v>
      </c>
      <c r="AN14" s="29" t="s">
        <v>31</v>
      </c>
      <c r="AR14" s="20"/>
      <c r="BE14" s="209"/>
      <c r="BS14" s="17" t="s">
        <v>6</v>
      </c>
    </row>
    <row r="15" spans="1:74" ht="6.95" customHeight="1">
      <c r="B15" s="20"/>
      <c r="AR15" s="20"/>
      <c r="BE15" s="209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09"/>
      <c r="BS16" s="17" t="s">
        <v>4</v>
      </c>
    </row>
    <row r="17" spans="2:71" ht="18.399999999999999" customHeight="1">
      <c r="B17" s="20"/>
      <c r="E17" s="25" t="s">
        <v>34</v>
      </c>
      <c r="AK17" s="27" t="s">
        <v>28</v>
      </c>
      <c r="AN17" s="25" t="s">
        <v>35</v>
      </c>
      <c r="AR17" s="20"/>
      <c r="BE17" s="209"/>
      <c r="BS17" s="17" t="s">
        <v>36</v>
      </c>
    </row>
    <row r="18" spans="2:71" ht="6.95" customHeight="1">
      <c r="B18" s="20"/>
      <c r="AR18" s="20"/>
      <c r="BE18" s="209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209"/>
      <c r="BS19" s="17" t="s">
        <v>6</v>
      </c>
    </row>
    <row r="20" spans="2:71" ht="18.399999999999999" customHeight="1">
      <c r="B20" s="20"/>
      <c r="E20" s="25" t="s">
        <v>38</v>
      </c>
      <c r="AK20" s="27" t="s">
        <v>28</v>
      </c>
      <c r="AN20" s="25" t="s">
        <v>1</v>
      </c>
      <c r="AR20" s="20"/>
      <c r="BE20" s="209"/>
      <c r="BS20" s="17" t="s">
        <v>4</v>
      </c>
    </row>
    <row r="21" spans="2:71" ht="6.95" customHeight="1">
      <c r="B21" s="20"/>
      <c r="AR21" s="20"/>
      <c r="BE21" s="209"/>
    </row>
    <row r="22" spans="2:71" ht="12" customHeight="1">
      <c r="B22" s="20"/>
      <c r="D22" s="27" t="s">
        <v>39</v>
      </c>
      <c r="AR22" s="20"/>
      <c r="BE22" s="209"/>
    </row>
    <row r="23" spans="2:71" ht="47.25" customHeight="1">
      <c r="B23" s="20"/>
      <c r="E23" s="215" t="s">
        <v>40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20"/>
      <c r="BE23" s="209"/>
    </row>
    <row r="24" spans="2:71" ht="6.95" customHeight="1">
      <c r="B24" s="20"/>
      <c r="AR24" s="20"/>
      <c r="BE24" s="20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9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6">
        <f>ROUND(AG94,2)</f>
        <v>0</v>
      </c>
      <c r="AL26" s="217"/>
      <c r="AM26" s="217"/>
      <c r="AN26" s="217"/>
      <c r="AO26" s="217"/>
      <c r="AR26" s="32"/>
      <c r="BE26" s="209"/>
    </row>
    <row r="27" spans="2:71" s="1" customFormat="1" ht="6.95" customHeight="1">
      <c r="B27" s="32"/>
      <c r="AR27" s="32"/>
      <c r="BE27" s="209"/>
    </row>
    <row r="28" spans="2:71" s="1" customFormat="1" ht="12.75">
      <c r="B28" s="32"/>
      <c r="L28" s="218" t="s">
        <v>42</v>
      </c>
      <c r="M28" s="218"/>
      <c r="N28" s="218"/>
      <c r="O28" s="218"/>
      <c r="P28" s="218"/>
      <c r="W28" s="218" t="s">
        <v>43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44</v>
      </c>
      <c r="AL28" s="218"/>
      <c r="AM28" s="218"/>
      <c r="AN28" s="218"/>
      <c r="AO28" s="218"/>
      <c r="AR28" s="32"/>
      <c r="BE28" s="209"/>
    </row>
    <row r="29" spans="2:71" s="2" customFormat="1" ht="14.45" customHeight="1">
      <c r="B29" s="35"/>
      <c r="D29" s="27" t="s">
        <v>45</v>
      </c>
      <c r="F29" s="27" t="s">
        <v>46</v>
      </c>
      <c r="L29" s="201">
        <v>0.21</v>
      </c>
      <c r="M29" s="202"/>
      <c r="N29" s="202"/>
      <c r="O29" s="202"/>
      <c r="P29" s="202"/>
      <c r="W29" s="203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3">
        <f>ROUND(AV94, 2)</f>
        <v>0</v>
      </c>
      <c r="AL29" s="202"/>
      <c r="AM29" s="202"/>
      <c r="AN29" s="202"/>
      <c r="AO29" s="202"/>
      <c r="AR29" s="35"/>
      <c r="BE29" s="210"/>
    </row>
    <row r="30" spans="2:71" s="2" customFormat="1" ht="14.45" customHeight="1">
      <c r="B30" s="35"/>
      <c r="F30" s="27" t="s">
        <v>47</v>
      </c>
      <c r="L30" s="201">
        <v>0.15</v>
      </c>
      <c r="M30" s="202"/>
      <c r="N30" s="202"/>
      <c r="O30" s="202"/>
      <c r="P30" s="202"/>
      <c r="W30" s="203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3">
        <f>ROUND(AW94, 2)</f>
        <v>0</v>
      </c>
      <c r="AL30" s="202"/>
      <c r="AM30" s="202"/>
      <c r="AN30" s="202"/>
      <c r="AO30" s="202"/>
      <c r="AR30" s="35"/>
      <c r="BE30" s="210"/>
    </row>
    <row r="31" spans="2:71" s="2" customFormat="1" ht="14.45" hidden="1" customHeight="1">
      <c r="B31" s="35"/>
      <c r="F31" s="27" t="s">
        <v>48</v>
      </c>
      <c r="L31" s="201">
        <v>0.21</v>
      </c>
      <c r="M31" s="202"/>
      <c r="N31" s="202"/>
      <c r="O31" s="202"/>
      <c r="P31" s="202"/>
      <c r="W31" s="203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3">
        <v>0</v>
      </c>
      <c r="AL31" s="202"/>
      <c r="AM31" s="202"/>
      <c r="AN31" s="202"/>
      <c r="AO31" s="202"/>
      <c r="AR31" s="35"/>
      <c r="BE31" s="210"/>
    </row>
    <row r="32" spans="2:71" s="2" customFormat="1" ht="14.45" hidden="1" customHeight="1">
      <c r="B32" s="35"/>
      <c r="F32" s="27" t="s">
        <v>49</v>
      </c>
      <c r="L32" s="201">
        <v>0.15</v>
      </c>
      <c r="M32" s="202"/>
      <c r="N32" s="202"/>
      <c r="O32" s="202"/>
      <c r="P32" s="202"/>
      <c r="W32" s="203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3">
        <v>0</v>
      </c>
      <c r="AL32" s="202"/>
      <c r="AM32" s="202"/>
      <c r="AN32" s="202"/>
      <c r="AO32" s="202"/>
      <c r="AR32" s="35"/>
      <c r="BE32" s="210"/>
    </row>
    <row r="33" spans="2:57" s="2" customFormat="1" ht="14.45" hidden="1" customHeight="1">
      <c r="B33" s="35"/>
      <c r="F33" s="27" t="s">
        <v>50</v>
      </c>
      <c r="L33" s="201">
        <v>0</v>
      </c>
      <c r="M33" s="202"/>
      <c r="N33" s="202"/>
      <c r="O33" s="202"/>
      <c r="P33" s="202"/>
      <c r="W33" s="203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3">
        <v>0</v>
      </c>
      <c r="AL33" s="202"/>
      <c r="AM33" s="202"/>
      <c r="AN33" s="202"/>
      <c r="AO33" s="202"/>
      <c r="AR33" s="35"/>
      <c r="BE33" s="210"/>
    </row>
    <row r="34" spans="2:57" s="1" customFormat="1" ht="6.95" customHeight="1">
      <c r="B34" s="32"/>
      <c r="AR34" s="32"/>
      <c r="BE34" s="209"/>
    </row>
    <row r="35" spans="2:57" s="1" customFormat="1" ht="25.9" customHeight="1">
      <c r="B35" s="32"/>
      <c r="C35" s="36"/>
      <c r="D35" s="3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52</v>
      </c>
      <c r="U35" s="38"/>
      <c r="V35" s="38"/>
      <c r="W35" s="38"/>
      <c r="X35" s="207" t="s">
        <v>53</v>
      </c>
      <c r="Y35" s="205"/>
      <c r="Z35" s="205"/>
      <c r="AA35" s="205"/>
      <c r="AB35" s="205"/>
      <c r="AC35" s="38"/>
      <c r="AD35" s="38"/>
      <c r="AE35" s="38"/>
      <c r="AF35" s="38"/>
      <c r="AG35" s="38"/>
      <c r="AH35" s="38"/>
      <c r="AI35" s="38"/>
      <c r="AJ35" s="38"/>
      <c r="AK35" s="204">
        <f>SUM(AK26:AK33)</f>
        <v>0</v>
      </c>
      <c r="AL35" s="205"/>
      <c r="AM35" s="205"/>
      <c r="AN35" s="205"/>
      <c r="AO35" s="206"/>
      <c r="AP35" s="36"/>
      <c r="AQ35" s="36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0" t="s">
        <v>54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55</v>
      </c>
      <c r="AI49" s="41"/>
      <c r="AJ49" s="41"/>
      <c r="AK49" s="41"/>
      <c r="AL49" s="41"/>
      <c r="AM49" s="41"/>
      <c r="AN49" s="41"/>
      <c r="AO49" s="41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2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2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2" t="s">
        <v>56</v>
      </c>
      <c r="AI60" s="34"/>
      <c r="AJ60" s="34"/>
      <c r="AK60" s="34"/>
      <c r="AL60" s="34"/>
      <c r="AM60" s="42" t="s">
        <v>57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0" t="s">
        <v>58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59</v>
      </c>
      <c r="AI64" s="41"/>
      <c r="AJ64" s="41"/>
      <c r="AK64" s="41"/>
      <c r="AL64" s="41"/>
      <c r="AM64" s="41"/>
      <c r="AN64" s="41"/>
      <c r="AO64" s="41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2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2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2" t="s">
        <v>56</v>
      </c>
      <c r="AI75" s="34"/>
      <c r="AJ75" s="34"/>
      <c r="AK75" s="34"/>
      <c r="AL75" s="34"/>
      <c r="AM75" s="42" t="s">
        <v>57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2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2"/>
    </row>
    <row r="82" spans="1:91" s="1" customFormat="1" ht="24.95" customHeight="1">
      <c r="B82" s="32"/>
      <c r="C82" s="21" t="s">
        <v>60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7"/>
      <c r="C84" s="27" t="s">
        <v>13</v>
      </c>
      <c r="L84" s="3" t="str">
        <f>K5</f>
        <v>M20/074</v>
      </c>
      <c r="AR84" s="47"/>
    </row>
    <row r="85" spans="1:91" s="4" customFormat="1" ht="36.950000000000003" customHeight="1">
      <c r="B85" s="48"/>
      <c r="C85" s="49" t="s">
        <v>16</v>
      </c>
      <c r="L85" s="233" t="str">
        <f>K6</f>
        <v>Pardubice, ul. K Dubině- kanalizace, vodovod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48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0" t="str">
        <f>IF(K8="","",K8)</f>
        <v>Pardubice</v>
      </c>
      <c r="AI87" s="27" t="s">
        <v>22</v>
      </c>
      <c r="AM87" s="235" t="str">
        <f>IF(AN8= "","",AN8)</f>
        <v>16. 1. 2023</v>
      </c>
      <c r="AN87" s="23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Vodovody a kanalizace Pardubice, a.s.</v>
      </c>
      <c r="AI89" s="27" t="s">
        <v>32</v>
      </c>
      <c r="AM89" s="240" t="str">
        <f>IF(E17="","",E17)</f>
        <v>Multiaqua s.r.o.</v>
      </c>
      <c r="AN89" s="241"/>
      <c r="AO89" s="241"/>
      <c r="AP89" s="241"/>
      <c r="AR89" s="32"/>
      <c r="AS89" s="236" t="s">
        <v>61</v>
      </c>
      <c r="AT89" s="23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240" t="str">
        <f>IF(E20="","",E20)</f>
        <v>Leona Šaldová</v>
      </c>
      <c r="AN90" s="241"/>
      <c r="AO90" s="241"/>
      <c r="AP90" s="241"/>
      <c r="AR90" s="32"/>
      <c r="AS90" s="238"/>
      <c r="AT90" s="239"/>
      <c r="BD90" s="54"/>
    </row>
    <row r="91" spans="1:91" s="1" customFormat="1" ht="10.9" customHeight="1">
      <c r="B91" s="32"/>
      <c r="AR91" s="32"/>
      <c r="AS91" s="238"/>
      <c r="AT91" s="239"/>
      <c r="BD91" s="54"/>
    </row>
    <row r="92" spans="1:91" s="1" customFormat="1" ht="29.25" customHeight="1">
      <c r="B92" s="32"/>
      <c r="C92" s="226" t="s">
        <v>62</v>
      </c>
      <c r="D92" s="227"/>
      <c r="E92" s="227"/>
      <c r="F92" s="227"/>
      <c r="G92" s="227"/>
      <c r="H92" s="55"/>
      <c r="I92" s="229" t="s">
        <v>63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8" t="s">
        <v>64</v>
      </c>
      <c r="AH92" s="227"/>
      <c r="AI92" s="227"/>
      <c r="AJ92" s="227"/>
      <c r="AK92" s="227"/>
      <c r="AL92" s="227"/>
      <c r="AM92" s="227"/>
      <c r="AN92" s="229" t="s">
        <v>65</v>
      </c>
      <c r="AO92" s="227"/>
      <c r="AP92" s="230"/>
      <c r="AQ92" s="56" t="s">
        <v>66</v>
      </c>
      <c r="AR92" s="32"/>
      <c r="AS92" s="57" t="s">
        <v>67</v>
      </c>
      <c r="AT92" s="58" t="s">
        <v>68</v>
      </c>
      <c r="AU92" s="58" t="s">
        <v>69</v>
      </c>
      <c r="AV92" s="58" t="s">
        <v>70</v>
      </c>
      <c r="AW92" s="58" t="s">
        <v>71</v>
      </c>
      <c r="AX92" s="58" t="s">
        <v>72</v>
      </c>
      <c r="AY92" s="58" t="s">
        <v>73</v>
      </c>
      <c r="AZ92" s="58" t="s">
        <v>74</v>
      </c>
      <c r="BA92" s="58" t="s">
        <v>75</v>
      </c>
      <c r="BB92" s="58" t="s">
        <v>76</v>
      </c>
      <c r="BC92" s="58" t="s">
        <v>77</v>
      </c>
      <c r="BD92" s="59" t="s">
        <v>78</v>
      </c>
    </row>
    <row r="93" spans="1:91" s="1" customFormat="1" ht="10.9" customHeight="1">
      <c r="B93" s="32"/>
      <c r="AR93" s="32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79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31">
        <f>ROUND(AG95+AG99+AG103,2)</f>
        <v>0</v>
      </c>
      <c r="AH94" s="231"/>
      <c r="AI94" s="231"/>
      <c r="AJ94" s="231"/>
      <c r="AK94" s="231"/>
      <c r="AL94" s="231"/>
      <c r="AM94" s="231"/>
      <c r="AN94" s="232">
        <f t="shared" ref="AN94:AN103" si="0">SUM(AG94,AT94)</f>
        <v>0</v>
      </c>
      <c r="AO94" s="232"/>
      <c r="AP94" s="232"/>
      <c r="AQ94" s="65" t="s">
        <v>1</v>
      </c>
      <c r="AR94" s="61"/>
      <c r="AS94" s="66">
        <f>ROUND(AS95+AS99+AS103,2)</f>
        <v>0</v>
      </c>
      <c r="AT94" s="67">
        <f t="shared" ref="AT94:AT103" si="1">ROUND(SUM(AV94:AW94),2)</f>
        <v>0</v>
      </c>
      <c r="AU94" s="68">
        <f>ROUND(AU95+AU99+AU103,5)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ROUND(AZ95+AZ99+AZ103,2)</f>
        <v>0</v>
      </c>
      <c r="BA94" s="67">
        <f>ROUND(BA95+BA99+BA103,2)</f>
        <v>0</v>
      </c>
      <c r="BB94" s="67">
        <f>ROUND(BB95+BB99+BB103,2)</f>
        <v>0</v>
      </c>
      <c r="BC94" s="67">
        <f>ROUND(BC95+BC99+BC103,2)</f>
        <v>0</v>
      </c>
      <c r="BD94" s="69">
        <f>ROUND(BD95+BD99+BD103,2)</f>
        <v>0</v>
      </c>
      <c r="BS94" s="70" t="s">
        <v>80</v>
      </c>
      <c r="BT94" s="70" t="s">
        <v>81</v>
      </c>
      <c r="BU94" s="71" t="s">
        <v>82</v>
      </c>
      <c r="BV94" s="70" t="s">
        <v>83</v>
      </c>
      <c r="BW94" s="70" t="s">
        <v>5</v>
      </c>
      <c r="BX94" s="70" t="s">
        <v>84</v>
      </c>
      <c r="CL94" s="70" t="s">
        <v>1</v>
      </c>
    </row>
    <row r="95" spans="1:91" s="6" customFormat="1" ht="16.5" customHeight="1">
      <c r="B95" s="72"/>
      <c r="C95" s="73"/>
      <c r="D95" s="224" t="s">
        <v>85</v>
      </c>
      <c r="E95" s="224"/>
      <c r="F95" s="224"/>
      <c r="G95" s="224"/>
      <c r="H95" s="224"/>
      <c r="I95" s="74"/>
      <c r="J95" s="224" t="s">
        <v>86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5">
        <f>ROUND(SUM(AG96:AG98),2)</f>
        <v>0</v>
      </c>
      <c r="AH95" s="223"/>
      <c r="AI95" s="223"/>
      <c r="AJ95" s="223"/>
      <c r="AK95" s="223"/>
      <c r="AL95" s="223"/>
      <c r="AM95" s="223"/>
      <c r="AN95" s="222">
        <f t="shared" si="0"/>
        <v>0</v>
      </c>
      <c r="AO95" s="223"/>
      <c r="AP95" s="223"/>
      <c r="AQ95" s="75" t="s">
        <v>87</v>
      </c>
      <c r="AR95" s="72"/>
      <c r="AS95" s="76">
        <f>ROUND(SUM(AS96:AS98),2)</f>
        <v>0</v>
      </c>
      <c r="AT95" s="77">
        <f t="shared" si="1"/>
        <v>0</v>
      </c>
      <c r="AU95" s="78">
        <f>ROUND(SUM(AU96:AU98),5)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ROUND(SUM(AZ96:AZ98),2)</f>
        <v>0</v>
      </c>
      <c r="BA95" s="77">
        <f>ROUND(SUM(BA96:BA98),2)</f>
        <v>0</v>
      </c>
      <c r="BB95" s="77">
        <f>ROUND(SUM(BB96:BB98),2)</f>
        <v>0</v>
      </c>
      <c r="BC95" s="77">
        <f>ROUND(SUM(BC96:BC98),2)</f>
        <v>0</v>
      </c>
      <c r="BD95" s="79">
        <f>ROUND(SUM(BD96:BD98),2)</f>
        <v>0</v>
      </c>
      <c r="BS95" s="80" t="s">
        <v>80</v>
      </c>
      <c r="BT95" s="80" t="s">
        <v>88</v>
      </c>
      <c r="BV95" s="80" t="s">
        <v>83</v>
      </c>
      <c r="BW95" s="80" t="s">
        <v>89</v>
      </c>
      <c r="BX95" s="80" t="s">
        <v>5</v>
      </c>
      <c r="CL95" s="80" t="s">
        <v>1</v>
      </c>
      <c r="CM95" s="80" t="s">
        <v>90</v>
      </c>
    </row>
    <row r="96" spans="1:91" s="3" customFormat="1" ht="16.5" customHeight="1">
      <c r="A96" s="81" t="s">
        <v>91</v>
      </c>
      <c r="B96" s="47"/>
      <c r="C96" s="9"/>
      <c r="D96" s="9"/>
      <c r="E96" s="221" t="s">
        <v>85</v>
      </c>
      <c r="F96" s="221"/>
      <c r="G96" s="221"/>
      <c r="H96" s="221"/>
      <c r="I96" s="221"/>
      <c r="J96" s="9"/>
      <c r="K96" s="221" t="s">
        <v>86</v>
      </c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19">
        <f>'SO 01 - Vodovod'!J30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82" t="s">
        <v>92</v>
      </c>
      <c r="AR96" s="47"/>
      <c r="AS96" s="83">
        <v>0</v>
      </c>
      <c r="AT96" s="84">
        <f t="shared" si="1"/>
        <v>0</v>
      </c>
      <c r="AU96" s="85">
        <f>'SO 01 - Vodovod'!P128</f>
        <v>0</v>
      </c>
      <c r="AV96" s="84">
        <f>'SO 01 - Vodovod'!J33</f>
        <v>0</v>
      </c>
      <c r="AW96" s="84">
        <f>'SO 01 - Vodovod'!J34</f>
        <v>0</v>
      </c>
      <c r="AX96" s="84">
        <f>'SO 01 - Vodovod'!J35</f>
        <v>0</v>
      </c>
      <c r="AY96" s="84">
        <f>'SO 01 - Vodovod'!J36</f>
        <v>0</v>
      </c>
      <c r="AZ96" s="84">
        <f>'SO 01 - Vodovod'!F33</f>
        <v>0</v>
      </c>
      <c r="BA96" s="84">
        <f>'SO 01 - Vodovod'!F34</f>
        <v>0</v>
      </c>
      <c r="BB96" s="84">
        <f>'SO 01 - Vodovod'!F35</f>
        <v>0</v>
      </c>
      <c r="BC96" s="84">
        <f>'SO 01 - Vodovod'!F36</f>
        <v>0</v>
      </c>
      <c r="BD96" s="86">
        <f>'SO 01 - Vodovod'!F37</f>
        <v>0</v>
      </c>
      <c r="BT96" s="25" t="s">
        <v>90</v>
      </c>
      <c r="BU96" s="25" t="s">
        <v>93</v>
      </c>
      <c r="BV96" s="25" t="s">
        <v>83</v>
      </c>
      <c r="BW96" s="25" t="s">
        <v>89</v>
      </c>
      <c r="BX96" s="25" t="s">
        <v>5</v>
      </c>
      <c r="CL96" s="25" t="s">
        <v>1</v>
      </c>
      <c r="CM96" s="25" t="s">
        <v>90</v>
      </c>
    </row>
    <row r="97" spans="1:91" s="3" customFormat="1" ht="16.5" customHeight="1">
      <c r="A97" s="81" t="s">
        <v>91</v>
      </c>
      <c r="B97" s="47"/>
      <c r="C97" s="9"/>
      <c r="D97" s="9"/>
      <c r="E97" s="221" t="s">
        <v>94</v>
      </c>
      <c r="F97" s="221"/>
      <c r="G97" s="221"/>
      <c r="H97" s="221"/>
      <c r="I97" s="221"/>
      <c r="J97" s="9"/>
      <c r="K97" s="221" t="s">
        <v>95</v>
      </c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19">
        <f>'01 - Přepojení řadů'!J32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82" t="s">
        <v>92</v>
      </c>
      <c r="AR97" s="47"/>
      <c r="AS97" s="83">
        <v>0</v>
      </c>
      <c r="AT97" s="84">
        <f t="shared" si="1"/>
        <v>0</v>
      </c>
      <c r="AU97" s="85">
        <f>'01 - Přepojení řadů'!P129</f>
        <v>0</v>
      </c>
      <c r="AV97" s="84">
        <f>'01 - Přepojení řadů'!J35</f>
        <v>0</v>
      </c>
      <c r="AW97" s="84">
        <f>'01 - Přepojení řadů'!J36</f>
        <v>0</v>
      </c>
      <c r="AX97" s="84">
        <f>'01 - Přepojení řadů'!J37</f>
        <v>0</v>
      </c>
      <c r="AY97" s="84">
        <f>'01 - Přepojení řadů'!J38</f>
        <v>0</v>
      </c>
      <c r="AZ97" s="84">
        <f>'01 - Přepojení řadů'!F35</f>
        <v>0</v>
      </c>
      <c r="BA97" s="84">
        <f>'01 - Přepojení řadů'!F36</f>
        <v>0</v>
      </c>
      <c r="BB97" s="84">
        <f>'01 - Přepojení řadů'!F37</f>
        <v>0</v>
      </c>
      <c r="BC97" s="84">
        <f>'01 - Přepojení řadů'!F38</f>
        <v>0</v>
      </c>
      <c r="BD97" s="86">
        <f>'01 - Přepojení řadů'!F39</f>
        <v>0</v>
      </c>
      <c r="BT97" s="25" t="s">
        <v>90</v>
      </c>
      <c r="BV97" s="25" t="s">
        <v>83</v>
      </c>
      <c r="BW97" s="25" t="s">
        <v>96</v>
      </c>
      <c r="BX97" s="25" t="s">
        <v>89</v>
      </c>
      <c r="CL97" s="25" t="s">
        <v>1</v>
      </c>
    </row>
    <row r="98" spans="1:91" s="3" customFormat="1" ht="16.5" customHeight="1">
      <c r="A98" s="81" t="s">
        <v>91</v>
      </c>
      <c r="B98" s="47"/>
      <c r="C98" s="9"/>
      <c r="D98" s="9"/>
      <c r="E98" s="221" t="s">
        <v>97</v>
      </c>
      <c r="F98" s="221"/>
      <c r="G98" s="221"/>
      <c r="H98" s="221"/>
      <c r="I98" s="221"/>
      <c r="J98" s="9"/>
      <c r="K98" s="221" t="s">
        <v>98</v>
      </c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19">
        <f>'02 - Přepojení přípojek'!J32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82" t="s">
        <v>92</v>
      </c>
      <c r="AR98" s="47"/>
      <c r="AS98" s="83">
        <v>0</v>
      </c>
      <c r="AT98" s="84">
        <f t="shared" si="1"/>
        <v>0</v>
      </c>
      <c r="AU98" s="85">
        <f>'02 - Přepojení přípojek'!P129</f>
        <v>0</v>
      </c>
      <c r="AV98" s="84">
        <f>'02 - Přepojení přípojek'!J35</f>
        <v>0</v>
      </c>
      <c r="AW98" s="84">
        <f>'02 - Přepojení přípojek'!J36</f>
        <v>0</v>
      </c>
      <c r="AX98" s="84">
        <f>'02 - Přepojení přípojek'!J37</f>
        <v>0</v>
      </c>
      <c r="AY98" s="84">
        <f>'02 - Přepojení přípojek'!J38</f>
        <v>0</v>
      </c>
      <c r="AZ98" s="84">
        <f>'02 - Přepojení přípojek'!F35</f>
        <v>0</v>
      </c>
      <c r="BA98" s="84">
        <f>'02 - Přepojení přípojek'!F36</f>
        <v>0</v>
      </c>
      <c r="BB98" s="84">
        <f>'02 - Přepojení přípojek'!F37</f>
        <v>0</v>
      </c>
      <c r="BC98" s="84">
        <f>'02 - Přepojení přípojek'!F38</f>
        <v>0</v>
      </c>
      <c r="BD98" s="86">
        <f>'02 - Přepojení přípojek'!F39</f>
        <v>0</v>
      </c>
      <c r="BT98" s="25" t="s">
        <v>90</v>
      </c>
      <c r="BV98" s="25" t="s">
        <v>83</v>
      </c>
      <c r="BW98" s="25" t="s">
        <v>99</v>
      </c>
      <c r="BX98" s="25" t="s">
        <v>89</v>
      </c>
      <c r="CL98" s="25" t="s">
        <v>1</v>
      </c>
    </row>
    <row r="99" spans="1:91" s="6" customFormat="1" ht="16.5" customHeight="1">
      <c r="B99" s="72"/>
      <c r="C99" s="73"/>
      <c r="D99" s="224" t="s">
        <v>100</v>
      </c>
      <c r="E99" s="224"/>
      <c r="F99" s="224"/>
      <c r="G99" s="224"/>
      <c r="H99" s="224"/>
      <c r="I99" s="74"/>
      <c r="J99" s="224" t="s">
        <v>101</v>
      </c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5">
        <f>ROUND(SUM(AG100:AG102),2)</f>
        <v>0</v>
      </c>
      <c r="AH99" s="223"/>
      <c r="AI99" s="223"/>
      <c r="AJ99" s="223"/>
      <c r="AK99" s="223"/>
      <c r="AL99" s="223"/>
      <c r="AM99" s="223"/>
      <c r="AN99" s="222">
        <f t="shared" si="0"/>
        <v>0</v>
      </c>
      <c r="AO99" s="223"/>
      <c r="AP99" s="223"/>
      <c r="AQ99" s="75" t="s">
        <v>87</v>
      </c>
      <c r="AR99" s="72"/>
      <c r="AS99" s="76">
        <f>ROUND(SUM(AS100:AS102),2)</f>
        <v>0</v>
      </c>
      <c r="AT99" s="77">
        <f t="shared" si="1"/>
        <v>0</v>
      </c>
      <c r="AU99" s="78">
        <f>ROUND(SUM(AU100:AU102),5)</f>
        <v>0</v>
      </c>
      <c r="AV99" s="77">
        <f>ROUND(AZ99*L29,2)</f>
        <v>0</v>
      </c>
      <c r="AW99" s="77">
        <f>ROUND(BA99*L30,2)</f>
        <v>0</v>
      </c>
      <c r="AX99" s="77">
        <f>ROUND(BB99*L29,2)</f>
        <v>0</v>
      </c>
      <c r="AY99" s="77">
        <f>ROUND(BC99*L30,2)</f>
        <v>0</v>
      </c>
      <c r="AZ99" s="77">
        <f>ROUND(SUM(AZ100:AZ102),2)</f>
        <v>0</v>
      </c>
      <c r="BA99" s="77">
        <f>ROUND(SUM(BA100:BA102),2)</f>
        <v>0</v>
      </c>
      <c r="BB99" s="77">
        <f>ROUND(SUM(BB100:BB102),2)</f>
        <v>0</v>
      </c>
      <c r="BC99" s="77">
        <f>ROUND(SUM(BC100:BC102),2)</f>
        <v>0</v>
      </c>
      <c r="BD99" s="79">
        <f>ROUND(SUM(BD100:BD102),2)</f>
        <v>0</v>
      </c>
      <c r="BS99" s="80" t="s">
        <v>80</v>
      </c>
      <c r="BT99" s="80" t="s">
        <v>88</v>
      </c>
      <c r="BV99" s="80" t="s">
        <v>83</v>
      </c>
      <c r="BW99" s="80" t="s">
        <v>102</v>
      </c>
      <c r="BX99" s="80" t="s">
        <v>5</v>
      </c>
      <c r="CL99" s="80" t="s">
        <v>1</v>
      </c>
      <c r="CM99" s="80" t="s">
        <v>90</v>
      </c>
    </row>
    <row r="100" spans="1:91" s="3" customFormat="1" ht="16.5" customHeight="1">
      <c r="A100" s="81" t="s">
        <v>91</v>
      </c>
      <c r="B100" s="47"/>
      <c r="C100" s="9"/>
      <c r="D100" s="9"/>
      <c r="E100" s="221" t="s">
        <v>100</v>
      </c>
      <c r="F100" s="221"/>
      <c r="G100" s="221"/>
      <c r="H100" s="221"/>
      <c r="I100" s="221"/>
      <c r="J100" s="9"/>
      <c r="K100" s="221" t="s">
        <v>101</v>
      </c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19">
        <f>'SO 02 - Kanalizace'!J30</f>
        <v>0</v>
      </c>
      <c r="AH100" s="220"/>
      <c r="AI100" s="220"/>
      <c r="AJ100" s="220"/>
      <c r="AK100" s="220"/>
      <c r="AL100" s="220"/>
      <c r="AM100" s="220"/>
      <c r="AN100" s="219">
        <f t="shared" si="0"/>
        <v>0</v>
      </c>
      <c r="AO100" s="220"/>
      <c r="AP100" s="220"/>
      <c r="AQ100" s="82" t="s">
        <v>92</v>
      </c>
      <c r="AR100" s="47"/>
      <c r="AS100" s="83">
        <v>0</v>
      </c>
      <c r="AT100" s="84">
        <f t="shared" si="1"/>
        <v>0</v>
      </c>
      <c r="AU100" s="85">
        <f>'SO 02 - Kanalizace'!P127</f>
        <v>0</v>
      </c>
      <c r="AV100" s="84">
        <f>'SO 02 - Kanalizace'!J33</f>
        <v>0</v>
      </c>
      <c r="AW100" s="84">
        <f>'SO 02 - Kanalizace'!J34</f>
        <v>0</v>
      </c>
      <c r="AX100" s="84">
        <f>'SO 02 - Kanalizace'!J35</f>
        <v>0</v>
      </c>
      <c r="AY100" s="84">
        <f>'SO 02 - Kanalizace'!J36</f>
        <v>0</v>
      </c>
      <c r="AZ100" s="84">
        <f>'SO 02 - Kanalizace'!F33</f>
        <v>0</v>
      </c>
      <c r="BA100" s="84">
        <f>'SO 02 - Kanalizace'!F34</f>
        <v>0</v>
      </c>
      <c r="BB100" s="84">
        <f>'SO 02 - Kanalizace'!F35</f>
        <v>0</v>
      </c>
      <c r="BC100" s="84">
        <f>'SO 02 - Kanalizace'!F36</f>
        <v>0</v>
      </c>
      <c r="BD100" s="86">
        <f>'SO 02 - Kanalizace'!F37</f>
        <v>0</v>
      </c>
      <c r="BT100" s="25" t="s">
        <v>90</v>
      </c>
      <c r="BU100" s="25" t="s">
        <v>93</v>
      </c>
      <c r="BV100" s="25" t="s">
        <v>83</v>
      </c>
      <c r="BW100" s="25" t="s">
        <v>102</v>
      </c>
      <c r="BX100" s="25" t="s">
        <v>5</v>
      </c>
      <c r="CL100" s="25" t="s">
        <v>1</v>
      </c>
      <c r="CM100" s="25" t="s">
        <v>90</v>
      </c>
    </row>
    <row r="101" spans="1:91" s="3" customFormat="1" ht="16.5" customHeight="1">
      <c r="A101" s="81" t="s">
        <v>91</v>
      </c>
      <c r="B101" s="47"/>
      <c r="C101" s="9"/>
      <c r="D101" s="9"/>
      <c r="E101" s="221" t="s">
        <v>94</v>
      </c>
      <c r="F101" s="221"/>
      <c r="G101" s="221"/>
      <c r="H101" s="221"/>
      <c r="I101" s="221"/>
      <c r="J101" s="9"/>
      <c r="K101" s="221" t="s">
        <v>103</v>
      </c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19">
        <f>'01 - Přepojení stok'!J32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82" t="s">
        <v>92</v>
      </c>
      <c r="AR101" s="47"/>
      <c r="AS101" s="83">
        <v>0</v>
      </c>
      <c r="AT101" s="84">
        <f t="shared" si="1"/>
        <v>0</v>
      </c>
      <c r="AU101" s="85">
        <f>'01 - Přepojení stok'!P130</f>
        <v>0</v>
      </c>
      <c r="AV101" s="84">
        <f>'01 - Přepojení stok'!J35</f>
        <v>0</v>
      </c>
      <c r="AW101" s="84">
        <f>'01 - Přepojení stok'!J36</f>
        <v>0</v>
      </c>
      <c r="AX101" s="84">
        <f>'01 - Přepojení stok'!J37</f>
        <v>0</v>
      </c>
      <c r="AY101" s="84">
        <f>'01 - Přepojení stok'!J38</f>
        <v>0</v>
      </c>
      <c r="AZ101" s="84">
        <f>'01 - Přepojení stok'!F35</f>
        <v>0</v>
      </c>
      <c r="BA101" s="84">
        <f>'01 - Přepojení stok'!F36</f>
        <v>0</v>
      </c>
      <c r="BB101" s="84">
        <f>'01 - Přepojení stok'!F37</f>
        <v>0</v>
      </c>
      <c r="BC101" s="84">
        <f>'01 - Přepojení stok'!F38</f>
        <v>0</v>
      </c>
      <c r="BD101" s="86">
        <f>'01 - Přepojení stok'!F39</f>
        <v>0</v>
      </c>
      <c r="BT101" s="25" t="s">
        <v>90</v>
      </c>
      <c r="BV101" s="25" t="s">
        <v>83</v>
      </c>
      <c r="BW101" s="25" t="s">
        <v>104</v>
      </c>
      <c r="BX101" s="25" t="s">
        <v>102</v>
      </c>
      <c r="CL101" s="25" t="s">
        <v>1</v>
      </c>
    </row>
    <row r="102" spans="1:91" s="3" customFormat="1" ht="16.5" customHeight="1">
      <c r="A102" s="81" t="s">
        <v>91</v>
      </c>
      <c r="B102" s="47"/>
      <c r="C102" s="9"/>
      <c r="D102" s="9"/>
      <c r="E102" s="221" t="s">
        <v>97</v>
      </c>
      <c r="F102" s="221"/>
      <c r="G102" s="221"/>
      <c r="H102" s="221"/>
      <c r="I102" s="221"/>
      <c r="J102" s="9"/>
      <c r="K102" s="221" t="s">
        <v>98</v>
      </c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19">
        <f>'02 - Přepojení přípojek_01'!J32</f>
        <v>0</v>
      </c>
      <c r="AH102" s="220"/>
      <c r="AI102" s="220"/>
      <c r="AJ102" s="220"/>
      <c r="AK102" s="220"/>
      <c r="AL102" s="220"/>
      <c r="AM102" s="220"/>
      <c r="AN102" s="219">
        <f t="shared" si="0"/>
        <v>0</v>
      </c>
      <c r="AO102" s="220"/>
      <c r="AP102" s="220"/>
      <c r="AQ102" s="82" t="s">
        <v>92</v>
      </c>
      <c r="AR102" s="47"/>
      <c r="AS102" s="83">
        <v>0</v>
      </c>
      <c r="AT102" s="84">
        <f t="shared" si="1"/>
        <v>0</v>
      </c>
      <c r="AU102" s="85">
        <f>'02 - Přepojení přípojek_01'!P129</f>
        <v>0</v>
      </c>
      <c r="AV102" s="84">
        <f>'02 - Přepojení přípojek_01'!J35</f>
        <v>0</v>
      </c>
      <c r="AW102" s="84">
        <f>'02 - Přepojení přípojek_01'!J36</f>
        <v>0</v>
      </c>
      <c r="AX102" s="84">
        <f>'02 - Přepojení přípojek_01'!J37</f>
        <v>0</v>
      </c>
      <c r="AY102" s="84">
        <f>'02 - Přepojení přípojek_01'!J38</f>
        <v>0</v>
      </c>
      <c r="AZ102" s="84">
        <f>'02 - Přepojení přípojek_01'!F35</f>
        <v>0</v>
      </c>
      <c r="BA102" s="84">
        <f>'02 - Přepojení přípojek_01'!F36</f>
        <v>0</v>
      </c>
      <c r="BB102" s="84">
        <f>'02 - Přepojení přípojek_01'!F37</f>
        <v>0</v>
      </c>
      <c r="BC102" s="84">
        <f>'02 - Přepojení přípojek_01'!F38</f>
        <v>0</v>
      </c>
      <c r="BD102" s="86">
        <f>'02 - Přepojení přípojek_01'!F39</f>
        <v>0</v>
      </c>
      <c r="BT102" s="25" t="s">
        <v>90</v>
      </c>
      <c r="BV102" s="25" t="s">
        <v>83</v>
      </c>
      <c r="BW102" s="25" t="s">
        <v>105</v>
      </c>
      <c r="BX102" s="25" t="s">
        <v>102</v>
      </c>
      <c r="CL102" s="25" t="s">
        <v>1</v>
      </c>
    </row>
    <row r="103" spans="1:91" s="6" customFormat="1" ht="16.5" customHeight="1">
      <c r="A103" s="81" t="s">
        <v>91</v>
      </c>
      <c r="B103" s="72"/>
      <c r="C103" s="73"/>
      <c r="D103" s="224" t="s">
        <v>106</v>
      </c>
      <c r="E103" s="224"/>
      <c r="F103" s="224"/>
      <c r="G103" s="224"/>
      <c r="H103" s="224"/>
      <c r="I103" s="74"/>
      <c r="J103" s="224" t="s">
        <v>107</v>
      </c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2">
        <f>'03 - Vedlejší a ostatní n...'!J30</f>
        <v>0</v>
      </c>
      <c r="AH103" s="223"/>
      <c r="AI103" s="223"/>
      <c r="AJ103" s="223"/>
      <c r="AK103" s="223"/>
      <c r="AL103" s="223"/>
      <c r="AM103" s="223"/>
      <c r="AN103" s="222">
        <f t="shared" si="0"/>
        <v>0</v>
      </c>
      <c r="AO103" s="223"/>
      <c r="AP103" s="223"/>
      <c r="AQ103" s="75" t="s">
        <v>87</v>
      </c>
      <c r="AR103" s="72"/>
      <c r="AS103" s="87">
        <v>0</v>
      </c>
      <c r="AT103" s="88">
        <f t="shared" si="1"/>
        <v>0</v>
      </c>
      <c r="AU103" s="89">
        <f>'03 - Vedlejší a ostatní n...'!P124</f>
        <v>0</v>
      </c>
      <c r="AV103" s="88">
        <f>'03 - Vedlejší a ostatní n...'!J33</f>
        <v>0</v>
      </c>
      <c r="AW103" s="88">
        <f>'03 - Vedlejší a ostatní n...'!J34</f>
        <v>0</v>
      </c>
      <c r="AX103" s="88">
        <f>'03 - Vedlejší a ostatní n...'!J35</f>
        <v>0</v>
      </c>
      <c r="AY103" s="88">
        <f>'03 - Vedlejší a ostatní n...'!J36</f>
        <v>0</v>
      </c>
      <c r="AZ103" s="88">
        <f>'03 - Vedlejší a ostatní n...'!F33</f>
        <v>0</v>
      </c>
      <c r="BA103" s="88">
        <f>'03 - Vedlejší a ostatní n...'!F34</f>
        <v>0</v>
      </c>
      <c r="BB103" s="88">
        <f>'03 - Vedlejší a ostatní n...'!F35</f>
        <v>0</v>
      </c>
      <c r="BC103" s="88">
        <f>'03 - Vedlejší a ostatní n...'!F36</f>
        <v>0</v>
      </c>
      <c r="BD103" s="90">
        <f>'03 - Vedlejší a ostatní n...'!F37</f>
        <v>0</v>
      </c>
      <c r="BT103" s="80" t="s">
        <v>88</v>
      </c>
      <c r="BV103" s="80" t="s">
        <v>83</v>
      </c>
      <c r="BW103" s="80" t="s">
        <v>108</v>
      </c>
      <c r="BX103" s="80" t="s">
        <v>5</v>
      </c>
      <c r="CL103" s="80" t="s">
        <v>1</v>
      </c>
      <c r="CM103" s="80" t="s">
        <v>90</v>
      </c>
    </row>
    <row r="104" spans="1:91" s="1" customFormat="1" ht="30" customHeight="1">
      <c r="B104" s="32"/>
      <c r="AR104" s="32"/>
    </row>
    <row r="105" spans="1:91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32"/>
    </row>
  </sheetData>
  <sheetProtection algorithmName="SHA-512" hashValue="Or7iMv2FI0dxgO8YfBi5mwnm/dHIJ50VyoYUNSWDjrWcggyc8gUcJGOq/8S/++iQEpBATGk3CrXJAN8iKt2Tlw==" saltValue="qFl3aTPaIhoKVIPIeE41EPjD4XfXO59YyCNQ2NzmaYMmMUwiElH8BhpLIhoGv6MO8Xk+nSEzUnaGku2nKXITJQ==" spinCount="100000" sheet="1" objects="1" scenarios="1" formatColumns="0" formatRows="0"/>
  <mergeCells count="74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E96:I96"/>
    <mergeCell ref="K96:AF96"/>
    <mergeCell ref="AG96:AM96"/>
    <mergeCell ref="K97:AF97"/>
    <mergeCell ref="AN97:AP97"/>
    <mergeCell ref="E97:I97"/>
    <mergeCell ref="AG97:AM97"/>
    <mergeCell ref="E98:I98"/>
    <mergeCell ref="K98:AF98"/>
    <mergeCell ref="AN99:AP99"/>
    <mergeCell ref="AG99:AM99"/>
    <mergeCell ref="D99:H99"/>
    <mergeCell ref="J99:AF99"/>
    <mergeCell ref="E100:I100"/>
    <mergeCell ref="K100:AF100"/>
    <mergeCell ref="AN101:AP101"/>
    <mergeCell ref="AG101:AM101"/>
    <mergeCell ref="E101:I101"/>
    <mergeCell ref="K101:AF101"/>
    <mergeCell ref="E102:I102"/>
    <mergeCell ref="K102:AF102"/>
    <mergeCell ref="AN103:AP103"/>
    <mergeCell ref="AG103:AM103"/>
    <mergeCell ref="D103:H103"/>
    <mergeCell ref="J103:AF103"/>
    <mergeCell ref="W30:AE30"/>
    <mergeCell ref="AK30:AO30"/>
    <mergeCell ref="L30:P30"/>
    <mergeCell ref="AK31:AO31"/>
    <mergeCell ref="AN102:AP102"/>
    <mergeCell ref="AG102:AM102"/>
    <mergeCell ref="AN100:AP100"/>
    <mergeCell ref="AG100:AM100"/>
    <mergeCell ref="AG98:AM98"/>
    <mergeCell ref="AN98:AP98"/>
    <mergeCell ref="AN96:AP96"/>
    <mergeCell ref="L85:AO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6" location="'SO 01 - Vodovod'!C2" display="/" xr:uid="{00000000-0004-0000-0000-000000000000}"/>
    <hyperlink ref="A97" location="'01 - Přepojení řadů'!C2" display="/" xr:uid="{00000000-0004-0000-0000-000001000000}"/>
    <hyperlink ref="A98" location="'02 - Přepojení přípojek'!C2" display="/" xr:uid="{00000000-0004-0000-0000-000002000000}"/>
    <hyperlink ref="A100" location="'SO 02 - Kanalizace'!C2" display="/" xr:uid="{00000000-0004-0000-0000-000003000000}"/>
    <hyperlink ref="A101" location="'01 - Přepojení stok'!C2" display="/" xr:uid="{00000000-0004-0000-0000-000004000000}"/>
    <hyperlink ref="A102" location="'02 - Přepojení přípojek_01'!C2" display="/" xr:uid="{00000000-0004-0000-0000-000005000000}"/>
    <hyperlink ref="A103" location="'03 - Vedlejší a ostatní n...'!C2" display="/" xr:uid="{00000000-0004-0000-0000-000006000000}"/>
  </hyperlink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3"/>
  <sheetViews>
    <sheetView showGridLines="0" topLeftCell="A218" workbookViewId="0">
      <selection activeCell="K230" sqref="K2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109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Pardubice, ul. K Dubině- kanalizace, vodovod</v>
      </c>
      <c r="F7" s="244"/>
      <c r="G7" s="244"/>
      <c r="H7" s="244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33" t="s">
        <v>111</v>
      </c>
      <c r="F9" s="242"/>
      <c r="G9" s="242"/>
      <c r="H9" s="24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16. 1. 2023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11"/>
      <c r="G18" s="211"/>
      <c r="H18" s="21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71.25" customHeight="1">
      <c r="B27" s="92"/>
      <c r="E27" s="215" t="s">
        <v>40</v>
      </c>
      <c r="F27" s="215"/>
      <c r="G27" s="215"/>
      <c r="H27" s="215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93" t="s">
        <v>41</v>
      </c>
      <c r="J30" s="64">
        <f>ROUND(J128, 2)</f>
        <v>0</v>
      </c>
      <c r="L30" s="32"/>
    </row>
    <row r="31" spans="2:12" s="1" customFormat="1" ht="6.95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>
      <c r="B32" s="32"/>
      <c r="F32" s="94" t="s">
        <v>43</v>
      </c>
      <c r="I32" s="94" t="s">
        <v>42</v>
      </c>
      <c r="J32" s="94" t="s">
        <v>44</v>
      </c>
      <c r="L32" s="32"/>
    </row>
    <row r="33" spans="2:12" s="1" customFormat="1" ht="14.45" customHeight="1">
      <c r="B33" s="32"/>
      <c r="D33" s="95" t="s">
        <v>45</v>
      </c>
      <c r="E33" s="27" t="s">
        <v>46</v>
      </c>
      <c r="F33" s="84">
        <f>ROUND((SUM(BE128:BE472)),  2)</f>
        <v>0</v>
      </c>
      <c r="I33" s="96">
        <v>0.21</v>
      </c>
      <c r="J33" s="84">
        <f>ROUND(((SUM(BE128:BE472))*I33),  2)</f>
        <v>0</v>
      </c>
      <c r="L33" s="32"/>
    </row>
    <row r="34" spans="2:12" s="1" customFormat="1" ht="14.45" customHeight="1">
      <c r="B34" s="32"/>
      <c r="E34" s="27" t="s">
        <v>47</v>
      </c>
      <c r="F34" s="84">
        <f>ROUND((SUM(BF128:BF472)),  2)</f>
        <v>0</v>
      </c>
      <c r="I34" s="96">
        <v>0.15</v>
      </c>
      <c r="J34" s="84">
        <f>ROUND(((SUM(BF128:BF472))*I34),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4">
        <f>ROUND((SUM(BG128:BG472)),  2)</f>
        <v>0</v>
      </c>
      <c r="I35" s="96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4">
        <f>ROUND((SUM(BH128:BH472)),  2)</f>
        <v>0</v>
      </c>
      <c r="I36" s="96">
        <v>0.15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4">
        <f>ROUND((SUM(BI128:BI472)),  2)</f>
        <v>0</v>
      </c>
      <c r="I37" s="96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51</v>
      </c>
      <c r="E39" s="55"/>
      <c r="F39" s="55"/>
      <c r="G39" s="99" t="s">
        <v>52</v>
      </c>
      <c r="H39" s="100" t="s">
        <v>53</v>
      </c>
      <c r="I39" s="55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Pardubice, ul. K Dubině- kanalizace, vodovod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33" t="str">
        <f>E9</f>
        <v>SO 01 - Vodovod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Pardubice</v>
      </c>
      <c r="I89" s="27" t="s">
        <v>22</v>
      </c>
      <c r="J89" s="51" t="str">
        <f>IF(J12="","",J12)</f>
        <v>16. 1. 2023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Pardubice, a.s.</v>
      </c>
      <c r="I91" s="27" t="s">
        <v>32</v>
      </c>
      <c r="J91" s="30" t="str">
        <f>E21</f>
        <v>Multiaqua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Leona Šaldová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113</v>
      </c>
      <c r="D94" s="97"/>
      <c r="E94" s="97"/>
      <c r="F94" s="97"/>
      <c r="G94" s="97"/>
      <c r="H94" s="97"/>
      <c r="I94" s="97"/>
      <c r="J94" s="106" t="s">
        <v>114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115</v>
      </c>
      <c r="J96" s="64">
        <f>J128</f>
        <v>0</v>
      </c>
      <c r="L96" s="32"/>
      <c r="AU96" s="17" t="s">
        <v>116</v>
      </c>
    </row>
    <row r="97" spans="2:12" s="8" customFormat="1" ht="24.95" customHeight="1">
      <c r="B97" s="108"/>
      <c r="D97" s="109" t="s">
        <v>117</v>
      </c>
      <c r="E97" s="110"/>
      <c r="F97" s="110"/>
      <c r="G97" s="110"/>
      <c r="H97" s="110"/>
      <c r="I97" s="110"/>
      <c r="J97" s="111">
        <f>J129</f>
        <v>0</v>
      </c>
      <c r="L97" s="108"/>
    </row>
    <row r="98" spans="2:12" s="9" customFormat="1" ht="19.899999999999999" customHeight="1">
      <c r="B98" s="112"/>
      <c r="D98" s="113" t="s">
        <v>118</v>
      </c>
      <c r="E98" s="114"/>
      <c r="F98" s="114"/>
      <c r="G98" s="114"/>
      <c r="H98" s="114"/>
      <c r="I98" s="114"/>
      <c r="J98" s="115">
        <f>J130</f>
        <v>0</v>
      </c>
      <c r="L98" s="112"/>
    </row>
    <row r="99" spans="2:12" s="9" customFormat="1" ht="19.899999999999999" customHeight="1">
      <c r="B99" s="112"/>
      <c r="D99" s="113" t="s">
        <v>119</v>
      </c>
      <c r="E99" s="114"/>
      <c r="F99" s="114"/>
      <c r="G99" s="114"/>
      <c r="H99" s="114"/>
      <c r="I99" s="114"/>
      <c r="J99" s="115">
        <f>J266</f>
        <v>0</v>
      </c>
      <c r="L99" s="112"/>
    </row>
    <row r="100" spans="2:12" s="9" customFormat="1" ht="19.899999999999999" customHeight="1">
      <c r="B100" s="112"/>
      <c r="D100" s="113" t="s">
        <v>120</v>
      </c>
      <c r="E100" s="114"/>
      <c r="F100" s="114"/>
      <c r="G100" s="114"/>
      <c r="H100" s="114"/>
      <c r="I100" s="114"/>
      <c r="J100" s="115">
        <f>J272</f>
        <v>0</v>
      </c>
      <c r="L100" s="112"/>
    </row>
    <row r="101" spans="2:12" s="9" customFormat="1" ht="19.899999999999999" customHeight="1">
      <c r="B101" s="112"/>
      <c r="D101" s="113" t="s">
        <v>121</v>
      </c>
      <c r="E101" s="114"/>
      <c r="F101" s="114"/>
      <c r="G101" s="114"/>
      <c r="H101" s="114"/>
      <c r="I101" s="114"/>
      <c r="J101" s="115">
        <f>J284</f>
        <v>0</v>
      </c>
      <c r="L101" s="112"/>
    </row>
    <row r="102" spans="2:12" s="9" customFormat="1" ht="19.899999999999999" customHeight="1">
      <c r="B102" s="112"/>
      <c r="D102" s="113" t="s">
        <v>122</v>
      </c>
      <c r="E102" s="114"/>
      <c r="F102" s="114"/>
      <c r="G102" s="114"/>
      <c r="H102" s="114"/>
      <c r="I102" s="114"/>
      <c r="J102" s="115">
        <f>J335</f>
        <v>0</v>
      </c>
      <c r="L102" s="112"/>
    </row>
    <row r="103" spans="2:12" s="9" customFormat="1" ht="19.899999999999999" customHeight="1">
      <c r="B103" s="112"/>
      <c r="D103" s="113" t="s">
        <v>123</v>
      </c>
      <c r="E103" s="114"/>
      <c r="F103" s="114"/>
      <c r="G103" s="114"/>
      <c r="H103" s="114"/>
      <c r="I103" s="114"/>
      <c r="J103" s="115">
        <f>J428</f>
        <v>0</v>
      </c>
      <c r="L103" s="112"/>
    </row>
    <row r="104" spans="2:12" s="9" customFormat="1" ht="19.899999999999999" customHeight="1">
      <c r="B104" s="112"/>
      <c r="D104" s="113" t="s">
        <v>124</v>
      </c>
      <c r="E104" s="114"/>
      <c r="F104" s="114"/>
      <c r="G104" s="114"/>
      <c r="H104" s="114"/>
      <c r="I104" s="114"/>
      <c r="J104" s="115">
        <f>J441</f>
        <v>0</v>
      </c>
      <c r="L104" s="112"/>
    </row>
    <row r="105" spans="2:12" s="9" customFormat="1" ht="19.899999999999999" customHeight="1">
      <c r="B105" s="112"/>
      <c r="D105" s="113" t="s">
        <v>125</v>
      </c>
      <c r="E105" s="114"/>
      <c r="F105" s="114"/>
      <c r="G105" s="114"/>
      <c r="H105" s="114"/>
      <c r="I105" s="114"/>
      <c r="J105" s="115">
        <f>J455</f>
        <v>0</v>
      </c>
      <c r="L105" s="112"/>
    </row>
    <row r="106" spans="2:12" s="8" customFormat="1" ht="24.95" customHeight="1">
      <c r="B106" s="108"/>
      <c r="D106" s="109" t="s">
        <v>126</v>
      </c>
      <c r="E106" s="110"/>
      <c r="F106" s="110"/>
      <c r="G106" s="110"/>
      <c r="H106" s="110"/>
      <c r="I106" s="110"/>
      <c r="J106" s="111">
        <f>J457</f>
        <v>0</v>
      </c>
      <c r="L106" s="108"/>
    </row>
    <row r="107" spans="2:12" s="9" customFormat="1" ht="19.899999999999999" customHeight="1">
      <c r="B107" s="112"/>
      <c r="D107" s="113" t="s">
        <v>127</v>
      </c>
      <c r="E107" s="114"/>
      <c r="F107" s="114"/>
      <c r="G107" s="114"/>
      <c r="H107" s="114"/>
      <c r="I107" s="114"/>
      <c r="J107" s="115">
        <f>J458</f>
        <v>0</v>
      </c>
      <c r="L107" s="112"/>
    </row>
    <row r="108" spans="2:12" s="8" customFormat="1" ht="24.95" customHeight="1">
      <c r="B108" s="108"/>
      <c r="D108" s="109" t="s">
        <v>128</v>
      </c>
      <c r="E108" s="110"/>
      <c r="F108" s="110"/>
      <c r="G108" s="110"/>
      <c r="H108" s="110"/>
      <c r="I108" s="110"/>
      <c r="J108" s="111">
        <f>J465</f>
        <v>0</v>
      </c>
      <c r="L108" s="108"/>
    </row>
    <row r="109" spans="2:12" s="1" customFormat="1" ht="21.75" customHeight="1">
      <c r="B109" s="32"/>
      <c r="L109" s="32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2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2"/>
    </row>
    <row r="115" spans="2:63" s="1" customFormat="1" ht="24.95" customHeight="1">
      <c r="B115" s="32"/>
      <c r="C115" s="21" t="s">
        <v>129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16.5" customHeight="1">
      <c r="B118" s="32"/>
      <c r="E118" s="243" t="str">
        <f>E7</f>
        <v>Pardubice, ul. K Dubině- kanalizace, vodovod</v>
      </c>
      <c r="F118" s="244"/>
      <c r="G118" s="244"/>
      <c r="H118" s="244"/>
      <c r="L118" s="32"/>
    </row>
    <row r="119" spans="2:63" s="1" customFormat="1" ht="12" customHeight="1">
      <c r="B119" s="32"/>
      <c r="C119" s="27" t="s">
        <v>110</v>
      </c>
      <c r="L119" s="32"/>
    </row>
    <row r="120" spans="2:63" s="1" customFormat="1" ht="16.5" customHeight="1">
      <c r="B120" s="32"/>
      <c r="E120" s="233" t="str">
        <f>E9</f>
        <v>SO 01 - Vodovod</v>
      </c>
      <c r="F120" s="242"/>
      <c r="G120" s="242"/>
      <c r="H120" s="24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Pardubice</v>
      </c>
      <c r="I122" s="27" t="s">
        <v>22</v>
      </c>
      <c r="J122" s="51" t="str">
        <f>IF(J12="","",J12)</f>
        <v>16. 1. 2023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>Vodovody a kanalizace Pardubice, a.s.</v>
      </c>
      <c r="I124" s="27" t="s">
        <v>32</v>
      </c>
      <c r="J124" s="30" t="str">
        <f>E21</f>
        <v>Multiaqua s.r.o.</v>
      </c>
      <c r="L124" s="32"/>
    </row>
    <row r="125" spans="2:63" s="1" customFormat="1" ht="15.2" customHeight="1">
      <c r="B125" s="32"/>
      <c r="C125" s="27" t="s">
        <v>30</v>
      </c>
      <c r="F125" s="25" t="str">
        <f>IF(E18="","",E18)</f>
        <v>Vyplň údaj</v>
      </c>
      <c r="I125" s="27" t="s">
        <v>37</v>
      </c>
      <c r="J125" s="30" t="str">
        <f>E24</f>
        <v>Leona Šaldová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130</v>
      </c>
      <c r="D127" s="118" t="s">
        <v>66</v>
      </c>
      <c r="E127" s="118" t="s">
        <v>62</v>
      </c>
      <c r="F127" s="118" t="s">
        <v>63</v>
      </c>
      <c r="G127" s="118" t="s">
        <v>131</v>
      </c>
      <c r="H127" s="118" t="s">
        <v>132</v>
      </c>
      <c r="I127" s="118" t="s">
        <v>133</v>
      </c>
      <c r="J127" s="118" t="s">
        <v>114</v>
      </c>
      <c r="K127" s="119" t="s">
        <v>134</v>
      </c>
      <c r="L127" s="116"/>
      <c r="M127" s="57" t="s">
        <v>1</v>
      </c>
      <c r="N127" s="58" t="s">
        <v>45</v>
      </c>
      <c r="O127" s="58" t="s">
        <v>135</v>
      </c>
      <c r="P127" s="58" t="s">
        <v>136</v>
      </c>
      <c r="Q127" s="58" t="s">
        <v>137</v>
      </c>
      <c r="R127" s="58" t="s">
        <v>138</v>
      </c>
      <c r="S127" s="58" t="s">
        <v>139</v>
      </c>
      <c r="T127" s="59" t="s">
        <v>140</v>
      </c>
    </row>
    <row r="128" spans="2:63" s="1" customFormat="1" ht="22.9" customHeight="1">
      <c r="B128" s="32"/>
      <c r="C128" s="62" t="s">
        <v>141</v>
      </c>
      <c r="J128" s="120">
        <f>BK128</f>
        <v>0</v>
      </c>
      <c r="L128" s="32"/>
      <c r="M128" s="60"/>
      <c r="N128" s="52"/>
      <c r="O128" s="52"/>
      <c r="P128" s="121">
        <f>P129+P457+P465</f>
        <v>0</v>
      </c>
      <c r="Q128" s="52"/>
      <c r="R128" s="121">
        <f>R129+R457+R465</f>
        <v>933.11264562999997</v>
      </c>
      <c r="S128" s="52"/>
      <c r="T128" s="122">
        <f>T129+T457+T465</f>
        <v>457.07538999999997</v>
      </c>
      <c r="AT128" s="17" t="s">
        <v>80</v>
      </c>
      <c r="AU128" s="17" t="s">
        <v>116</v>
      </c>
      <c r="BK128" s="123">
        <f>BK129+BK457+BK465</f>
        <v>0</v>
      </c>
    </row>
    <row r="129" spans="2:65" s="11" customFormat="1" ht="25.9" customHeight="1">
      <c r="B129" s="124"/>
      <c r="D129" s="125" t="s">
        <v>80</v>
      </c>
      <c r="E129" s="126" t="s">
        <v>142</v>
      </c>
      <c r="F129" s="126" t="s">
        <v>143</v>
      </c>
      <c r="I129" s="127"/>
      <c r="J129" s="128">
        <f>BK129</f>
        <v>0</v>
      </c>
      <c r="L129" s="124"/>
      <c r="M129" s="129"/>
      <c r="P129" s="130">
        <f>P130+P266+P272+P284+P335+P428+P441+P455</f>
        <v>0</v>
      </c>
      <c r="R129" s="130">
        <f>R130+R266+R272+R284+R335+R428+R441+R455</f>
        <v>933.11251162999997</v>
      </c>
      <c r="T129" s="131">
        <f>T130+T266+T272+T284+T335+T428+T441+T455</f>
        <v>457.07538999999997</v>
      </c>
      <c r="AR129" s="125" t="s">
        <v>88</v>
      </c>
      <c r="AT129" s="132" t="s">
        <v>80</v>
      </c>
      <c r="AU129" s="132" t="s">
        <v>81</v>
      </c>
      <c r="AY129" s="125" t="s">
        <v>144</v>
      </c>
      <c r="BK129" s="133">
        <f>BK130+BK266+BK272+BK284+BK335+BK428+BK441+BK455</f>
        <v>0</v>
      </c>
    </row>
    <row r="130" spans="2:65" s="11" customFormat="1" ht="22.9" customHeight="1">
      <c r="B130" s="124"/>
      <c r="D130" s="125" t="s">
        <v>80</v>
      </c>
      <c r="E130" s="134" t="s">
        <v>88</v>
      </c>
      <c r="F130" s="134" t="s">
        <v>145</v>
      </c>
      <c r="I130" s="127"/>
      <c r="J130" s="135">
        <f>BK130</f>
        <v>0</v>
      </c>
      <c r="L130" s="124"/>
      <c r="M130" s="129"/>
      <c r="P130" s="130">
        <f>SUM(P131:P265)</f>
        <v>0</v>
      </c>
      <c r="R130" s="130">
        <f>SUM(R131:R265)</f>
        <v>711.64980739999999</v>
      </c>
      <c r="T130" s="131">
        <f>SUM(T131:T265)</f>
        <v>446.07538999999997</v>
      </c>
      <c r="AR130" s="125" t="s">
        <v>88</v>
      </c>
      <c r="AT130" s="132" t="s">
        <v>80</v>
      </c>
      <c r="AU130" s="132" t="s">
        <v>88</v>
      </c>
      <c r="AY130" s="125" t="s">
        <v>144</v>
      </c>
      <c r="BK130" s="133">
        <f>SUM(BK131:BK265)</f>
        <v>0</v>
      </c>
    </row>
    <row r="131" spans="2:65" s="1" customFormat="1" ht="49.15" customHeight="1">
      <c r="B131" s="32"/>
      <c r="C131" s="136" t="s">
        <v>88</v>
      </c>
      <c r="D131" s="136" t="s">
        <v>146</v>
      </c>
      <c r="E131" s="137" t="s">
        <v>147</v>
      </c>
      <c r="F131" s="138" t="s">
        <v>148</v>
      </c>
      <c r="G131" s="139" t="s">
        <v>149</v>
      </c>
      <c r="H131" s="140">
        <v>5</v>
      </c>
      <c r="I131" s="141"/>
      <c r="J131" s="142">
        <f>ROUND(I131*H131,2)</f>
        <v>0</v>
      </c>
      <c r="K131" s="138" t="s">
        <v>150</v>
      </c>
      <c r="L131" s="32"/>
      <c r="M131" s="143" t="s">
        <v>1</v>
      </c>
      <c r="N131" s="144" t="s">
        <v>46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151</v>
      </c>
      <c r="AT131" s="147" t="s">
        <v>146</v>
      </c>
      <c r="AU131" s="147" t="s">
        <v>90</v>
      </c>
      <c r="AY131" s="17" t="s">
        <v>144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88</v>
      </c>
      <c r="BK131" s="148">
        <f>ROUND(I131*H131,2)</f>
        <v>0</v>
      </c>
      <c r="BL131" s="17" t="s">
        <v>151</v>
      </c>
      <c r="BM131" s="147" t="s">
        <v>152</v>
      </c>
    </row>
    <row r="132" spans="2:65" s="1" customFormat="1" ht="76.349999999999994" customHeight="1">
      <c r="B132" s="32"/>
      <c r="C132" s="136" t="s">
        <v>90</v>
      </c>
      <c r="D132" s="136" t="s">
        <v>146</v>
      </c>
      <c r="E132" s="137" t="s">
        <v>153</v>
      </c>
      <c r="F132" s="138" t="s">
        <v>154</v>
      </c>
      <c r="G132" s="139" t="s">
        <v>149</v>
      </c>
      <c r="H132" s="140">
        <v>167.55</v>
      </c>
      <c r="I132" s="141"/>
      <c r="J132" s="142">
        <f>ROUND(I132*H132,2)</f>
        <v>0</v>
      </c>
      <c r="K132" s="138" t="s">
        <v>150</v>
      </c>
      <c r="L132" s="32"/>
      <c r="M132" s="143" t="s">
        <v>1</v>
      </c>
      <c r="N132" s="144" t="s">
        <v>46</v>
      </c>
      <c r="P132" s="145">
        <f>O132*H132</f>
        <v>0</v>
      </c>
      <c r="Q132" s="145">
        <v>0</v>
      </c>
      <c r="R132" s="145">
        <f>Q132*H132</f>
        <v>0</v>
      </c>
      <c r="S132" s="145">
        <v>0.255</v>
      </c>
      <c r="T132" s="146">
        <f>S132*H132</f>
        <v>42.725250000000003</v>
      </c>
      <c r="AR132" s="147" t="s">
        <v>151</v>
      </c>
      <c r="AT132" s="147" t="s">
        <v>146</v>
      </c>
      <c r="AU132" s="147" t="s">
        <v>90</v>
      </c>
      <c r="AY132" s="17" t="s">
        <v>144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88</v>
      </c>
      <c r="BK132" s="148">
        <f>ROUND(I132*H132,2)</f>
        <v>0</v>
      </c>
      <c r="BL132" s="17" t="s">
        <v>151</v>
      </c>
      <c r="BM132" s="147" t="s">
        <v>155</v>
      </c>
    </row>
    <row r="133" spans="2:65" s="12" customFormat="1">
      <c r="B133" s="149"/>
      <c r="D133" s="150" t="s">
        <v>156</v>
      </c>
      <c r="E133" s="151" t="s">
        <v>1</v>
      </c>
      <c r="F133" s="152" t="s">
        <v>157</v>
      </c>
      <c r="H133" s="153">
        <v>167.55</v>
      </c>
      <c r="I133" s="154"/>
      <c r="L133" s="149"/>
      <c r="M133" s="155"/>
      <c r="T133" s="156"/>
      <c r="AT133" s="151" t="s">
        <v>156</v>
      </c>
      <c r="AU133" s="151" t="s">
        <v>90</v>
      </c>
      <c r="AV133" s="12" t="s">
        <v>90</v>
      </c>
      <c r="AW133" s="12" t="s">
        <v>36</v>
      </c>
      <c r="AX133" s="12" t="s">
        <v>88</v>
      </c>
      <c r="AY133" s="151" t="s">
        <v>144</v>
      </c>
    </row>
    <row r="134" spans="2:65" s="1" customFormat="1" ht="62.65" customHeight="1">
      <c r="B134" s="32"/>
      <c r="C134" s="136" t="s">
        <v>158</v>
      </c>
      <c r="D134" s="136" t="s">
        <v>146</v>
      </c>
      <c r="E134" s="137" t="s">
        <v>159</v>
      </c>
      <c r="F134" s="138" t="s">
        <v>160</v>
      </c>
      <c r="G134" s="139" t="s">
        <v>149</v>
      </c>
      <c r="H134" s="140">
        <v>16.05</v>
      </c>
      <c r="I134" s="141"/>
      <c r="J134" s="142">
        <f>ROUND(I134*H134,2)</f>
        <v>0</v>
      </c>
      <c r="K134" s="138" t="s">
        <v>150</v>
      </c>
      <c r="L134" s="32"/>
      <c r="M134" s="143" t="s">
        <v>1</v>
      </c>
      <c r="N134" s="144" t="s">
        <v>46</v>
      </c>
      <c r="P134" s="145">
        <f>O134*H134</f>
        <v>0</v>
      </c>
      <c r="Q134" s="145">
        <v>0</v>
      </c>
      <c r="R134" s="145">
        <f>Q134*H134</f>
        <v>0</v>
      </c>
      <c r="S134" s="145">
        <v>0.26</v>
      </c>
      <c r="T134" s="146">
        <f>S134*H134</f>
        <v>4.173</v>
      </c>
      <c r="AR134" s="147" t="s">
        <v>151</v>
      </c>
      <c r="AT134" s="147" t="s">
        <v>146</v>
      </c>
      <c r="AU134" s="147" t="s">
        <v>90</v>
      </c>
      <c r="AY134" s="17" t="s">
        <v>144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88</v>
      </c>
      <c r="BK134" s="148">
        <f>ROUND(I134*H134,2)</f>
        <v>0</v>
      </c>
      <c r="BL134" s="17" t="s">
        <v>151</v>
      </c>
      <c r="BM134" s="147" t="s">
        <v>161</v>
      </c>
    </row>
    <row r="135" spans="2:65" s="13" customFormat="1">
      <c r="B135" s="157"/>
      <c r="D135" s="150" t="s">
        <v>156</v>
      </c>
      <c r="E135" s="158" t="s">
        <v>1</v>
      </c>
      <c r="F135" s="159" t="s">
        <v>162</v>
      </c>
      <c r="H135" s="158" t="s">
        <v>1</v>
      </c>
      <c r="I135" s="160"/>
      <c r="L135" s="157"/>
      <c r="M135" s="161"/>
      <c r="T135" s="162"/>
      <c r="AT135" s="158" t="s">
        <v>156</v>
      </c>
      <c r="AU135" s="158" t="s">
        <v>90</v>
      </c>
      <c r="AV135" s="13" t="s">
        <v>88</v>
      </c>
      <c r="AW135" s="13" t="s">
        <v>36</v>
      </c>
      <c r="AX135" s="13" t="s">
        <v>81</v>
      </c>
      <c r="AY135" s="158" t="s">
        <v>144</v>
      </c>
    </row>
    <row r="136" spans="2:65" s="13" customFormat="1">
      <c r="B136" s="157"/>
      <c r="D136" s="150" t="s">
        <v>156</v>
      </c>
      <c r="E136" s="158" t="s">
        <v>1</v>
      </c>
      <c r="F136" s="159" t="s">
        <v>163</v>
      </c>
      <c r="H136" s="158" t="s">
        <v>1</v>
      </c>
      <c r="I136" s="160"/>
      <c r="L136" s="157"/>
      <c r="M136" s="161"/>
      <c r="T136" s="162"/>
      <c r="AT136" s="158" t="s">
        <v>156</v>
      </c>
      <c r="AU136" s="158" t="s">
        <v>90</v>
      </c>
      <c r="AV136" s="13" t="s">
        <v>88</v>
      </c>
      <c r="AW136" s="13" t="s">
        <v>36</v>
      </c>
      <c r="AX136" s="13" t="s">
        <v>81</v>
      </c>
      <c r="AY136" s="158" t="s">
        <v>144</v>
      </c>
    </row>
    <row r="137" spans="2:65" s="12" customFormat="1">
      <c r="B137" s="149"/>
      <c r="D137" s="150" t="s">
        <v>156</v>
      </c>
      <c r="E137" s="151" t="s">
        <v>1</v>
      </c>
      <c r="F137" s="152" t="s">
        <v>164</v>
      </c>
      <c r="H137" s="153">
        <v>16.05</v>
      </c>
      <c r="I137" s="154"/>
      <c r="L137" s="149"/>
      <c r="M137" s="155"/>
      <c r="T137" s="156"/>
      <c r="AT137" s="151" t="s">
        <v>156</v>
      </c>
      <c r="AU137" s="151" t="s">
        <v>90</v>
      </c>
      <c r="AV137" s="12" t="s">
        <v>90</v>
      </c>
      <c r="AW137" s="12" t="s">
        <v>36</v>
      </c>
      <c r="AX137" s="12" t="s">
        <v>88</v>
      </c>
      <c r="AY137" s="151" t="s">
        <v>144</v>
      </c>
    </row>
    <row r="138" spans="2:65" s="1" customFormat="1" ht="66.75" customHeight="1">
      <c r="B138" s="32"/>
      <c r="C138" s="136" t="s">
        <v>151</v>
      </c>
      <c r="D138" s="136" t="s">
        <v>146</v>
      </c>
      <c r="E138" s="137" t="s">
        <v>165</v>
      </c>
      <c r="F138" s="138" t="s">
        <v>166</v>
      </c>
      <c r="G138" s="139" t="s">
        <v>149</v>
      </c>
      <c r="H138" s="140">
        <v>267.7</v>
      </c>
      <c r="I138" s="141"/>
      <c r="J138" s="142">
        <f>ROUND(I138*H138,2)</f>
        <v>0</v>
      </c>
      <c r="K138" s="138" t="s">
        <v>150</v>
      </c>
      <c r="L138" s="32"/>
      <c r="M138" s="143" t="s">
        <v>1</v>
      </c>
      <c r="N138" s="144" t="s">
        <v>46</v>
      </c>
      <c r="P138" s="145">
        <f>O138*H138</f>
        <v>0</v>
      </c>
      <c r="Q138" s="145">
        <v>0</v>
      </c>
      <c r="R138" s="145">
        <f>Q138*H138</f>
        <v>0</v>
      </c>
      <c r="S138" s="145">
        <v>0.28999999999999998</v>
      </c>
      <c r="T138" s="146">
        <f>S138*H138</f>
        <v>77.632999999999996</v>
      </c>
      <c r="AR138" s="147" t="s">
        <v>151</v>
      </c>
      <c r="AT138" s="147" t="s">
        <v>146</v>
      </c>
      <c r="AU138" s="147" t="s">
        <v>90</v>
      </c>
      <c r="AY138" s="17" t="s">
        <v>144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88</v>
      </c>
      <c r="BK138" s="148">
        <f>ROUND(I138*H138,2)</f>
        <v>0</v>
      </c>
      <c r="BL138" s="17" t="s">
        <v>151</v>
      </c>
      <c r="BM138" s="147" t="s">
        <v>167</v>
      </c>
    </row>
    <row r="139" spans="2:65" s="1" customFormat="1" ht="19.5">
      <c r="B139" s="32"/>
      <c r="D139" s="150" t="s">
        <v>168</v>
      </c>
      <c r="F139" s="163" t="s">
        <v>169</v>
      </c>
      <c r="I139" s="164"/>
      <c r="L139" s="32"/>
      <c r="M139" s="165"/>
      <c r="T139" s="54"/>
      <c r="AT139" s="17" t="s">
        <v>168</v>
      </c>
      <c r="AU139" s="17" t="s">
        <v>90</v>
      </c>
    </row>
    <row r="140" spans="2:65" s="13" customFormat="1">
      <c r="B140" s="157"/>
      <c r="D140" s="150" t="s">
        <v>156</v>
      </c>
      <c r="E140" s="158" t="s">
        <v>1</v>
      </c>
      <c r="F140" s="159" t="s">
        <v>162</v>
      </c>
      <c r="H140" s="158" t="s">
        <v>1</v>
      </c>
      <c r="I140" s="160"/>
      <c r="L140" s="157"/>
      <c r="M140" s="161"/>
      <c r="T140" s="162"/>
      <c r="AT140" s="158" t="s">
        <v>156</v>
      </c>
      <c r="AU140" s="158" t="s">
        <v>90</v>
      </c>
      <c r="AV140" s="13" t="s">
        <v>88</v>
      </c>
      <c r="AW140" s="13" t="s">
        <v>36</v>
      </c>
      <c r="AX140" s="13" t="s">
        <v>81</v>
      </c>
      <c r="AY140" s="158" t="s">
        <v>144</v>
      </c>
    </row>
    <row r="141" spans="2:65" s="13" customFormat="1">
      <c r="B141" s="157"/>
      <c r="D141" s="150" t="s">
        <v>156</v>
      </c>
      <c r="E141" s="158" t="s">
        <v>1</v>
      </c>
      <c r="F141" s="159" t="s">
        <v>163</v>
      </c>
      <c r="H141" s="158" t="s">
        <v>1</v>
      </c>
      <c r="I141" s="160"/>
      <c r="L141" s="157"/>
      <c r="M141" s="161"/>
      <c r="T141" s="162"/>
      <c r="AT141" s="158" t="s">
        <v>156</v>
      </c>
      <c r="AU141" s="158" t="s">
        <v>90</v>
      </c>
      <c r="AV141" s="13" t="s">
        <v>88</v>
      </c>
      <c r="AW141" s="13" t="s">
        <v>36</v>
      </c>
      <c r="AX141" s="13" t="s">
        <v>81</v>
      </c>
      <c r="AY141" s="158" t="s">
        <v>144</v>
      </c>
    </row>
    <row r="142" spans="2:65" s="12" customFormat="1">
      <c r="B142" s="149"/>
      <c r="D142" s="150" t="s">
        <v>156</v>
      </c>
      <c r="E142" s="151" t="s">
        <v>1</v>
      </c>
      <c r="F142" s="152" t="s">
        <v>170</v>
      </c>
      <c r="H142" s="153">
        <v>145.30000000000001</v>
      </c>
      <c r="I142" s="154"/>
      <c r="L142" s="149"/>
      <c r="M142" s="155"/>
      <c r="T142" s="156"/>
      <c r="AT142" s="151" t="s">
        <v>156</v>
      </c>
      <c r="AU142" s="151" t="s">
        <v>90</v>
      </c>
      <c r="AV142" s="12" t="s">
        <v>90</v>
      </c>
      <c r="AW142" s="12" t="s">
        <v>36</v>
      </c>
      <c r="AX142" s="12" t="s">
        <v>81</v>
      </c>
      <c r="AY142" s="151" t="s">
        <v>144</v>
      </c>
    </row>
    <row r="143" spans="2:65" s="12" customFormat="1">
      <c r="B143" s="149"/>
      <c r="D143" s="150" t="s">
        <v>156</v>
      </c>
      <c r="E143" s="151" t="s">
        <v>1</v>
      </c>
      <c r="F143" s="152" t="s">
        <v>171</v>
      </c>
      <c r="H143" s="153">
        <v>111.7</v>
      </c>
      <c r="I143" s="154"/>
      <c r="L143" s="149"/>
      <c r="M143" s="155"/>
      <c r="T143" s="156"/>
      <c r="AT143" s="151" t="s">
        <v>156</v>
      </c>
      <c r="AU143" s="151" t="s">
        <v>90</v>
      </c>
      <c r="AV143" s="12" t="s">
        <v>90</v>
      </c>
      <c r="AW143" s="12" t="s">
        <v>36</v>
      </c>
      <c r="AX143" s="12" t="s">
        <v>81</v>
      </c>
      <c r="AY143" s="151" t="s">
        <v>144</v>
      </c>
    </row>
    <row r="144" spans="2:65" s="12" customFormat="1">
      <c r="B144" s="149"/>
      <c r="D144" s="150" t="s">
        <v>156</v>
      </c>
      <c r="E144" s="151" t="s">
        <v>1</v>
      </c>
      <c r="F144" s="152" t="s">
        <v>172</v>
      </c>
      <c r="H144" s="153">
        <v>10.7</v>
      </c>
      <c r="I144" s="154"/>
      <c r="L144" s="149"/>
      <c r="M144" s="155"/>
      <c r="T144" s="156"/>
      <c r="AT144" s="151" t="s">
        <v>156</v>
      </c>
      <c r="AU144" s="151" t="s">
        <v>90</v>
      </c>
      <c r="AV144" s="12" t="s">
        <v>90</v>
      </c>
      <c r="AW144" s="12" t="s">
        <v>36</v>
      </c>
      <c r="AX144" s="12" t="s">
        <v>81</v>
      </c>
      <c r="AY144" s="151" t="s">
        <v>144</v>
      </c>
    </row>
    <row r="145" spans="2:65" s="14" customFormat="1">
      <c r="B145" s="166"/>
      <c r="D145" s="150" t="s">
        <v>156</v>
      </c>
      <c r="E145" s="167" t="s">
        <v>1</v>
      </c>
      <c r="F145" s="168" t="s">
        <v>173</v>
      </c>
      <c r="H145" s="169">
        <v>267.7</v>
      </c>
      <c r="I145" s="170"/>
      <c r="L145" s="166"/>
      <c r="M145" s="171"/>
      <c r="T145" s="172"/>
      <c r="AT145" s="167" t="s">
        <v>156</v>
      </c>
      <c r="AU145" s="167" t="s">
        <v>90</v>
      </c>
      <c r="AV145" s="14" t="s">
        <v>151</v>
      </c>
      <c r="AW145" s="14" t="s">
        <v>36</v>
      </c>
      <c r="AX145" s="14" t="s">
        <v>88</v>
      </c>
      <c r="AY145" s="167" t="s">
        <v>144</v>
      </c>
    </row>
    <row r="146" spans="2:65" s="1" customFormat="1" ht="66.75" customHeight="1">
      <c r="B146" s="32"/>
      <c r="C146" s="136" t="s">
        <v>174</v>
      </c>
      <c r="D146" s="136" t="s">
        <v>146</v>
      </c>
      <c r="E146" s="137" t="s">
        <v>175</v>
      </c>
      <c r="F146" s="138" t="s">
        <v>176</v>
      </c>
      <c r="G146" s="139" t="s">
        <v>149</v>
      </c>
      <c r="H146" s="140">
        <v>145.30000000000001</v>
      </c>
      <c r="I146" s="141"/>
      <c r="J146" s="142">
        <f>ROUND(I146*H146,2)</f>
        <v>0</v>
      </c>
      <c r="K146" s="138" t="s">
        <v>150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0</v>
      </c>
      <c r="R146" s="145">
        <f>Q146*H146</f>
        <v>0</v>
      </c>
      <c r="S146" s="145">
        <v>0.44</v>
      </c>
      <c r="T146" s="146">
        <f>S146*H146</f>
        <v>63.932000000000002</v>
      </c>
      <c r="AR146" s="147" t="s">
        <v>151</v>
      </c>
      <c r="AT146" s="147" t="s">
        <v>146</v>
      </c>
      <c r="AU146" s="147" t="s">
        <v>90</v>
      </c>
      <c r="AY146" s="17" t="s">
        <v>144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88</v>
      </c>
      <c r="BK146" s="148">
        <f>ROUND(I146*H146,2)</f>
        <v>0</v>
      </c>
      <c r="BL146" s="17" t="s">
        <v>151</v>
      </c>
      <c r="BM146" s="147" t="s">
        <v>177</v>
      </c>
    </row>
    <row r="147" spans="2:65" s="13" customFormat="1">
      <c r="B147" s="157"/>
      <c r="D147" s="150" t="s">
        <v>156</v>
      </c>
      <c r="E147" s="158" t="s">
        <v>1</v>
      </c>
      <c r="F147" s="159" t="s">
        <v>162</v>
      </c>
      <c r="H147" s="158" t="s">
        <v>1</v>
      </c>
      <c r="I147" s="160"/>
      <c r="L147" s="157"/>
      <c r="M147" s="161"/>
      <c r="T147" s="162"/>
      <c r="AT147" s="158" t="s">
        <v>156</v>
      </c>
      <c r="AU147" s="158" t="s">
        <v>90</v>
      </c>
      <c r="AV147" s="13" t="s">
        <v>88</v>
      </c>
      <c r="AW147" s="13" t="s">
        <v>36</v>
      </c>
      <c r="AX147" s="13" t="s">
        <v>81</v>
      </c>
      <c r="AY147" s="158" t="s">
        <v>144</v>
      </c>
    </row>
    <row r="148" spans="2:65" s="13" customFormat="1">
      <c r="B148" s="157"/>
      <c r="D148" s="150" t="s">
        <v>156</v>
      </c>
      <c r="E148" s="158" t="s">
        <v>1</v>
      </c>
      <c r="F148" s="159" t="s">
        <v>178</v>
      </c>
      <c r="H148" s="158" t="s">
        <v>1</v>
      </c>
      <c r="I148" s="160"/>
      <c r="L148" s="157"/>
      <c r="M148" s="161"/>
      <c r="T148" s="162"/>
      <c r="AT148" s="158" t="s">
        <v>156</v>
      </c>
      <c r="AU148" s="158" t="s">
        <v>90</v>
      </c>
      <c r="AV148" s="13" t="s">
        <v>88</v>
      </c>
      <c r="AW148" s="13" t="s">
        <v>36</v>
      </c>
      <c r="AX148" s="13" t="s">
        <v>81</v>
      </c>
      <c r="AY148" s="158" t="s">
        <v>144</v>
      </c>
    </row>
    <row r="149" spans="2:65" s="12" customFormat="1">
      <c r="B149" s="149"/>
      <c r="D149" s="150" t="s">
        <v>156</v>
      </c>
      <c r="E149" s="151" t="s">
        <v>1</v>
      </c>
      <c r="F149" s="152" t="s">
        <v>170</v>
      </c>
      <c r="H149" s="153">
        <v>145.30000000000001</v>
      </c>
      <c r="I149" s="154"/>
      <c r="L149" s="149"/>
      <c r="M149" s="155"/>
      <c r="T149" s="156"/>
      <c r="AT149" s="151" t="s">
        <v>156</v>
      </c>
      <c r="AU149" s="151" t="s">
        <v>90</v>
      </c>
      <c r="AV149" s="12" t="s">
        <v>90</v>
      </c>
      <c r="AW149" s="12" t="s">
        <v>36</v>
      </c>
      <c r="AX149" s="12" t="s">
        <v>88</v>
      </c>
      <c r="AY149" s="151" t="s">
        <v>144</v>
      </c>
    </row>
    <row r="150" spans="2:65" s="1" customFormat="1" ht="66.75" customHeight="1">
      <c r="B150" s="32"/>
      <c r="C150" s="136" t="s">
        <v>179</v>
      </c>
      <c r="D150" s="136" t="s">
        <v>146</v>
      </c>
      <c r="E150" s="137" t="s">
        <v>180</v>
      </c>
      <c r="F150" s="138" t="s">
        <v>181</v>
      </c>
      <c r="G150" s="139" t="s">
        <v>149</v>
      </c>
      <c r="H150" s="140">
        <v>109</v>
      </c>
      <c r="I150" s="141"/>
      <c r="J150" s="142">
        <f>ROUND(I150*H150,2)</f>
        <v>0</v>
      </c>
      <c r="K150" s="138" t="s">
        <v>150</v>
      </c>
      <c r="L150" s="32"/>
      <c r="M150" s="143" t="s">
        <v>1</v>
      </c>
      <c r="N150" s="144" t="s">
        <v>46</v>
      </c>
      <c r="P150" s="145">
        <f>O150*H150</f>
        <v>0</v>
      </c>
      <c r="Q150" s="145">
        <v>0</v>
      </c>
      <c r="R150" s="145">
        <f>Q150*H150</f>
        <v>0</v>
      </c>
      <c r="S150" s="145">
        <v>0.57999999999999996</v>
      </c>
      <c r="T150" s="146">
        <f>S150*H150</f>
        <v>63.22</v>
      </c>
      <c r="AR150" s="147" t="s">
        <v>151</v>
      </c>
      <c r="AT150" s="147" t="s">
        <v>146</v>
      </c>
      <c r="AU150" s="147" t="s">
        <v>90</v>
      </c>
      <c r="AY150" s="17" t="s">
        <v>144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88</v>
      </c>
      <c r="BK150" s="148">
        <f>ROUND(I150*H150,2)</f>
        <v>0</v>
      </c>
      <c r="BL150" s="17" t="s">
        <v>151</v>
      </c>
      <c r="BM150" s="147" t="s">
        <v>182</v>
      </c>
    </row>
    <row r="151" spans="2:65" s="13" customFormat="1">
      <c r="B151" s="157"/>
      <c r="D151" s="150" t="s">
        <v>156</v>
      </c>
      <c r="E151" s="158" t="s">
        <v>1</v>
      </c>
      <c r="F151" s="159" t="s">
        <v>162</v>
      </c>
      <c r="H151" s="158" t="s">
        <v>1</v>
      </c>
      <c r="I151" s="160"/>
      <c r="L151" s="157"/>
      <c r="M151" s="161"/>
      <c r="T151" s="162"/>
      <c r="AT151" s="158" t="s">
        <v>156</v>
      </c>
      <c r="AU151" s="158" t="s">
        <v>90</v>
      </c>
      <c r="AV151" s="13" t="s">
        <v>88</v>
      </c>
      <c r="AW151" s="13" t="s">
        <v>36</v>
      </c>
      <c r="AX151" s="13" t="s">
        <v>81</v>
      </c>
      <c r="AY151" s="158" t="s">
        <v>144</v>
      </c>
    </row>
    <row r="152" spans="2:65" s="13" customFormat="1">
      <c r="B152" s="157"/>
      <c r="D152" s="150" t="s">
        <v>156</v>
      </c>
      <c r="E152" s="158" t="s">
        <v>1</v>
      </c>
      <c r="F152" s="159" t="s">
        <v>163</v>
      </c>
      <c r="H152" s="158" t="s">
        <v>1</v>
      </c>
      <c r="I152" s="160"/>
      <c r="L152" s="157"/>
      <c r="M152" s="161"/>
      <c r="T152" s="162"/>
      <c r="AT152" s="158" t="s">
        <v>156</v>
      </c>
      <c r="AU152" s="158" t="s">
        <v>90</v>
      </c>
      <c r="AV152" s="13" t="s">
        <v>88</v>
      </c>
      <c r="AW152" s="13" t="s">
        <v>36</v>
      </c>
      <c r="AX152" s="13" t="s">
        <v>81</v>
      </c>
      <c r="AY152" s="158" t="s">
        <v>144</v>
      </c>
    </row>
    <row r="153" spans="2:65" s="13" customFormat="1" ht="22.5">
      <c r="B153" s="157"/>
      <c r="D153" s="150" t="s">
        <v>156</v>
      </c>
      <c r="E153" s="158" t="s">
        <v>1</v>
      </c>
      <c r="F153" s="159" t="s">
        <v>183</v>
      </c>
      <c r="H153" s="158" t="s">
        <v>1</v>
      </c>
      <c r="I153" s="160"/>
      <c r="L153" s="157"/>
      <c r="M153" s="161"/>
      <c r="T153" s="162"/>
      <c r="AT153" s="158" t="s">
        <v>156</v>
      </c>
      <c r="AU153" s="158" t="s">
        <v>90</v>
      </c>
      <c r="AV153" s="13" t="s">
        <v>88</v>
      </c>
      <c r="AW153" s="13" t="s">
        <v>36</v>
      </c>
      <c r="AX153" s="13" t="s">
        <v>81</v>
      </c>
      <c r="AY153" s="158" t="s">
        <v>144</v>
      </c>
    </row>
    <row r="154" spans="2:65" s="12" customFormat="1">
      <c r="B154" s="149"/>
      <c r="D154" s="150" t="s">
        <v>156</v>
      </c>
      <c r="E154" s="151" t="s">
        <v>1</v>
      </c>
      <c r="F154" s="152" t="s">
        <v>184</v>
      </c>
      <c r="H154" s="153">
        <v>109</v>
      </c>
      <c r="I154" s="154"/>
      <c r="L154" s="149"/>
      <c r="M154" s="155"/>
      <c r="T154" s="156"/>
      <c r="AT154" s="151" t="s">
        <v>156</v>
      </c>
      <c r="AU154" s="151" t="s">
        <v>90</v>
      </c>
      <c r="AV154" s="12" t="s">
        <v>90</v>
      </c>
      <c r="AW154" s="12" t="s">
        <v>36</v>
      </c>
      <c r="AX154" s="12" t="s">
        <v>88</v>
      </c>
      <c r="AY154" s="151" t="s">
        <v>144</v>
      </c>
    </row>
    <row r="155" spans="2:65" s="1" customFormat="1" ht="62.65" customHeight="1">
      <c r="B155" s="32"/>
      <c r="C155" s="136" t="s">
        <v>185</v>
      </c>
      <c r="D155" s="136" t="s">
        <v>146</v>
      </c>
      <c r="E155" s="137" t="s">
        <v>186</v>
      </c>
      <c r="F155" s="138" t="s">
        <v>187</v>
      </c>
      <c r="G155" s="139" t="s">
        <v>149</v>
      </c>
      <c r="H155" s="140">
        <v>328.9</v>
      </c>
      <c r="I155" s="141"/>
      <c r="J155" s="142">
        <f>ROUND(I155*H155,2)</f>
        <v>0</v>
      </c>
      <c r="K155" s="138" t="s">
        <v>150</v>
      </c>
      <c r="L155" s="32"/>
      <c r="M155" s="143" t="s">
        <v>1</v>
      </c>
      <c r="N155" s="144" t="s">
        <v>46</v>
      </c>
      <c r="P155" s="145">
        <f>O155*H155</f>
        <v>0</v>
      </c>
      <c r="Q155" s="145">
        <v>0</v>
      </c>
      <c r="R155" s="145">
        <f>Q155*H155</f>
        <v>0</v>
      </c>
      <c r="S155" s="145">
        <v>0.32500000000000001</v>
      </c>
      <c r="T155" s="146">
        <f>S155*H155</f>
        <v>106.8925</v>
      </c>
      <c r="AR155" s="147" t="s">
        <v>151</v>
      </c>
      <c r="AT155" s="147" t="s">
        <v>146</v>
      </c>
      <c r="AU155" s="147" t="s">
        <v>90</v>
      </c>
      <c r="AY155" s="17" t="s">
        <v>144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88</v>
      </c>
      <c r="BK155" s="148">
        <f>ROUND(I155*H155,2)</f>
        <v>0</v>
      </c>
      <c r="BL155" s="17" t="s">
        <v>151</v>
      </c>
      <c r="BM155" s="147" t="s">
        <v>188</v>
      </c>
    </row>
    <row r="156" spans="2:65" s="1" customFormat="1" ht="19.5">
      <c r="B156" s="32"/>
      <c r="D156" s="150" t="s">
        <v>168</v>
      </c>
      <c r="F156" s="163" t="s">
        <v>189</v>
      </c>
      <c r="I156" s="164"/>
      <c r="L156" s="32"/>
      <c r="M156" s="165"/>
      <c r="T156" s="54"/>
      <c r="AT156" s="17" t="s">
        <v>168</v>
      </c>
      <c r="AU156" s="17" t="s">
        <v>90</v>
      </c>
    </row>
    <row r="157" spans="2:65" s="13" customFormat="1">
      <c r="B157" s="157"/>
      <c r="D157" s="150" t="s">
        <v>156</v>
      </c>
      <c r="E157" s="158" t="s">
        <v>1</v>
      </c>
      <c r="F157" s="159" t="s">
        <v>162</v>
      </c>
      <c r="H157" s="158" t="s">
        <v>1</v>
      </c>
      <c r="I157" s="160"/>
      <c r="L157" s="157"/>
      <c r="M157" s="161"/>
      <c r="T157" s="162"/>
      <c r="AT157" s="158" t="s">
        <v>156</v>
      </c>
      <c r="AU157" s="158" t="s">
        <v>90</v>
      </c>
      <c r="AV157" s="13" t="s">
        <v>88</v>
      </c>
      <c r="AW157" s="13" t="s">
        <v>36</v>
      </c>
      <c r="AX157" s="13" t="s">
        <v>81</v>
      </c>
      <c r="AY157" s="158" t="s">
        <v>144</v>
      </c>
    </row>
    <row r="158" spans="2:65" s="13" customFormat="1">
      <c r="B158" s="157"/>
      <c r="D158" s="150" t="s">
        <v>156</v>
      </c>
      <c r="E158" s="158" t="s">
        <v>1</v>
      </c>
      <c r="F158" s="159" t="s">
        <v>163</v>
      </c>
      <c r="H158" s="158" t="s">
        <v>1</v>
      </c>
      <c r="I158" s="160"/>
      <c r="L158" s="157"/>
      <c r="M158" s="161"/>
      <c r="T158" s="162"/>
      <c r="AT158" s="158" t="s">
        <v>156</v>
      </c>
      <c r="AU158" s="158" t="s">
        <v>90</v>
      </c>
      <c r="AV158" s="13" t="s">
        <v>88</v>
      </c>
      <c r="AW158" s="13" t="s">
        <v>36</v>
      </c>
      <c r="AX158" s="13" t="s">
        <v>81</v>
      </c>
      <c r="AY158" s="158" t="s">
        <v>144</v>
      </c>
    </row>
    <row r="159" spans="2:65" s="12" customFormat="1">
      <c r="B159" s="149"/>
      <c r="D159" s="150" t="s">
        <v>156</v>
      </c>
      <c r="E159" s="151" t="s">
        <v>1</v>
      </c>
      <c r="F159" s="152" t="s">
        <v>170</v>
      </c>
      <c r="H159" s="153">
        <v>145.30000000000001</v>
      </c>
      <c r="I159" s="154"/>
      <c r="L159" s="149"/>
      <c r="M159" s="155"/>
      <c r="T159" s="156"/>
      <c r="AT159" s="151" t="s">
        <v>156</v>
      </c>
      <c r="AU159" s="151" t="s">
        <v>90</v>
      </c>
      <c r="AV159" s="12" t="s">
        <v>90</v>
      </c>
      <c r="AW159" s="12" t="s">
        <v>36</v>
      </c>
      <c r="AX159" s="12" t="s">
        <v>81</v>
      </c>
      <c r="AY159" s="151" t="s">
        <v>144</v>
      </c>
    </row>
    <row r="160" spans="2:65" s="12" customFormat="1">
      <c r="B160" s="149"/>
      <c r="D160" s="150" t="s">
        <v>156</v>
      </c>
      <c r="E160" s="151" t="s">
        <v>1</v>
      </c>
      <c r="F160" s="152" t="s">
        <v>190</v>
      </c>
      <c r="H160" s="153">
        <v>167.55</v>
      </c>
      <c r="I160" s="154"/>
      <c r="L160" s="149"/>
      <c r="M160" s="155"/>
      <c r="T160" s="156"/>
      <c r="AT160" s="151" t="s">
        <v>156</v>
      </c>
      <c r="AU160" s="151" t="s">
        <v>90</v>
      </c>
      <c r="AV160" s="12" t="s">
        <v>90</v>
      </c>
      <c r="AW160" s="12" t="s">
        <v>36</v>
      </c>
      <c r="AX160" s="12" t="s">
        <v>81</v>
      </c>
      <c r="AY160" s="151" t="s">
        <v>144</v>
      </c>
    </row>
    <row r="161" spans="2:65" s="12" customFormat="1">
      <c r="B161" s="149"/>
      <c r="D161" s="150" t="s">
        <v>156</v>
      </c>
      <c r="E161" s="151" t="s">
        <v>1</v>
      </c>
      <c r="F161" s="152" t="s">
        <v>191</v>
      </c>
      <c r="H161" s="153">
        <v>16.05</v>
      </c>
      <c r="I161" s="154"/>
      <c r="L161" s="149"/>
      <c r="M161" s="155"/>
      <c r="T161" s="156"/>
      <c r="AT161" s="151" t="s">
        <v>156</v>
      </c>
      <c r="AU161" s="151" t="s">
        <v>90</v>
      </c>
      <c r="AV161" s="12" t="s">
        <v>90</v>
      </c>
      <c r="AW161" s="12" t="s">
        <v>36</v>
      </c>
      <c r="AX161" s="12" t="s">
        <v>81</v>
      </c>
      <c r="AY161" s="151" t="s">
        <v>144</v>
      </c>
    </row>
    <row r="162" spans="2:65" s="14" customFormat="1">
      <c r="B162" s="166"/>
      <c r="D162" s="150" t="s">
        <v>156</v>
      </c>
      <c r="E162" s="167" t="s">
        <v>1</v>
      </c>
      <c r="F162" s="168" t="s">
        <v>173</v>
      </c>
      <c r="H162" s="169">
        <v>328.9</v>
      </c>
      <c r="I162" s="170"/>
      <c r="L162" s="166"/>
      <c r="M162" s="171"/>
      <c r="T162" s="172"/>
      <c r="AT162" s="167" t="s">
        <v>156</v>
      </c>
      <c r="AU162" s="167" t="s">
        <v>90</v>
      </c>
      <c r="AV162" s="14" t="s">
        <v>151</v>
      </c>
      <c r="AW162" s="14" t="s">
        <v>36</v>
      </c>
      <c r="AX162" s="14" t="s">
        <v>88</v>
      </c>
      <c r="AY162" s="167" t="s">
        <v>144</v>
      </c>
    </row>
    <row r="163" spans="2:65" s="1" customFormat="1" ht="49.15" customHeight="1">
      <c r="B163" s="32"/>
      <c r="C163" s="136" t="s">
        <v>192</v>
      </c>
      <c r="D163" s="136" t="s">
        <v>146</v>
      </c>
      <c r="E163" s="137" t="s">
        <v>193</v>
      </c>
      <c r="F163" s="138" t="s">
        <v>194</v>
      </c>
      <c r="G163" s="139" t="s">
        <v>149</v>
      </c>
      <c r="H163" s="140">
        <v>145.30000000000001</v>
      </c>
      <c r="I163" s="141"/>
      <c r="J163" s="142">
        <f>ROUND(I163*H163,2)</f>
        <v>0</v>
      </c>
      <c r="K163" s="138" t="s">
        <v>1</v>
      </c>
      <c r="L163" s="32"/>
      <c r="M163" s="143" t="s">
        <v>1</v>
      </c>
      <c r="N163" s="144" t="s">
        <v>46</v>
      </c>
      <c r="P163" s="145">
        <f>O163*H163</f>
        <v>0</v>
      </c>
      <c r="Q163" s="145">
        <v>9.0000000000000006E-5</v>
      </c>
      <c r="R163" s="145">
        <f>Q163*H163</f>
        <v>1.3077000000000002E-2</v>
      </c>
      <c r="S163" s="145">
        <v>0.25600000000000001</v>
      </c>
      <c r="T163" s="146">
        <f>S163*H163</f>
        <v>37.196800000000003</v>
      </c>
      <c r="AR163" s="147" t="s">
        <v>151</v>
      </c>
      <c r="AT163" s="147" t="s">
        <v>146</v>
      </c>
      <c r="AU163" s="147" t="s">
        <v>90</v>
      </c>
      <c r="AY163" s="17" t="s">
        <v>144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88</v>
      </c>
      <c r="BK163" s="148">
        <f>ROUND(I163*H163,2)</f>
        <v>0</v>
      </c>
      <c r="BL163" s="17" t="s">
        <v>151</v>
      </c>
      <c r="BM163" s="147" t="s">
        <v>195</v>
      </c>
    </row>
    <row r="164" spans="2:65" s="1" customFormat="1" ht="19.5">
      <c r="B164" s="32"/>
      <c r="D164" s="150" t="s">
        <v>168</v>
      </c>
      <c r="F164" s="163" t="s">
        <v>196</v>
      </c>
      <c r="I164" s="164"/>
      <c r="L164" s="32"/>
      <c r="M164" s="165"/>
      <c r="T164" s="54"/>
      <c r="AT164" s="17" t="s">
        <v>168</v>
      </c>
      <c r="AU164" s="17" t="s">
        <v>90</v>
      </c>
    </row>
    <row r="165" spans="2:65" s="13" customFormat="1">
      <c r="B165" s="157"/>
      <c r="D165" s="150" t="s">
        <v>156</v>
      </c>
      <c r="E165" s="158" t="s">
        <v>1</v>
      </c>
      <c r="F165" s="159" t="s">
        <v>162</v>
      </c>
      <c r="H165" s="158" t="s">
        <v>1</v>
      </c>
      <c r="I165" s="160"/>
      <c r="L165" s="157"/>
      <c r="M165" s="161"/>
      <c r="T165" s="162"/>
      <c r="AT165" s="158" t="s">
        <v>156</v>
      </c>
      <c r="AU165" s="158" t="s">
        <v>90</v>
      </c>
      <c r="AV165" s="13" t="s">
        <v>88</v>
      </c>
      <c r="AW165" s="13" t="s">
        <v>36</v>
      </c>
      <c r="AX165" s="13" t="s">
        <v>81</v>
      </c>
      <c r="AY165" s="158" t="s">
        <v>144</v>
      </c>
    </row>
    <row r="166" spans="2:65" s="13" customFormat="1">
      <c r="B166" s="157"/>
      <c r="D166" s="150" t="s">
        <v>156</v>
      </c>
      <c r="E166" s="158" t="s">
        <v>1</v>
      </c>
      <c r="F166" s="159" t="s">
        <v>163</v>
      </c>
      <c r="H166" s="158" t="s">
        <v>1</v>
      </c>
      <c r="I166" s="160"/>
      <c r="L166" s="157"/>
      <c r="M166" s="161"/>
      <c r="T166" s="162"/>
      <c r="AT166" s="158" t="s">
        <v>156</v>
      </c>
      <c r="AU166" s="158" t="s">
        <v>90</v>
      </c>
      <c r="AV166" s="13" t="s">
        <v>88</v>
      </c>
      <c r="AW166" s="13" t="s">
        <v>36</v>
      </c>
      <c r="AX166" s="13" t="s">
        <v>81</v>
      </c>
      <c r="AY166" s="158" t="s">
        <v>144</v>
      </c>
    </row>
    <row r="167" spans="2:65" s="12" customFormat="1">
      <c r="B167" s="149"/>
      <c r="D167" s="150" t="s">
        <v>156</v>
      </c>
      <c r="E167" s="151" t="s">
        <v>1</v>
      </c>
      <c r="F167" s="152" t="s">
        <v>170</v>
      </c>
      <c r="H167" s="153">
        <v>145.30000000000001</v>
      </c>
      <c r="I167" s="154"/>
      <c r="L167" s="149"/>
      <c r="M167" s="155"/>
      <c r="T167" s="156"/>
      <c r="AT167" s="151" t="s">
        <v>156</v>
      </c>
      <c r="AU167" s="151" t="s">
        <v>90</v>
      </c>
      <c r="AV167" s="12" t="s">
        <v>90</v>
      </c>
      <c r="AW167" s="12" t="s">
        <v>36</v>
      </c>
      <c r="AX167" s="12" t="s">
        <v>81</v>
      </c>
      <c r="AY167" s="151" t="s">
        <v>144</v>
      </c>
    </row>
    <row r="168" spans="2:65" s="14" customFormat="1">
      <c r="B168" s="166"/>
      <c r="D168" s="150" t="s">
        <v>156</v>
      </c>
      <c r="E168" s="167" t="s">
        <v>1</v>
      </c>
      <c r="F168" s="168" t="s">
        <v>173</v>
      </c>
      <c r="H168" s="169">
        <v>145.30000000000001</v>
      </c>
      <c r="I168" s="170"/>
      <c r="L168" s="166"/>
      <c r="M168" s="171"/>
      <c r="T168" s="172"/>
      <c r="AT168" s="167" t="s">
        <v>156</v>
      </c>
      <c r="AU168" s="167" t="s">
        <v>90</v>
      </c>
      <c r="AV168" s="14" t="s">
        <v>151</v>
      </c>
      <c r="AW168" s="14" t="s">
        <v>36</v>
      </c>
      <c r="AX168" s="14" t="s">
        <v>88</v>
      </c>
      <c r="AY168" s="167" t="s">
        <v>144</v>
      </c>
    </row>
    <row r="169" spans="2:65" s="1" customFormat="1" ht="49.15" customHeight="1">
      <c r="B169" s="32"/>
      <c r="C169" s="136" t="s">
        <v>197</v>
      </c>
      <c r="D169" s="136" t="s">
        <v>146</v>
      </c>
      <c r="E169" s="137" t="s">
        <v>198</v>
      </c>
      <c r="F169" s="138" t="s">
        <v>199</v>
      </c>
      <c r="G169" s="139" t="s">
        <v>149</v>
      </c>
      <c r="H169" s="140">
        <v>356.02</v>
      </c>
      <c r="I169" s="141"/>
      <c r="J169" s="142">
        <f>ROUND(I169*H169,2)</f>
        <v>0</v>
      </c>
      <c r="K169" s="138" t="s">
        <v>150</v>
      </c>
      <c r="L169" s="32"/>
      <c r="M169" s="143" t="s">
        <v>1</v>
      </c>
      <c r="N169" s="144" t="s">
        <v>46</v>
      </c>
      <c r="P169" s="145">
        <f>O169*H169</f>
        <v>0</v>
      </c>
      <c r="Q169" s="145">
        <v>4.0000000000000003E-5</v>
      </c>
      <c r="R169" s="145">
        <f>Q169*H169</f>
        <v>1.42408E-2</v>
      </c>
      <c r="S169" s="145">
        <v>9.1999999999999998E-2</v>
      </c>
      <c r="T169" s="146">
        <f>S169*H169</f>
        <v>32.753839999999997</v>
      </c>
      <c r="AR169" s="147" t="s">
        <v>151</v>
      </c>
      <c r="AT169" s="147" t="s">
        <v>146</v>
      </c>
      <c r="AU169" s="147" t="s">
        <v>90</v>
      </c>
      <c r="AY169" s="17" t="s">
        <v>144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88</v>
      </c>
      <c r="BK169" s="148">
        <f>ROUND(I169*H169,2)</f>
        <v>0</v>
      </c>
      <c r="BL169" s="17" t="s">
        <v>151</v>
      </c>
      <c r="BM169" s="147" t="s">
        <v>200</v>
      </c>
    </row>
    <row r="170" spans="2:65" s="1" customFormat="1" ht="19.5">
      <c r="B170" s="32"/>
      <c r="D170" s="150" t="s">
        <v>168</v>
      </c>
      <c r="F170" s="163" t="s">
        <v>201</v>
      </c>
      <c r="I170" s="164"/>
      <c r="L170" s="32"/>
      <c r="M170" s="165"/>
      <c r="T170" s="54"/>
      <c r="AT170" s="17" t="s">
        <v>168</v>
      </c>
      <c r="AU170" s="17" t="s">
        <v>90</v>
      </c>
    </row>
    <row r="171" spans="2:65" s="13" customFormat="1">
      <c r="B171" s="157"/>
      <c r="D171" s="150" t="s">
        <v>156</v>
      </c>
      <c r="E171" s="158" t="s">
        <v>1</v>
      </c>
      <c r="F171" s="159" t="s">
        <v>162</v>
      </c>
      <c r="H171" s="158" t="s">
        <v>1</v>
      </c>
      <c r="I171" s="160"/>
      <c r="L171" s="157"/>
      <c r="M171" s="161"/>
      <c r="T171" s="162"/>
      <c r="AT171" s="158" t="s">
        <v>156</v>
      </c>
      <c r="AU171" s="158" t="s">
        <v>90</v>
      </c>
      <c r="AV171" s="13" t="s">
        <v>88</v>
      </c>
      <c r="AW171" s="13" t="s">
        <v>36</v>
      </c>
      <c r="AX171" s="13" t="s">
        <v>81</v>
      </c>
      <c r="AY171" s="158" t="s">
        <v>144</v>
      </c>
    </row>
    <row r="172" spans="2:65" s="13" customFormat="1">
      <c r="B172" s="157"/>
      <c r="D172" s="150" t="s">
        <v>156</v>
      </c>
      <c r="E172" s="158" t="s">
        <v>1</v>
      </c>
      <c r="F172" s="159" t="s">
        <v>163</v>
      </c>
      <c r="H172" s="158" t="s">
        <v>1</v>
      </c>
      <c r="I172" s="160"/>
      <c r="L172" s="157"/>
      <c r="M172" s="161"/>
      <c r="T172" s="162"/>
      <c r="AT172" s="158" t="s">
        <v>156</v>
      </c>
      <c r="AU172" s="158" t="s">
        <v>90</v>
      </c>
      <c r="AV172" s="13" t="s">
        <v>88</v>
      </c>
      <c r="AW172" s="13" t="s">
        <v>36</v>
      </c>
      <c r="AX172" s="13" t="s">
        <v>81</v>
      </c>
      <c r="AY172" s="158" t="s">
        <v>144</v>
      </c>
    </row>
    <row r="173" spans="2:65" s="12" customFormat="1">
      <c r="B173" s="149"/>
      <c r="D173" s="150" t="s">
        <v>156</v>
      </c>
      <c r="E173" s="151" t="s">
        <v>1</v>
      </c>
      <c r="F173" s="152" t="s">
        <v>202</v>
      </c>
      <c r="H173" s="153">
        <v>203.42</v>
      </c>
      <c r="I173" s="154"/>
      <c r="L173" s="149"/>
      <c r="M173" s="155"/>
      <c r="T173" s="156"/>
      <c r="AT173" s="151" t="s">
        <v>156</v>
      </c>
      <c r="AU173" s="151" t="s">
        <v>90</v>
      </c>
      <c r="AV173" s="12" t="s">
        <v>90</v>
      </c>
      <c r="AW173" s="12" t="s">
        <v>36</v>
      </c>
      <c r="AX173" s="12" t="s">
        <v>81</v>
      </c>
      <c r="AY173" s="151" t="s">
        <v>144</v>
      </c>
    </row>
    <row r="174" spans="2:65" s="13" customFormat="1" ht="22.5">
      <c r="B174" s="157"/>
      <c r="D174" s="150" t="s">
        <v>156</v>
      </c>
      <c r="E174" s="158" t="s">
        <v>1</v>
      </c>
      <c r="F174" s="159" t="s">
        <v>183</v>
      </c>
      <c r="H174" s="158" t="s">
        <v>1</v>
      </c>
      <c r="I174" s="160"/>
      <c r="L174" s="157"/>
      <c r="M174" s="161"/>
      <c r="T174" s="162"/>
      <c r="AT174" s="158" t="s">
        <v>156</v>
      </c>
      <c r="AU174" s="158" t="s">
        <v>90</v>
      </c>
      <c r="AV174" s="13" t="s">
        <v>88</v>
      </c>
      <c r="AW174" s="13" t="s">
        <v>36</v>
      </c>
      <c r="AX174" s="13" t="s">
        <v>81</v>
      </c>
      <c r="AY174" s="158" t="s">
        <v>144</v>
      </c>
    </row>
    <row r="175" spans="2:65" s="12" customFormat="1">
      <c r="B175" s="149"/>
      <c r="D175" s="150" t="s">
        <v>156</v>
      </c>
      <c r="E175" s="151" t="s">
        <v>1</v>
      </c>
      <c r="F175" s="152" t="s">
        <v>203</v>
      </c>
      <c r="H175" s="153">
        <v>152.6</v>
      </c>
      <c r="I175" s="154"/>
      <c r="L175" s="149"/>
      <c r="M175" s="155"/>
      <c r="T175" s="156"/>
      <c r="AT175" s="151" t="s">
        <v>156</v>
      </c>
      <c r="AU175" s="151" t="s">
        <v>90</v>
      </c>
      <c r="AV175" s="12" t="s">
        <v>90</v>
      </c>
      <c r="AW175" s="12" t="s">
        <v>36</v>
      </c>
      <c r="AX175" s="12" t="s">
        <v>81</v>
      </c>
      <c r="AY175" s="151" t="s">
        <v>144</v>
      </c>
    </row>
    <row r="176" spans="2:65" s="14" customFormat="1">
      <c r="B176" s="166"/>
      <c r="D176" s="150" t="s">
        <v>156</v>
      </c>
      <c r="E176" s="167" t="s">
        <v>1</v>
      </c>
      <c r="F176" s="168" t="s">
        <v>173</v>
      </c>
      <c r="H176" s="169">
        <v>356.02</v>
      </c>
      <c r="I176" s="170"/>
      <c r="L176" s="166"/>
      <c r="M176" s="171"/>
      <c r="T176" s="172"/>
      <c r="AT176" s="167" t="s">
        <v>156</v>
      </c>
      <c r="AU176" s="167" t="s">
        <v>90</v>
      </c>
      <c r="AV176" s="14" t="s">
        <v>151</v>
      </c>
      <c r="AW176" s="14" t="s">
        <v>36</v>
      </c>
      <c r="AX176" s="14" t="s">
        <v>88</v>
      </c>
      <c r="AY176" s="167" t="s">
        <v>144</v>
      </c>
    </row>
    <row r="177" spans="2:65" s="1" customFormat="1" ht="49.15" customHeight="1">
      <c r="B177" s="32"/>
      <c r="C177" s="136" t="s">
        <v>204</v>
      </c>
      <c r="D177" s="136" t="s">
        <v>146</v>
      </c>
      <c r="E177" s="137" t="s">
        <v>205</v>
      </c>
      <c r="F177" s="138" t="s">
        <v>206</v>
      </c>
      <c r="G177" s="139" t="s">
        <v>149</v>
      </c>
      <c r="H177" s="140">
        <v>152.6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46</v>
      </c>
      <c r="P177" s="145">
        <f>O177*H177</f>
        <v>0</v>
      </c>
      <c r="Q177" s="145">
        <v>5.0000000000000002E-5</v>
      </c>
      <c r="R177" s="145">
        <f>Q177*H177</f>
        <v>7.6300000000000005E-3</v>
      </c>
      <c r="S177" s="145">
        <v>0.115</v>
      </c>
      <c r="T177" s="146">
        <f>S177*H177</f>
        <v>17.548999999999999</v>
      </c>
      <c r="AR177" s="147" t="s">
        <v>151</v>
      </c>
      <c r="AT177" s="147" t="s">
        <v>146</v>
      </c>
      <c r="AU177" s="147" t="s">
        <v>90</v>
      </c>
      <c r="AY177" s="17" t="s">
        <v>144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88</v>
      </c>
      <c r="BK177" s="148">
        <f>ROUND(I177*H177,2)</f>
        <v>0</v>
      </c>
      <c r="BL177" s="17" t="s">
        <v>151</v>
      </c>
      <c r="BM177" s="147" t="s">
        <v>207</v>
      </c>
    </row>
    <row r="178" spans="2:65" s="13" customFormat="1">
      <c r="B178" s="157"/>
      <c r="D178" s="150" t="s">
        <v>156</v>
      </c>
      <c r="E178" s="158" t="s">
        <v>1</v>
      </c>
      <c r="F178" s="159" t="s">
        <v>162</v>
      </c>
      <c r="H178" s="158" t="s">
        <v>1</v>
      </c>
      <c r="I178" s="160"/>
      <c r="L178" s="157"/>
      <c r="M178" s="161"/>
      <c r="T178" s="162"/>
      <c r="AT178" s="158" t="s">
        <v>156</v>
      </c>
      <c r="AU178" s="158" t="s">
        <v>90</v>
      </c>
      <c r="AV178" s="13" t="s">
        <v>88</v>
      </c>
      <c r="AW178" s="13" t="s">
        <v>36</v>
      </c>
      <c r="AX178" s="13" t="s">
        <v>81</v>
      </c>
      <c r="AY178" s="158" t="s">
        <v>144</v>
      </c>
    </row>
    <row r="179" spans="2:65" s="13" customFormat="1">
      <c r="B179" s="157"/>
      <c r="D179" s="150" t="s">
        <v>156</v>
      </c>
      <c r="E179" s="158" t="s">
        <v>1</v>
      </c>
      <c r="F179" s="159" t="s">
        <v>163</v>
      </c>
      <c r="H179" s="158" t="s">
        <v>1</v>
      </c>
      <c r="I179" s="160"/>
      <c r="L179" s="157"/>
      <c r="M179" s="161"/>
      <c r="T179" s="162"/>
      <c r="AT179" s="158" t="s">
        <v>156</v>
      </c>
      <c r="AU179" s="158" t="s">
        <v>90</v>
      </c>
      <c r="AV179" s="13" t="s">
        <v>88</v>
      </c>
      <c r="AW179" s="13" t="s">
        <v>36</v>
      </c>
      <c r="AX179" s="13" t="s">
        <v>81</v>
      </c>
      <c r="AY179" s="158" t="s">
        <v>144</v>
      </c>
    </row>
    <row r="180" spans="2:65" s="13" customFormat="1" ht="22.5">
      <c r="B180" s="157"/>
      <c r="D180" s="150" t="s">
        <v>156</v>
      </c>
      <c r="E180" s="158" t="s">
        <v>1</v>
      </c>
      <c r="F180" s="159" t="s">
        <v>183</v>
      </c>
      <c r="H180" s="158" t="s">
        <v>1</v>
      </c>
      <c r="I180" s="160"/>
      <c r="L180" s="157"/>
      <c r="M180" s="161"/>
      <c r="T180" s="162"/>
      <c r="AT180" s="158" t="s">
        <v>156</v>
      </c>
      <c r="AU180" s="158" t="s">
        <v>90</v>
      </c>
      <c r="AV180" s="13" t="s">
        <v>88</v>
      </c>
      <c r="AW180" s="13" t="s">
        <v>36</v>
      </c>
      <c r="AX180" s="13" t="s">
        <v>81</v>
      </c>
      <c r="AY180" s="158" t="s">
        <v>144</v>
      </c>
    </row>
    <row r="181" spans="2:65" s="12" customFormat="1">
      <c r="B181" s="149"/>
      <c r="D181" s="150" t="s">
        <v>156</v>
      </c>
      <c r="E181" s="151" t="s">
        <v>1</v>
      </c>
      <c r="F181" s="152" t="s">
        <v>203</v>
      </c>
      <c r="H181" s="153">
        <v>152.6</v>
      </c>
      <c r="I181" s="154"/>
      <c r="L181" s="149"/>
      <c r="M181" s="155"/>
      <c r="T181" s="156"/>
      <c r="AT181" s="151" t="s">
        <v>156</v>
      </c>
      <c r="AU181" s="151" t="s">
        <v>90</v>
      </c>
      <c r="AV181" s="12" t="s">
        <v>90</v>
      </c>
      <c r="AW181" s="12" t="s">
        <v>36</v>
      </c>
      <c r="AX181" s="12" t="s">
        <v>88</v>
      </c>
      <c r="AY181" s="151" t="s">
        <v>144</v>
      </c>
    </row>
    <row r="182" spans="2:65" s="1" customFormat="1" ht="24.2" customHeight="1">
      <c r="B182" s="32"/>
      <c r="C182" s="136" t="s">
        <v>208</v>
      </c>
      <c r="D182" s="136" t="s">
        <v>146</v>
      </c>
      <c r="E182" s="137" t="s">
        <v>209</v>
      </c>
      <c r="F182" s="138" t="s">
        <v>210</v>
      </c>
      <c r="G182" s="139" t="s">
        <v>211</v>
      </c>
      <c r="H182" s="140">
        <v>928.8</v>
      </c>
      <c r="I182" s="141"/>
      <c r="J182" s="142">
        <f>ROUND(I182*H182,2)</f>
        <v>0</v>
      </c>
      <c r="K182" s="138" t="s">
        <v>150</v>
      </c>
      <c r="L182" s="32"/>
      <c r="M182" s="143" t="s">
        <v>1</v>
      </c>
      <c r="N182" s="144" t="s">
        <v>46</v>
      </c>
      <c r="P182" s="145">
        <f>O182*H182</f>
        <v>0</v>
      </c>
      <c r="Q182" s="145">
        <v>3.0000000000000001E-5</v>
      </c>
      <c r="R182" s="145">
        <f>Q182*H182</f>
        <v>2.7864E-2</v>
      </c>
      <c r="S182" s="145">
        <v>0</v>
      </c>
      <c r="T182" s="146">
        <f>S182*H182</f>
        <v>0</v>
      </c>
      <c r="AR182" s="147" t="s">
        <v>151</v>
      </c>
      <c r="AT182" s="147" t="s">
        <v>146</v>
      </c>
      <c r="AU182" s="147" t="s">
        <v>90</v>
      </c>
      <c r="AY182" s="17" t="s">
        <v>144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88</v>
      </c>
      <c r="BK182" s="148">
        <f>ROUND(I182*H182,2)</f>
        <v>0</v>
      </c>
      <c r="BL182" s="17" t="s">
        <v>151</v>
      </c>
      <c r="BM182" s="147" t="s">
        <v>212</v>
      </c>
    </row>
    <row r="183" spans="2:65" s="1" customFormat="1" ht="19.5">
      <c r="B183" s="32"/>
      <c r="D183" s="150" t="s">
        <v>168</v>
      </c>
      <c r="F183" s="163" t="s">
        <v>213</v>
      </c>
      <c r="I183" s="164"/>
      <c r="L183" s="32"/>
      <c r="M183" s="165"/>
      <c r="T183" s="54"/>
      <c r="AT183" s="17" t="s">
        <v>168</v>
      </c>
      <c r="AU183" s="17" t="s">
        <v>90</v>
      </c>
    </row>
    <row r="184" spans="2:65" s="12" customFormat="1">
      <c r="B184" s="149"/>
      <c r="D184" s="150" t="s">
        <v>156</v>
      </c>
      <c r="E184" s="151" t="s">
        <v>1</v>
      </c>
      <c r="F184" s="152" t="s">
        <v>214</v>
      </c>
      <c r="H184" s="153">
        <v>928.8</v>
      </c>
      <c r="I184" s="154"/>
      <c r="L184" s="149"/>
      <c r="M184" s="155"/>
      <c r="T184" s="156"/>
      <c r="AT184" s="151" t="s">
        <v>156</v>
      </c>
      <c r="AU184" s="151" t="s">
        <v>90</v>
      </c>
      <c r="AV184" s="12" t="s">
        <v>90</v>
      </c>
      <c r="AW184" s="12" t="s">
        <v>36</v>
      </c>
      <c r="AX184" s="12" t="s">
        <v>88</v>
      </c>
      <c r="AY184" s="151" t="s">
        <v>144</v>
      </c>
    </row>
    <row r="185" spans="2:65" s="1" customFormat="1" ht="37.9" customHeight="1">
      <c r="B185" s="32"/>
      <c r="C185" s="136" t="s">
        <v>215</v>
      </c>
      <c r="D185" s="136" t="s">
        <v>146</v>
      </c>
      <c r="E185" s="137" t="s">
        <v>216</v>
      </c>
      <c r="F185" s="138" t="s">
        <v>217</v>
      </c>
      <c r="G185" s="139" t="s">
        <v>218</v>
      </c>
      <c r="H185" s="140">
        <v>38.700000000000003</v>
      </c>
      <c r="I185" s="141"/>
      <c r="J185" s="142">
        <f>ROUND(I185*H185,2)</f>
        <v>0</v>
      </c>
      <c r="K185" s="138" t="s">
        <v>150</v>
      </c>
      <c r="L185" s="32"/>
      <c r="M185" s="143" t="s">
        <v>1</v>
      </c>
      <c r="N185" s="144" t="s">
        <v>46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151</v>
      </c>
      <c r="AT185" s="147" t="s">
        <v>146</v>
      </c>
      <c r="AU185" s="147" t="s">
        <v>90</v>
      </c>
      <c r="AY185" s="17" t="s">
        <v>144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88</v>
      </c>
      <c r="BK185" s="148">
        <f>ROUND(I185*H185,2)</f>
        <v>0</v>
      </c>
      <c r="BL185" s="17" t="s">
        <v>151</v>
      </c>
      <c r="BM185" s="147" t="s">
        <v>219</v>
      </c>
    </row>
    <row r="186" spans="2:65" s="12" customFormat="1">
      <c r="B186" s="149"/>
      <c r="D186" s="150" t="s">
        <v>156</v>
      </c>
      <c r="E186" s="151" t="s">
        <v>1</v>
      </c>
      <c r="F186" s="152" t="s">
        <v>220</v>
      </c>
      <c r="H186" s="153">
        <v>38.700000000000003</v>
      </c>
      <c r="I186" s="154"/>
      <c r="L186" s="149"/>
      <c r="M186" s="155"/>
      <c r="T186" s="156"/>
      <c r="AT186" s="151" t="s">
        <v>156</v>
      </c>
      <c r="AU186" s="151" t="s">
        <v>90</v>
      </c>
      <c r="AV186" s="12" t="s">
        <v>90</v>
      </c>
      <c r="AW186" s="12" t="s">
        <v>36</v>
      </c>
      <c r="AX186" s="12" t="s">
        <v>88</v>
      </c>
      <c r="AY186" s="151" t="s">
        <v>144</v>
      </c>
    </row>
    <row r="187" spans="2:65" s="1" customFormat="1" ht="90" customHeight="1">
      <c r="B187" s="32"/>
      <c r="C187" s="136" t="s">
        <v>221</v>
      </c>
      <c r="D187" s="136" t="s">
        <v>146</v>
      </c>
      <c r="E187" s="137" t="s">
        <v>222</v>
      </c>
      <c r="F187" s="138" t="s">
        <v>223</v>
      </c>
      <c r="G187" s="139" t="s">
        <v>224</v>
      </c>
      <c r="H187" s="140">
        <v>14</v>
      </c>
      <c r="I187" s="141"/>
      <c r="J187" s="142">
        <f>ROUND(I187*H187,2)</f>
        <v>0</v>
      </c>
      <c r="K187" s="138" t="s">
        <v>150</v>
      </c>
      <c r="L187" s="32"/>
      <c r="M187" s="143" t="s">
        <v>1</v>
      </c>
      <c r="N187" s="144" t="s">
        <v>46</v>
      </c>
      <c r="P187" s="145">
        <f>O187*H187</f>
        <v>0</v>
      </c>
      <c r="Q187" s="145">
        <v>3.6900000000000002E-2</v>
      </c>
      <c r="R187" s="145">
        <f>Q187*H187</f>
        <v>0.51660000000000006</v>
      </c>
      <c r="S187" s="145">
        <v>0</v>
      </c>
      <c r="T187" s="146">
        <f>S187*H187</f>
        <v>0</v>
      </c>
      <c r="AR187" s="147" t="s">
        <v>151</v>
      </c>
      <c r="AT187" s="147" t="s">
        <v>146</v>
      </c>
      <c r="AU187" s="147" t="s">
        <v>90</v>
      </c>
      <c r="AY187" s="17" t="s">
        <v>144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88</v>
      </c>
      <c r="BK187" s="148">
        <f>ROUND(I187*H187,2)</f>
        <v>0</v>
      </c>
      <c r="BL187" s="17" t="s">
        <v>151</v>
      </c>
      <c r="BM187" s="147" t="s">
        <v>225</v>
      </c>
    </row>
    <row r="188" spans="2:65" s="12" customFormat="1">
      <c r="B188" s="149"/>
      <c r="D188" s="150" t="s">
        <v>156</v>
      </c>
      <c r="E188" s="151" t="s">
        <v>1</v>
      </c>
      <c r="F188" s="152" t="s">
        <v>226</v>
      </c>
      <c r="H188" s="153">
        <v>14</v>
      </c>
      <c r="I188" s="154"/>
      <c r="L188" s="149"/>
      <c r="M188" s="155"/>
      <c r="T188" s="156"/>
      <c r="AT188" s="151" t="s">
        <v>156</v>
      </c>
      <c r="AU188" s="151" t="s">
        <v>90</v>
      </c>
      <c r="AV188" s="12" t="s">
        <v>90</v>
      </c>
      <c r="AW188" s="12" t="s">
        <v>36</v>
      </c>
      <c r="AX188" s="12" t="s">
        <v>88</v>
      </c>
      <c r="AY188" s="151" t="s">
        <v>144</v>
      </c>
    </row>
    <row r="189" spans="2:65" s="1" customFormat="1" ht="90" customHeight="1">
      <c r="B189" s="32"/>
      <c r="C189" s="136" t="s">
        <v>227</v>
      </c>
      <c r="D189" s="136" t="s">
        <v>146</v>
      </c>
      <c r="E189" s="137" t="s">
        <v>228</v>
      </c>
      <c r="F189" s="138" t="s">
        <v>229</v>
      </c>
      <c r="G189" s="139" t="s">
        <v>224</v>
      </c>
      <c r="H189" s="140">
        <v>15</v>
      </c>
      <c r="I189" s="141"/>
      <c r="J189" s="142">
        <f>ROUND(I189*H189,2)</f>
        <v>0</v>
      </c>
      <c r="K189" s="138" t="s">
        <v>150</v>
      </c>
      <c r="L189" s="32"/>
      <c r="M189" s="143" t="s">
        <v>1</v>
      </c>
      <c r="N189" s="144" t="s">
        <v>46</v>
      </c>
      <c r="P189" s="145">
        <f>O189*H189</f>
        <v>0</v>
      </c>
      <c r="Q189" s="145">
        <v>3.6900000000000002E-2</v>
      </c>
      <c r="R189" s="145">
        <f>Q189*H189</f>
        <v>0.55349999999999999</v>
      </c>
      <c r="S189" s="145">
        <v>0</v>
      </c>
      <c r="T189" s="146">
        <f>S189*H189</f>
        <v>0</v>
      </c>
      <c r="AR189" s="147" t="s">
        <v>151</v>
      </c>
      <c r="AT189" s="147" t="s">
        <v>146</v>
      </c>
      <c r="AU189" s="147" t="s">
        <v>90</v>
      </c>
      <c r="AY189" s="17" t="s">
        <v>144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88</v>
      </c>
      <c r="BK189" s="148">
        <f>ROUND(I189*H189,2)</f>
        <v>0</v>
      </c>
      <c r="BL189" s="17" t="s">
        <v>151</v>
      </c>
      <c r="BM189" s="147" t="s">
        <v>230</v>
      </c>
    </row>
    <row r="190" spans="2:65" s="12" customFormat="1">
      <c r="B190" s="149"/>
      <c r="D190" s="150" t="s">
        <v>156</v>
      </c>
      <c r="E190" s="151" t="s">
        <v>1</v>
      </c>
      <c r="F190" s="152" t="s">
        <v>231</v>
      </c>
      <c r="H190" s="153">
        <v>15</v>
      </c>
      <c r="I190" s="154"/>
      <c r="L190" s="149"/>
      <c r="M190" s="155"/>
      <c r="T190" s="156"/>
      <c r="AT190" s="151" t="s">
        <v>156</v>
      </c>
      <c r="AU190" s="151" t="s">
        <v>90</v>
      </c>
      <c r="AV190" s="12" t="s">
        <v>90</v>
      </c>
      <c r="AW190" s="12" t="s">
        <v>36</v>
      </c>
      <c r="AX190" s="12" t="s">
        <v>88</v>
      </c>
      <c r="AY190" s="151" t="s">
        <v>144</v>
      </c>
    </row>
    <row r="191" spans="2:65" s="1" customFormat="1" ht="24.2" customHeight="1">
      <c r="B191" s="32"/>
      <c r="C191" s="136" t="s">
        <v>8</v>
      </c>
      <c r="D191" s="136" t="s">
        <v>146</v>
      </c>
      <c r="E191" s="137" t="s">
        <v>232</v>
      </c>
      <c r="F191" s="138" t="s">
        <v>233</v>
      </c>
      <c r="G191" s="139" t="s">
        <v>149</v>
      </c>
      <c r="H191" s="140">
        <v>10.3</v>
      </c>
      <c r="I191" s="141"/>
      <c r="J191" s="142">
        <f>ROUND(I191*H191,2)</f>
        <v>0</v>
      </c>
      <c r="K191" s="138" t="s">
        <v>150</v>
      </c>
      <c r="L191" s="32"/>
      <c r="M191" s="143" t="s">
        <v>1</v>
      </c>
      <c r="N191" s="144" t="s">
        <v>46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151</v>
      </c>
      <c r="AT191" s="147" t="s">
        <v>146</v>
      </c>
      <c r="AU191" s="147" t="s">
        <v>90</v>
      </c>
      <c r="AY191" s="17" t="s">
        <v>144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88</v>
      </c>
      <c r="BK191" s="148">
        <f>ROUND(I191*H191,2)</f>
        <v>0</v>
      </c>
      <c r="BL191" s="17" t="s">
        <v>151</v>
      </c>
      <c r="BM191" s="147" t="s">
        <v>234</v>
      </c>
    </row>
    <row r="192" spans="2:65" s="13" customFormat="1">
      <c r="B192" s="157"/>
      <c r="D192" s="150" t="s">
        <v>156</v>
      </c>
      <c r="E192" s="158" t="s">
        <v>1</v>
      </c>
      <c r="F192" s="159" t="s">
        <v>162</v>
      </c>
      <c r="H192" s="158" t="s">
        <v>1</v>
      </c>
      <c r="I192" s="160"/>
      <c r="L192" s="157"/>
      <c r="M192" s="161"/>
      <c r="T192" s="162"/>
      <c r="AT192" s="158" t="s">
        <v>156</v>
      </c>
      <c r="AU192" s="158" t="s">
        <v>90</v>
      </c>
      <c r="AV192" s="13" t="s">
        <v>88</v>
      </c>
      <c r="AW192" s="13" t="s">
        <v>36</v>
      </c>
      <c r="AX192" s="13" t="s">
        <v>81</v>
      </c>
      <c r="AY192" s="158" t="s">
        <v>144</v>
      </c>
    </row>
    <row r="193" spans="2:65" s="13" customFormat="1">
      <c r="B193" s="157"/>
      <c r="D193" s="150" t="s">
        <v>156</v>
      </c>
      <c r="E193" s="158" t="s">
        <v>1</v>
      </c>
      <c r="F193" s="159" t="s">
        <v>163</v>
      </c>
      <c r="H193" s="158" t="s">
        <v>1</v>
      </c>
      <c r="I193" s="160"/>
      <c r="L193" s="157"/>
      <c r="M193" s="161"/>
      <c r="T193" s="162"/>
      <c r="AT193" s="158" t="s">
        <v>156</v>
      </c>
      <c r="AU193" s="158" t="s">
        <v>90</v>
      </c>
      <c r="AV193" s="13" t="s">
        <v>88</v>
      </c>
      <c r="AW193" s="13" t="s">
        <v>36</v>
      </c>
      <c r="AX193" s="13" t="s">
        <v>81</v>
      </c>
      <c r="AY193" s="158" t="s">
        <v>144</v>
      </c>
    </row>
    <row r="194" spans="2:65" s="12" customFormat="1">
      <c r="B194" s="149"/>
      <c r="D194" s="150" t="s">
        <v>156</v>
      </c>
      <c r="E194" s="151" t="s">
        <v>1</v>
      </c>
      <c r="F194" s="152" t="s">
        <v>235</v>
      </c>
      <c r="H194" s="153">
        <v>10.3</v>
      </c>
      <c r="I194" s="154"/>
      <c r="L194" s="149"/>
      <c r="M194" s="155"/>
      <c r="T194" s="156"/>
      <c r="AT194" s="151" t="s">
        <v>156</v>
      </c>
      <c r="AU194" s="151" t="s">
        <v>90</v>
      </c>
      <c r="AV194" s="12" t="s">
        <v>90</v>
      </c>
      <c r="AW194" s="12" t="s">
        <v>36</v>
      </c>
      <c r="AX194" s="12" t="s">
        <v>81</v>
      </c>
      <c r="AY194" s="151" t="s">
        <v>144</v>
      </c>
    </row>
    <row r="195" spans="2:65" s="14" customFormat="1">
      <c r="B195" s="166"/>
      <c r="D195" s="150" t="s">
        <v>156</v>
      </c>
      <c r="E195" s="167" t="s">
        <v>1</v>
      </c>
      <c r="F195" s="168" t="s">
        <v>173</v>
      </c>
      <c r="H195" s="169">
        <v>10.3</v>
      </c>
      <c r="I195" s="170"/>
      <c r="L195" s="166"/>
      <c r="M195" s="171"/>
      <c r="T195" s="172"/>
      <c r="AT195" s="167" t="s">
        <v>156</v>
      </c>
      <c r="AU195" s="167" t="s">
        <v>90</v>
      </c>
      <c r="AV195" s="14" t="s">
        <v>151</v>
      </c>
      <c r="AW195" s="14" t="s">
        <v>36</v>
      </c>
      <c r="AX195" s="14" t="s">
        <v>88</v>
      </c>
      <c r="AY195" s="167" t="s">
        <v>144</v>
      </c>
    </row>
    <row r="196" spans="2:65" s="1" customFormat="1" ht="37.9" customHeight="1">
      <c r="B196" s="32"/>
      <c r="C196" s="136" t="s">
        <v>236</v>
      </c>
      <c r="D196" s="136" t="s">
        <v>146</v>
      </c>
      <c r="E196" s="137" t="s">
        <v>237</v>
      </c>
      <c r="F196" s="138" t="s">
        <v>238</v>
      </c>
      <c r="G196" s="139" t="s">
        <v>239</v>
      </c>
      <c r="H196" s="140">
        <v>49.88</v>
      </c>
      <c r="I196" s="141"/>
      <c r="J196" s="142">
        <f>ROUND(I196*H196,2)</f>
        <v>0</v>
      </c>
      <c r="K196" s="138" t="s">
        <v>150</v>
      </c>
      <c r="L196" s="32"/>
      <c r="M196" s="143" t="s">
        <v>1</v>
      </c>
      <c r="N196" s="144" t="s">
        <v>46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151</v>
      </c>
      <c r="AT196" s="147" t="s">
        <v>146</v>
      </c>
      <c r="AU196" s="147" t="s">
        <v>90</v>
      </c>
      <c r="AY196" s="17" t="s">
        <v>144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88</v>
      </c>
      <c r="BK196" s="148">
        <f>ROUND(I196*H196,2)</f>
        <v>0</v>
      </c>
      <c r="BL196" s="17" t="s">
        <v>151</v>
      </c>
      <c r="BM196" s="147" t="s">
        <v>240</v>
      </c>
    </row>
    <row r="197" spans="2:65" s="12" customFormat="1">
      <c r="B197" s="149"/>
      <c r="D197" s="150" t="s">
        <v>156</v>
      </c>
      <c r="E197" s="151" t="s">
        <v>1</v>
      </c>
      <c r="F197" s="152" t="s">
        <v>241</v>
      </c>
      <c r="H197" s="153">
        <v>49.88</v>
      </c>
      <c r="I197" s="154"/>
      <c r="L197" s="149"/>
      <c r="M197" s="155"/>
      <c r="T197" s="156"/>
      <c r="AT197" s="151" t="s">
        <v>156</v>
      </c>
      <c r="AU197" s="151" t="s">
        <v>90</v>
      </c>
      <c r="AV197" s="12" t="s">
        <v>90</v>
      </c>
      <c r="AW197" s="12" t="s">
        <v>36</v>
      </c>
      <c r="AX197" s="12" t="s">
        <v>88</v>
      </c>
      <c r="AY197" s="151" t="s">
        <v>144</v>
      </c>
    </row>
    <row r="198" spans="2:65" s="1" customFormat="1" ht="55.5" customHeight="1">
      <c r="B198" s="32"/>
      <c r="C198" s="136" t="s">
        <v>242</v>
      </c>
      <c r="D198" s="136" t="s">
        <v>146</v>
      </c>
      <c r="E198" s="137" t="s">
        <v>243</v>
      </c>
      <c r="F198" s="138" t="s">
        <v>244</v>
      </c>
      <c r="G198" s="139" t="s">
        <v>239</v>
      </c>
      <c r="H198" s="140">
        <v>256.98500000000001</v>
      </c>
      <c r="I198" s="141"/>
      <c r="J198" s="142">
        <f>ROUND(I198*H198,2)</f>
        <v>0</v>
      </c>
      <c r="K198" s="138" t="s">
        <v>150</v>
      </c>
      <c r="L198" s="32"/>
      <c r="M198" s="143" t="s">
        <v>1</v>
      </c>
      <c r="N198" s="144" t="s">
        <v>46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151</v>
      </c>
      <c r="AT198" s="147" t="s">
        <v>146</v>
      </c>
      <c r="AU198" s="147" t="s">
        <v>90</v>
      </c>
      <c r="AY198" s="17" t="s">
        <v>144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88</v>
      </c>
      <c r="BK198" s="148">
        <f>ROUND(I198*H198,2)</f>
        <v>0</v>
      </c>
      <c r="BL198" s="17" t="s">
        <v>151</v>
      </c>
      <c r="BM198" s="147" t="s">
        <v>245</v>
      </c>
    </row>
    <row r="199" spans="2:65" s="13" customFormat="1">
      <c r="B199" s="157"/>
      <c r="D199" s="150" t="s">
        <v>156</v>
      </c>
      <c r="E199" s="158" t="s">
        <v>1</v>
      </c>
      <c r="F199" s="159" t="s">
        <v>162</v>
      </c>
      <c r="H199" s="158" t="s">
        <v>1</v>
      </c>
      <c r="I199" s="160"/>
      <c r="L199" s="157"/>
      <c r="M199" s="161"/>
      <c r="T199" s="162"/>
      <c r="AT199" s="158" t="s">
        <v>156</v>
      </c>
      <c r="AU199" s="158" t="s">
        <v>90</v>
      </c>
      <c r="AV199" s="13" t="s">
        <v>88</v>
      </c>
      <c r="AW199" s="13" t="s">
        <v>36</v>
      </c>
      <c r="AX199" s="13" t="s">
        <v>81</v>
      </c>
      <c r="AY199" s="158" t="s">
        <v>144</v>
      </c>
    </row>
    <row r="200" spans="2:65" s="13" customFormat="1">
      <c r="B200" s="157"/>
      <c r="D200" s="150" t="s">
        <v>156</v>
      </c>
      <c r="E200" s="158" t="s">
        <v>1</v>
      </c>
      <c r="F200" s="159" t="s">
        <v>246</v>
      </c>
      <c r="H200" s="158" t="s">
        <v>1</v>
      </c>
      <c r="I200" s="160"/>
      <c r="L200" s="157"/>
      <c r="M200" s="161"/>
      <c r="T200" s="162"/>
      <c r="AT200" s="158" t="s">
        <v>156</v>
      </c>
      <c r="AU200" s="158" t="s">
        <v>90</v>
      </c>
      <c r="AV200" s="13" t="s">
        <v>88</v>
      </c>
      <c r="AW200" s="13" t="s">
        <v>36</v>
      </c>
      <c r="AX200" s="13" t="s">
        <v>81</v>
      </c>
      <c r="AY200" s="158" t="s">
        <v>144</v>
      </c>
    </row>
    <row r="201" spans="2:65" s="13" customFormat="1">
      <c r="B201" s="157"/>
      <c r="D201" s="150" t="s">
        <v>156</v>
      </c>
      <c r="E201" s="158" t="s">
        <v>1</v>
      </c>
      <c r="F201" s="159" t="s">
        <v>247</v>
      </c>
      <c r="H201" s="158" t="s">
        <v>1</v>
      </c>
      <c r="I201" s="160"/>
      <c r="L201" s="157"/>
      <c r="M201" s="161"/>
      <c r="T201" s="162"/>
      <c r="AT201" s="158" t="s">
        <v>156</v>
      </c>
      <c r="AU201" s="158" t="s">
        <v>90</v>
      </c>
      <c r="AV201" s="13" t="s">
        <v>88</v>
      </c>
      <c r="AW201" s="13" t="s">
        <v>36</v>
      </c>
      <c r="AX201" s="13" t="s">
        <v>81</v>
      </c>
      <c r="AY201" s="158" t="s">
        <v>144</v>
      </c>
    </row>
    <row r="202" spans="2:65" s="12" customFormat="1">
      <c r="B202" s="149"/>
      <c r="D202" s="150" t="s">
        <v>156</v>
      </c>
      <c r="E202" s="151" t="s">
        <v>1</v>
      </c>
      <c r="F202" s="152" t="s">
        <v>248</v>
      </c>
      <c r="H202" s="153">
        <v>227.96</v>
      </c>
      <c r="I202" s="154"/>
      <c r="L202" s="149"/>
      <c r="M202" s="155"/>
      <c r="T202" s="156"/>
      <c r="AT202" s="151" t="s">
        <v>156</v>
      </c>
      <c r="AU202" s="151" t="s">
        <v>90</v>
      </c>
      <c r="AV202" s="12" t="s">
        <v>90</v>
      </c>
      <c r="AW202" s="12" t="s">
        <v>36</v>
      </c>
      <c r="AX202" s="12" t="s">
        <v>81</v>
      </c>
      <c r="AY202" s="151" t="s">
        <v>144</v>
      </c>
    </row>
    <row r="203" spans="2:65" s="12" customFormat="1">
      <c r="B203" s="149"/>
      <c r="D203" s="150" t="s">
        <v>156</v>
      </c>
      <c r="E203" s="151" t="s">
        <v>1</v>
      </c>
      <c r="F203" s="152" t="s">
        <v>249</v>
      </c>
      <c r="H203" s="153">
        <v>29.024999999999999</v>
      </c>
      <c r="I203" s="154"/>
      <c r="L203" s="149"/>
      <c r="M203" s="155"/>
      <c r="T203" s="156"/>
      <c r="AT203" s="151" t="s">
        <v>156</v>
      </c>
      <c r="AU203" s="151" t="s">
        <v>90</v>
      </c>
      <c r="AV203" s="12" t="s">
        <v>90</v>
      </c>
      <c r="AW203" s="12" t="s">
        <v>36</v>
      </c>
      <c r="AX203" s="12" t="s">
        <v>81</v>
      </c>
      <c r="AY203" s="151" t="s">
        <v>144</v>
      </c>
    </row>
    <row r="204" spans="2:65" s="14" customFormat="1">
      <c r="B204" s="166"/>
      <c r="D204" s="150" t="s">
        <v>156</v>
      </c>
      <c r="E204" s="167" t="s">
        <v>1</v>
      </c>
      <c r="F204" s="168" t="s">
        <v>173</v>
      </c>
      <c r="H204" s="169">
        <v>256.98500000000001</v>
      </c>
      <c r="I204" s="170"/>
      <c r="L204" s="166"/>
      <c r="M204" s="171"/>
      <c r="T204" s="172"/>
      <c r="AT204" s="167" t="s">
        <v>156</v>
      </c>
      <c r="AU204" s="167" t="s">
        <v>90</v>
      </c>
      <c r="AV204" s="14" t="s">
        <v>151</v>
      </c>
      <c r="AW204" s="14" t="s">
        <v>36</v>
      </c>
      <c r="AX204" s="14" t="s">
        <v>88</v>
      </c>
      <c r="AY204" s="167" t="s">
        <v>144</v>
      </c>
    </row>
    <row r="205" spans="2:65" s="1" customFormat="1" ht="55.5" customHeight="1">
      <c r="B205" s="32"/>
      <c r="C205" s="136" t="s">
        <v>250</v>
      </c>
      <c r="D205" s="136" t="s">
        <v>146</v>
      </c>
      <c r="E205" s="137" t="s">
        <v>251</v>
      </c>
      <c r="F205" s="138" t="s">
        <v>252</v>
      </c>
      <c r="G205" s="139" t="s">
        <v>239</v>
      </c>
      <c r="H205" s="140">
        <v>256.98500000000001</v>
      </c>
      <c r="I205" s="141"/>
      <c r="J205" s="142">
        <f>ROUND(I205*H205,2)</f>
        <v>0</v>
      </c>
      <c r="K205" s="138" t="s">
        <v>150</v>
      </c>
      <c r="L205" s="32"/>
      <c r="M205" s="143" t="s">
        <v>1</v>
      </c>
      <c r="N205" s="144" t="s">
        <v>46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151</v>
      </c>
      <c r="AT205" s="147" t="s">
        <v>146</v>
      </c>
      <c r="AU205" s="147" t="s">
        <v>90</v>
      </c>
      <c r="AY205" s="17" t="s">
        <v>144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88</v>
      </c>
      <c r="BK205" s="148">
        <f>ROUND(I205*H205,2)</f>
        <v>0</v>
      </c>
      <c r="BL205" s="17" t="s">
        <v>151</v>
      </c>
      <c r="BM205" s="147" t="s">
        <v>253</v>
      </c>
    </row>
    <row r="206" spans="2:65" s="13" customFormat="1">
      <c r="B206" s="157"/>
      <c r="D206" s="150" t="s">
        <v>156</v>
      </c>
      <c r="E206" s="158" t="s">
        <v>1</v>
      </c>
      <c r="F206" s="159" t="s">
        <v>162</v>
      </c>
      <c r="H206" s="158" t="s">
        <v>1</v>
      </c>
      <c r="I206" s="160"/>
      <c r="L206" s="157"/>
      <c r="M206" s="161"/>
      <c r="T206" s="162"/>
      <c r="AT206" s="158" t="s">
        <v>156</v>
      </c>
      <c r="AU206" s="158" t="s">
        <v>90</v>
      </c>
      <c r="AV206" s="13" t="s">
        <v>88</v>
      </c>
      <c r="AW206" s="13" t="s">
        <v>36</v>
      </c>
      <c r="AX206" s="13" t="s">
        <v>81</v>
      </c>
      <c r="AY206" s="158" t="s">
        <v>144</v>
      </c>
    </row>
    <row r="207" spans="2:65" s="13" customFormat="1">
      <c r="B207" s="157"/>
      <c r="D207" s="150" t="s">
        <v>156</v>
      </c>
      <c r="E207" s="158" t="s">
        <v>1</v>
      </c>
      <c r="F207" s="159" t="s">
        <v>246</v>
      </c>
      <c r="H207" s="158" t="s">
        <v>1</v>
      </c>
      <c r="I207" s="160"/>
      <c r="L207" s="157"/>
      <c r="M207" s="161"/>
      <c r="T207" s="162"/>
      <c r="AT207" s="158" t="s">
        <v>156</v>
      </c>
      <c r="AU207" s="158" t="s">
        <v>90</v>
      </c>
      <c r="AV207" s="13" t="s">
        <v>88</v>
      </c>
      <c r="AW207" s="13" t="s">
        <v>36</v>
      </c>
      <c r="AX207" s="13" t="s">
        <v>81</v>
      </c>
      <c r="AY207" s="158" t="s">
        <v>144</v>
      </c>
    </row>
    <row r="208" spans="2:65" s="13" customFormat="1">
      <c r="B208" s="157"/>
      <c r="D208" s="150" t="s">
        <v>156</v>
      </c>
      <c r="E208" s="158" t="s">
        <v>1</v>
      </c>
      <c r="F208" s="159" t="s">
        <v>247</v>
      </c>
      <c r="H208" s="158" t="s">
        <v>1</v>
      </c>
      <c r="I208" s="160"/>
      <c r="L208" s="157"/>
      <c r="M208" s="161"/>
      <c r="T208" s="162"/>
      <c r="AT208" s="158" t="s">
        <v>156</v>
      </c>
      <c r="AU208" s="158" t="s">
        <v>90</v>
      </c>
      <c r="AV208" s="13" t="s">
        <v>88</v>
      </c>
      <c r="AW208" s="13" t="s">
        <v>36</v>
      </c>
      <c r="AX208" s="13" t="s">
        <v>81</v>
      </c>
      <c r="AY208" s="158" t="s">
        <v>144</v>
      </c>
    </row>
    <row r="209" spans="2:65" s="12" customFormat="1">
      <c r="B209" s="149"/>
      <c r="D209" s="150" t="s">
        <v>156</v>
      </c>
      <c r="E209" s="151" t="s">
        <v>1</v>
      </c>
      <c r="F209" s="152" t="s">
        <v>248</v>
      </c>
      <c r="H209" s="153">
        <v>227.96</v>
      </c>
      <c r="I209" s="154"/>
      <c r="L209" s="149"/>
      <c r="M209" s="155"/>
      <c r="T209" s="156"/>
      <c r="AT209" s="151" t="s">
        <v>156</v>
      </c>
      <c r="AU209" s="151" t="s">
        <v>90</v>
      </c>
      <c r="AV209" s="12" t="s">
        <v>90</v>
      </c>
      <c r="AW209" s="12" t="s">
        <v>36</v>
      </c>
      <c r="AX209" s="12" t="s">
        <v>81</v>
      </c>
      <c r="AY209" s="151" t="s">
        <v>144</v>
      </c>
    </row>
    <row r="210" spans="2:65" s="12" customFormat="1">
      <c r="B210" s="149"/>
      <c r="D210" s="150" t="s">
        <v>156</v>
      </c>
      <c r="E210" s="151" t="s">
        <v>1</v>
      </c>
      <c r="F210" s="152" t="s">
        <v>249</v>
      </c>
      <c r="H210" s="153">
        <v>29.024999999999999</v>
      </c>
      <c r="I210" s="154"/>
      <c r="L210" s="149"/>
      <c r="M210" s="155"/>
      <c r="T210" s="156"/>
      <c r="AT210" s="151" t="s">
        <v>156</v>
      </c>
      <c r="AU210" s="151" t="s">
        <v>90</v>
      </c>
      <c r="AV210" s="12" t="s">
        <v>90</v>
      </c>
      <c r="AW210" s="12" t="s">
        <v>36</v>
      </c>
      <c r="AX210" s="12" t="s">
        <v>81</v>
      </c>
      <c r="AY210" s="151" t="s">
        <v>144</v>
      </c>
    </row>
    <row r="211" spans="2:65" s="14" customFormat="1">
      <c r="B211" s="166"/>
      <c r="D211" s="150" t="s">
        <v>156</v>
      </c>
      <c r="E211" s="167" t="s">
        <v>1</v>
      </c>
      <c r="F211" s="168" t="s">
        <v>173</v>
      </c>
      <c r="H211" s="169">
        <v>256.98500000000001</v>
      </c>
      <c r="I211" s="170"/>
      <c r="L211" s="166"/>
      <c r="M211" s="171"/>
      <c r="T211" s="172"/>
      <c r="AT211" s="167" t="s">
        <v>156</v>
      </c>
      <c r="AU211" s="167" t="s">
        <v>90</v>
      </c>
      <c r="AV211" s="14" t="s">
        <v>151</v>
      </c>
      <c r="AW211" s="14" t="s">
        <v>36</v>
      </c>
      <c r="AX211" s="14" t="s">
        <v>88</v>
      </c>
      <c r="AY211" s="167" t="s">
        <v>144</v>
      </c>
    </row>
    <row r="212" spans="2:65" s="1" customFormat="1" ht="37.9" customHeight="1">
      <c r="B212" s="32"/>
      <c r="C212" s="136" t="s">
        <v>254</v>
      </c>
      <c r="D212" s="136" t="s">
        <v>146</v>
      </c>
      <c r="E212" s="137" t="s">
        <v>255</v>
      </c>
      <c r="F212" s="138" t="s">
        <v>256</v>
      </c>
      <c r="G212" s="139" t="s">
        <v>149</v>
      </c>
      <c r="H212" s="140">
        <v>1217.72</v>
      </c>
      <c r="I212" s="141"/>
      <c r="J212" s="142">
        <f>ROUND(I212*H212,2)</f>
        <v>0</v>
      </c>
      <c r="K212" s="138" t="s">
        <v>150</v>
      </c>
      <c r="L212" s="32"/>
      <c r="M212" s="143" t="s">
        <v>1</v>
      </c>
      <c r="N212" s="144" t="s">
        <v>46</v>
      </c>
      <c r="P212" s="145">
        <f>O212*H212</f>
        <v>0</v>
      </c>
      <c r="Q212" s="145">
        <v>5.8E-4</v>
      </c>
      <c r="R212" s="145">
        <f>Q212*H212</f>
        <v>0.70627760000000006</v>
      </c>
      <c r="S212" s="145">
        <v>0</v>
      </c>
      <c r="T212" s="146">
        <f>S212*H212</f>
        <v>0</v>
      </c>
      <c r="AR212" s="147" t="s">
        <v>151</v>
      </c>
      <c r="AT212" s="147" t="s">
        <v>146</v>
      </c>
      <c r="AU212" s="147" t="s">
        <v>90</v>
      </c>
      <c r="AY212" s="17" t="s">
        <v>144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88</v>
      </c>
      <c r="BK212" s="148">
        <f>ROUND(I212*H212,2)</f>
        <v>0</v>
      </c>
      <c r="BL212" s="17" t="s">
        <v>151</v>
      </c>
      <c r="BM212" s="147" t="s">
        <v>257</v>
      </c>
    </row>
    <row r="213" spans="2:65" s="13" customFormat="1">
      <c r="B213" s="157"/>
      <c r="D213" s="150" t="s">
        <v>156</v>
      </c>
      <c r="E213" s="158" t="s">
        <v>1</v>
      </c>
      <c r="F213" s="159" t="s">
        <v>162</v>
      </c>
      <c r="H213" s="158" t="s">
        <v>1</v>
      </c>
      <c r="I213" s="160"/>
      <c r="L213" s="157"/>
      <c r="M213" s="161"/>
      <c r="T213" s="162"/>
      <c r="AT213" s="158" t="s">
        <v>156</v>
      </c>
      <c r="AU213" s="158" t="s">
        <v>90</v>
      </c>
      <c r="AV213" s="13" t="s">
        <v>88</v>
      </c>
      <c r="AW213" s="13" t="s">
        <v>36</v>
      </c>
      <c r="AX213" s="13" t="s">
        <v>81</v>
      </c>
      <c r="AY213" s="158" t="s">
        <v>144</v>
      </c>
    </row>
    <row r="214" spans="2:65" s="13" customFormat="1">
      <c r="B214" s="157"/>
      <c r="D214" s="150" t="s">
        <v>156</v>
      </c>
      <c r="E214" s="158" t="s">
        <v>1</v>
      </c>
      <c r="F214" s="159" t="s">
        <v>246</v>
      </c>
      <c r="H214" s="158" t="s">
        <v>1</v>
      </c>
      <c r="I214" s="160"/>
      <c r="L214" s="157"/>
      <c r="M214" s="161"/>
      <c r="T214" s="162"/>
      <c r="AT214" s="158" t="s">
        <v>156</v>
      </c>
      <c r="AU214" s="158" t="s">
        <v>90</v>
      </c>
      <c r="AV214" s="13" t="s">
        <v>88</v>
      </c>
      <c r="AW214" s="13" t="s">
        <v>36</v>
      </c>
      <c r="AX214" s="13" t="s">
        <v>81</v>
      </c>
      <c r="AY214" s="158" t="s">
        <v>144</v>
      </c>
    </row>
    <row r="215" spans="2:65" s="12" customFormat="1">
      <c r="B215" s="149"/>
      <c r="D215" s="150" t="s">
        <v>156</v>
      </c>
      <c r="E215" s="151" t="s">
        <v>1</v>
      </c>
      <c r="F215" s="152" t="s">
        <v>258</v>
      </c>
      <c r="H215" s="153">
        <v>1217.72</v>
      </c>
      <c r="I215" s="154"/>
      <c r="L215" s="149"/>
      <c r="M215" s="155"/>
      <c r="T215" s="156"/>
      <c r="AT215" s="151" t="s">
        <v>156</v>
      </c>
      <c r="AU215" s="151" t="s">
        <v>90</v>
      </c>
      <c r="AV215" s="12" t="s">
        <v>90</v>
      </c>
      <c r="AW215" s="12" t="s">
        <v>36</v>
      </c>
      <c r="AX215" s="12" t="s">
        <v>88</v>
      </c>
      <c r="AY215" s="151" t="s">
        <v>144</v>
      </c>
    </row>
    <row r="216" spans="2:65" s="1" customFormat="1" ht="37.9" customHeight="1">
      <c r="B216" s="32"/>
      <c r="C216" s="136" t="s">
        <v>259</v>
      </c>
      <c r="D216" s="136" t="s">
        <v>146</v>
      </c>
      <c r="E216" s="137" t="s">
        <v>260</v>
      </c>
      <c r="F216" s="138" t="s">
        <v>261</v>
      </c>
      <c r="G216" s="139" t="s">
        <v>149</v>
      </c>
      <c r="H216" s="140">
        <v>1217.72</v>
      </c>
      <c r="I216" s="141"/>
      <c r="J216" s="142">
        <f>ROUND(I216*H216,2)</f>
        <v>0</v>
      </c>
      <c r="K216" s="138" t="s">
        <v>150</v>
      </c>
      <c r="L216" s="32"/>
      <c r="M216" s="143" t="s">
        <v>1</v>
      </c>
      <c r="N216" s="144" t="s">
        <v>46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151</v>
      </c>
      <c r="AT216" s="147" t="s">
        <v>146</v>
      </c>
      <c r="AU216" s="147" t="s">
        <v>90</v>
      </c>
      <c r="AY216" s="17" t="s">
        <v>144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88</v>
      </c>
      <c r="BK216" s="148">
        <f>ROUND(I216*H216,2)</f>
        <v>0</v>
      </c>
      <c r="BL216" s="17" t="s">
        <v>151</v>
      </c>
      <c r="BM216" s="147" t="s">
        <v>262</v>
      </c>
    </row>
    <row r="217" spans="2:65" s="1" customFormat="1" ht="33" customHeight="1">
      <c r="B217" s="32"/>
      <c r="C217" s="136" t="s">
        <v>7</v>
      </c>
      <c r="D217" s="136" t="s">
        <v>146</v>
      </c>
      <c r="E217" s="137" t="s">
        <v>263</v>
      </c>
      <c r="F217" s="138" t="s">
        <v>264</v>
      </c>
      <c r="G217" s="139" t="s">
        <v>149</v>
      </c>
      <c r="H217" s="140">
        <v>5</v>
      </c>
      <c r="I217" s="141"/>
      <c r="J217" s="142">
        <f>ROUND(I217*H217,2)</f>
        <v>0</v>
      </c>
      <c r="K217" s="138" t="s">
        <v>150</v>
      </c>
      <c r="L217" s="32"/>
      <c r="M217" s="143" t="s">
        <v>1</v>
      </c>
      <c r="N217" s="144" t="s">
        <v>46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151</v>
      </c>
      <c r="AT217" s="147" t="s">
        <v>146</v>
      </c>
      <c r="AU217" s="147" t="s">
        <v>90</v>
      </c>
      <c r="AY217" s="17" t="s">
        <v>144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88</v>
      </c>
      <c r="BK217" s="148">
        <f>ROUND(I217*H217,2)</f>
        <v>0</v>
      </c>
      <c r="BL217" s="17" t="s">
        <v>151</v>
      </c>
      <c r="BM217" s="147" t="s">
        <v>265</v>
      </c>
    </row>
    <row r="218" spans="2:65" s="1" customFormat="1" ht="33" customHeight="1">
      <c r="B218" s="32"/>
      <c r="C218" s="136" t="s">
        <v>266</v>
      </c>
      <c r="D218" s="136" t="s">
        <v>146</v>
      </c>
      <c r="E218" s="137" t="s">
        <v>267</v>
      </c>
      <c r="F218" s="138" t="s">
        <v>268</v>
      </c>
      <c r="G218" s="139" t="s">
        <v>149</v>
      </c>
      <c r="H218" s="140">
        <v>15</v>
      </c>
      <c r="I218" s="141"/>
      <c r="J218" s="142">
        <f>ROUND(I218*H218,2)</f>
        <v>0</v>
      </c>
      <c r="K218" s="138" t="s">
        <v>150</v>
      </c>
      <c r="L218" s="32"/>
      <c r="M218" s="143" t="s">
        <v>1</v>
      </c>
      <c r="N218" s="144" t="s">
        <v>46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151</v>
      </c>
      <c r="AT218" s="147" t="s">
        <v>146</v>
      </c>
      <c r="AU218" s="147" t="s">
        <v>90</v>
      </c>
      <c r="AY218" s="17" t="s">
        <v>144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88</v>
      </c>
      <c r="BK218" s="148">
        <f>ROUND(I218*H218,2)</f>
        <v>0</v>
      </c>
      <c r="BL218" s="17" t="s">
        <v>151</v>
      </c>
      <c r="BM218" s="147" t="s">
        <v>269</v>
      </c>
    </row>
    <row r="219" spans="2:65" s="12" customFormat="1">
      <c r="B219" s="149"/>
      <c r="D219" s="150" t="s">
        <v>156</v>
      </c>
      <c r="E219" s="151" t="s">
        <v>1</v>
      </c>
      <c r="F219" s="152" t="s">
        <v>270</v>
      </c>
      <c r="H219" s="153">
        <v>15</v>
      </c>
      <c r="I219" s="154"/>
      <c r="L219" s="149"/>
      <c r="M219" s="155"/>
      <c r="T219" s="156"/>
      <c r="AT219" s="151" t="s">
        <v>156</v>
      </c>
      <c r="AU219" s="151" t="s">
        <v>90</v>
      </c>
      <c r="AV219" s="12" t="s">
        <v>90</v>
      </c>
      <c r="AW219" s="12" t="s">
        <v>36</v>
      </c>
      <c r="AX219" s="12" t="s">
        <v>88</v>
      </c>
      <c r="AY219" s="151" t="s">
        <v>144</v>
      </c>
    </row>
    <row r="220" spans="2:65" s="1" customFormat="1" ht="62.65" customHeight="1">
      <c r="B220" s="32"/>
      <c r="C220" s="136" t="s">
        <v>271</v>
      </c>
      <c r="D220" s="136" t="s">
        <v>146</v>
      </c>
      <c r="E220" s="137" t="s">
        <v>272</v>
      </c>
      <c r="F220" s="138" t="s">
        <v>273</v>
      </c>
      <c r="G220" s="139" t="s">
        <v>239</v>
      </c>
      <c r="H220" s="140">
        <v>115.68</v>
      </c>
      <c r="I220" s="141"/>
      <c r="J220" s="142">
        <f>ROUND(I220*H220,2)</f>
        <v>0</v>
      </c>
      <c r="K220" s="138" t="s">
        <v>150</v>
      </c>
      <c r="L220" s="32"/>
      <c r="M220" s="143" t="s">
        <v>1</v>
      </c>
      <c r="N220" s="144" t="s">
        <v>46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151</v>
      </c>
      <c r="AT220" s="147" t="s">
        <v>146</v>
      </c>
      <c r="AU220" s="147" t="s">
        <v>90</v>
      </c>
      <c r="AY220" s="17" t="s">
        <v>144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88</v>
      </c>
      <c r="BK220" s="148">
        <f>ROUND(I220*H220,2)</f>
        <v>0</v>
      </c>
      <c r="BL220" s="17" t="s">
        <v>151</v>
      </c>
      <c r="BM220" s="147" t="s">
        <v>274</v>
      </c>
    </row>
    <row r="221" spans="2:65" s="13" customFormat="1">
      <c r="B221" s="157"/>
      <c r="D221" s="150" t="s">
        <v>156</v>
      </c>
      <c r="E221" s="158" t="s">
        <v>1</v>
      </c>
      <c r="F221" s="159" t="s">
        <v>275</v>
      </c>
      <c r="H221" s="158" t="s">
        <v>1</v>
      </c>
      <c r="I221" s="160"/>
      <c r="L221" s="157"/>
      <c r="M221" s="161"/>
      <c r="T221" s="162"/>
      <c r="AT221" s="158" t="s">
        <v>156</v>
      </c>
      <c r="AU221" s="158" t="s">
        <v>90</v>
      </c>
      <c r="AV221" s="13" t="s">
        <v>88</v>
      </c>
      <c r="AW221" s="13" t="s">
        <v>36</v>
      </c>
      <c r="AX221" s="13" t="s">
        <v>81</v>
      </c>
      <c r="AY221" s="158" t="s">
        <v>144</v>
      </c>
    </row>
    <row r="222" spans="2:65" s="12" customFormat="1">
      <c r="B222" s="149"/>
      <c r="D222" s="150" t="s">
        <v>156</v>
      </c>
      <c r="E222" s="151" t="s">
        <v>1</v>
      </c>
      <c r="F222" s="152" t="s">
        <v>276</v>
      </c>
      <c r="H222" s="153">
        <v>115.68</v>
      </c>
      <c r="I222" s="154"/>
      <c r="L222" s="149"/>
      <c r="M222" s="155"/>
      <c r="T222" s="156"/>
      <c r="AT222" s="151" t="s">
        <v>156</v>
      </c>
      <c r="AU222" s="151" t="s">
        <v>90</v>
      </c>
      <c r="AV222" s="12" t="s">
        <v>90</v>
      </c>
      <c r="AW222" s="12" t="s">
        <v>36</v>
      </c>
      <c r="AX222" s="12" t="s">
        <v>88</v>
      </c>
      <c r="AY222" s="151" t="s">
        <v>144</v>
      </c>
    </row>
    <row r="223" spans="2:65" s="1" customFormat="1" ht="62.65" customHeight="1">
      <c r="B223" s="32"/>
      <c r="C223" s="136" t="s">
        <v>277</v>
      </c>
      <c r="D223" s="136" t="s">
        <v>146</v>
      </c>
      <c r="E223" s="137" t="s">
        <v>278</v>
      </c>
      <c r="F223" s="138" t="s">
        <v>279</v>
      </c>
      <c r="G223" s="139" t="s">
        <v>239</v>
      </c>
      <c r="H223" s="140">
        <v>199.14500000000001</v>
      </c>
      <c r="I223" s="141"/>
      <c r="J223" s="142">
        <f>ROUND(I223*H223,2)</f>
        <v>0</v>
      </c>
      <c r="K223" s="138" t="s">
        <v>150</v>
      </c>
      <c r="L223" s="32"/>
      <c r="M223" s="143" t="s">
        <v>1</v>
      </c>
      <c r="N223" s="144" t="s">
        <v>46</v>
      </c>
      <c r="P223" s="145">
        <f>O223*H223</f>
        <v>0</v>
      </c>
      <c r="Q223" s="145">
        <v>0</v>
      </c>
      <c r="R223" s="145">
        <f>Q223*H223</f>
        <v>0</v>
      </c>
      <c r="S223" s="145">
        <v>0</v>
      </c>
      <c r="T223" s="146">
        <f>S223*H223</f>
        <v>0</v>
      </c>
      <c r="AR223" s="147" t="s">
        <v>151</v>
      </c>
      <c r="AT223" s="147" t="s">
        <v>146</v>
      </c>
      <c r="AU223" s="147" t="s">
        <v>90</v>
      </c>
      <c r="AY223" s="17" t="s">
        <v>144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88</v>
      </c>
      <c r="BK223" s="148">
        <f>ROUND(I223*H223,2)</f>
        <v>0</v>
      </c>
      <c r="BL223" s="17" t="s">
        <v>151</v>
      </c>
      <c r="BM223" s="147" t="s">
        <v>280</v>
      </c>
    </row>
    <row r="224" spans="2:65" s="13" customFormat="1">
      <c r="B224" s="157"/>
      <c r="D224" s="150" t="s">
        <v>156</v>
      </c>
      <c r="E224" s="158" t="s">
        <v>1</v>
      </c>
      <c r="F224" s="159" t="s">
        <v>281</v>
      </c>
      <c r="H224" s="158" t="s">
        <v>1</v>
      </c>
      <c r="I224" s="160"/>
      <c r="L224" s="157"/>
      <c r="M224" s="161"/>
      <c r="T224" s="162"/>
      <c r="AT224" s="158" t="s">
        <v>156</v>
      </c>
      <c r="AU224" s="158" t="s">
        <v>90</v>
      </c>
      <c r="AV224" s="13" t="s">
        <v>88</v>
      </c>
      <c r="AW224" s="13" t="s">
        <v>36</v>
      </c>
      <c r="AX224" s="13" t="s">
        <v>81</v>
      </c>
      <c r="AY224" s="158" t="s">
        <v>144</v>
      </c>
    </row>
    <row r="225" spans="2:65" s="12" customFormat="1">
      <c r="B225" s="149"/>
      <c r="D225" s="150" t="s">
        <v>156</v>
      </c>
      <c r="E225" s="151" t="s">
        <v>1</v>
      </c>
      <c r="F225" s="152" t="s">
        <v>282</v>
      </c>
      <c r="H225" s="153">
        <v>256.98500000000001</v>
      </c>
      <c r="I225" s="154"/>
      <c r="L225" s="149"/>
      <c r="M225" s="155"/>
      <c r="T225" s="156"/>
      <c r="AT225" s="151" t="s">
        <v>156</v>
      </c>
      <c r="AU225" s="151" t="s">
        <v>90</v>
      </c>
      <c r="AV225" s="12" t="s">
        <v>90</v>
      </c>
      <c r="AW225" s="12" t="s">
        <v>36</v>
      </c>
      <c r="AX225" s="12" t="s">
        <v>81</v>
      </c>
      <c r="AY225" s="151" t="s">
        <v>144</v>
      </c>
    </row>
    <row r="226" spans="2:65" s="12" customFormat="1">
      <c r="B226" s="149"/>
      <c r="D226" s="150" t="s">
        <v>156</v>
      </c>
      <c r="E226" s="151" t="s">
        <v>1</v>
      </c>
      <c r="F226" s="152" t="s">
        <v>283</v>
      </c>
      <c r="H226" s="153">
        <v>-57.84</v>
      </c>
      <c r="I226" s="154"/>
      <c r="L226" s="149"/>
      <c r="M226" s="155"/>
      <c r="T226" s="156"/>
      <c r="AT226" s="151" t="s">
        <v>156</v>
      </c>
      <c r="AU226" s="151" t="s">
        <v>90</v>
      </c>
      <c r="AV226" s="12" t="s">
        <v>90</v>
      </c>
      <c r="AW226" s="12" t="s">
        <v>36</v>
      </c>
      <c r="AX226" s="12" t="s">
        <v>81</v>
      </c>
      <c r="AY226" s="151" t="s">
        <v>144</v>
      </c>
    </row>
    <row r="227" spans="2:65" s="14" customFormat="1">
      <c r="B227" s="166"/>
      <c r="D227" s="150" t="s">
        <v>156</v>
      </c>
      <c r="E227" s="167" t="s">
        <v>1</v>
      </c>
      <c r="F227" s="168" t="s">
        <v>173</v>
      </c>
      <c r="H227" s="169">
        <v>199.14500000000001</v>
      </c>
      <c r="I227" s="170"/>
      <c r="L227" s="166"/>
      <c r="M227" s="171"/>
      <c r="T227" s="172"/>
      <c r="AT227" s="167" t="s">
        <v>156</v>
      </c>
      <c r="AU227" s="167" t="s">
        <v>90</v>
      </c>
      <c r="AV227" s="14" t="s">
        <v>151</v>
      </c>
      <c r="AW227" s="14" t="s">
        <v>36</v>
      </c>
      <c r="AX227" s="14" t="s">
        <v>88</v>
      </c>
      <c r="AY227" s="167" t="s">
        <v>144</v>
      </c>
    </row>
    <row r="228" spans="2:65" s="1" customFormat="1" ht="62.65" customHeight="1">
      <c r="B228" s="32"/>
      <c r="C228" s="136" t="s">
        <v>284</v>
      </c>
      <c r="D228" s="136" t="s">
        <v>146</v>
      </c>
      <c r="E228" s="137" t="s">
        <v>285</v>
      </c>
      <c r="F228" s="138" t="s">
        <v>286</v>
      </c>
      <c r="G228" s="139" t="s">
        <v>239</v>
      </c>
      <c r="H228" s="140">
        <v>256.98500000000001</v>
      </c>
      <c r="I228" s="141"/>
      <c r="J228" s="142">
        <f>ROUND(I228*H228,2)</f>
        <v>0</v>
      </c>
      <c r="K228" s="138" t="s">
        <v>150</v>
      </c>
      <c r="L228" s="32"/>
      <c r="M228" s="143" t="s">
        <v>1</v>
      </c>
      <c r="N228" s="144" t="s">
        <v>46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151</v>
      </c>
      <c r="AT228" s="147" t="s">
        <v>146</v>
      </c>
      <c r="AU228" s="147" t="s">
        <v>90</v>
      </c>
      <c r="AY228" s="17" t="s">
        <v>144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88</v>
      </c>
      <c r="BK228" s="148">
        <f>ROUND(I228*H228,2)</f>
        <v>0</v>
      </c>
      <c r="BL228" s="17" t="s">
        <v>151</v>
      </c>
      <c r="BM228" s="147" t="s">
        <v>287</v>
      </c>
    </row>
    <row r="229" spans="2:65" s="13" customFormat="1">
      <c r="B229" s="157"/>
      <c r="D229" s="150" t="s">
        <v>156</v>
      </c>
      <c r="E229" s="158" t="s">
        <v>1</v>
      </c>
      <c r="F229" s="159" t="s">
        <v>281</v>
      </c>
      <c r="H229" s="158" t="s">
        <v>1</v>
      </c>
      <c r="I229" s="160"/>
      <c r="L229" s="157"/>
      <c r="M229" s="161"/>
      <c r="T229" s="162"/>
      <c r="AT229" s="158" t="s">
        <v>156</v>
      </c>
      <c r="AU229" s="158" t="s">
        <v>90</v>
      </c>
      <c r="AV229" s="13" t="s">
        <v>88</v>
      </c>
      <c r="AW229" s="13" t="s">
        <v>36</v>
      </c>
      <c r="AX229" s="13" t="s">
        <v>81</v>
      </c>
      <c r="AY229" s="158" t="s">
        <v>144</v>
      </c>
    </row>
    <row r="230" spans="2:65" s="12" customFormat="1">
      <c r="B230" s="149"/>
      <c r="D230" s="150" t="s">
        <v>156</v>
      </c>
      <c r="E230" s="151" t="s">
        <v>1</v>
      </c>
      <c r="F230" s="152" t="s">
        <v>282</v>
      </c>
      <c r="H230" s="153">
        <v>256.98500000000001</v>
      </c>
      <c r="I230" s="154"/>
      <c r="L230" s="149"/>
      <c r="M230" s="155"/>
      <c r="T230" s="156"/>
      <c r="AT230" s="151" t="s">
        <v>156</v>
      </c>
      <c r="AU230" s="151" t="s">
        <v>90</v>
      </c>
      <c r="AV230" s="12" t="s">
        <v>90</v>
      </c>
      <c r="AW230" s="12" t="s">
        <v>36</v>
      </c>
      <c r="AX230" s="12" t="s">
        <v>88</v>
      </c>
      <c r="AY230" s="151" t="s">
        <v>144</v>
      </c>
    </row>
    <row r="231" spans="2:65" s="1" customFormat="1" ht="44.25" customHeight="1">
      <c r="B231" s="32"/>
      <c r="C231" s="136" t="s">
        <v>288</v>
      </c>
      <c r="D231" s="136" t="s">
        <v>146</v>
      </c>
      <c r="E231" s="137" t="s">
        <v>289</v>
      </c>
      <c r="F231" s="138" t="s">
        <v>290</v>
      </c>
      <c r="G231" s="139" t="s">
        <v>239</v>
      </c>
      <c r="H231" s="140">
        <v>57.84</v>
      </c>
      <c r="I231" s="141"/>
      <c r="J231" s="142">
        <f>ROUND(I231*H231,2)</f>
        <v>0</v>
      </c>
      <c r="K231" s="138" t="s">
        <v>150</v>
      </c>
      <c r="L231" s="32"/>
      <c r="M231" s="143" t="s">
        <v>1</v>
      </c>
      <c r="N231" s="144" t="s">
        <v>46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151</v>
      </c>
      <c r="AT231" s="147" t="s">
        <v>146</v>
      </c>
      <c r="AU231" s="147" t="s">
        <v>90</v>
      </c>
      <c r="AY231" s="17" t="s">
        <v>144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88</v>
      </c>
      <c r="BK231" s="148">
        <f>ROUND(I231*H231,2)</f>
        <v>0</v>
      </c>
      <c r="BL231" s="17" t="s">
        <v>151</v>
      </c>
      <c r="BM231" s="147" t="s">
        <v>291</v>
      </c>
    </row>
    <row r="232" spans="2:65" s="13" customFormat="1">
      <c r="B232" s="157"/>
      <c r="D232" s="150" t="s">
        <v>156</v>
      </c>
      <c r="E232" s="158" t="s">
        <v>1</v>
      </c>
      <c r="F232" s="159" t="s">
        <v>292</v>
      </c>
      <c r="H232" s="158" t="s">
        <v>1</v>
      </c>
      <c r="I232" s="160"/>
      <c r="L232" s="157"/>
      <c r="M232" s="161"/>
      <c r="T232" s="162"/>
      <c r="AT232" s="158" t="s">
        <v>156</v>
      </c>
      <c r="AU232" s="158" t="s">
        <v>90</v>
      </c>
      <c r="AV232" s="13" t="s">
        <v>88</v>
      </c>
      <c r="AW232" s="13" t="s">
        <v>36</v>
      </c>
      <c r="AX232" s="13" t="s">
        <v>81</v>
      </c>
      <c r="AY232" s="158" t="s">
        <v>144</v>
      </c>
    </row>
    <row r="233" spans="2:65" s="12" customFormat="1">
      <c r="B233" s="149"/>
      <c r="D233" s="150" t="s">
        <v>156</v>
      </c>
      <c r="E233" s="151" t="s">
        <v>1</v>
      </c>
      <c r="F233" s="152" t="s">
        <v>293</v>
      </c>
      <c r="H233" s="153">
        <v>57.84</v>
      </c>
      <c r="I233" s="154"/>
      <c r="L233" s="149"/>
      <c r="M233" s="155"/>
      <c r="T233" s="156"/>
      <c r="AT233" s="151" t="s">
        <v>156</v>
      </c>
      <c r="AU233" s="151" t="s">
        <v>90</v>
      </c>
      <c r="AV233" s="12" t="s">
        <v>90</v>
      </c>
      <c r="AW233" s="12" t="s">
        <v>36</v>
      </c>
      <c r="AX233" s="12" t="s">
        <v>88</v>
      </c>
      <c r="AY233" s="151" t="s">
        <v>144</v>
      </c>
    </row>
    <row r="234" spans="2:65" s="1" customFormat="1" ht="44.25" customHeight="1">
      <c r="B234" s="32"/>
      <c r="C234" s="136" t="s">
        <v>294</v>
      </c>
      <c r="D234" s="199" t="s">
        <v>146</v>
      </c>
      <c r="E234" s="137" t="s">
        <v>295</v>
      </c>
      <c r="F234" s="138" t="s">
        <v>296</v>
      </c>
      <c r="G234" s="139" t="s">
        <v>297</v>
      </c>
      <c r="H234" s="140">
        <v>821.03399999999999</v>
      </c>
      <c r="I234" s="141"/>
      <c r="J234" s="142">
        <f>ROUND(I234*H234,2)</f>
        <v>0</v>
      </c>
      <c r="K234" s="198" t="s">
        <v>298</v>
      </c>
      <c r="L234" s="32"/>
      <c r="M234" s="143" t="s">
        <v>1</v>
      </c>
      <c r="N234" s="144" t="s">
        <v>46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151</v>
      </c>
      <c r="AT234" s="147" t="s">
        <v>146</v>
      </c>
      <c r="AU234" s="147" t="s">
        <v>90</v>
      </c>
      <c r="AY234" s="17" t="s">
        <v>144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88</v>
      </c>
      <c r="BK234" s="148">
        <f>ROUND(I234*H234,2)</f>
        <v>0</v>
      </c>
      <c r="BL234" s="17" t="s">
        <v>151</v>
      </c>
      <c r="BM234" s="147" t="s">
        <v>299</v>
      </c>
    </row>
    <row r="235" spans="2:65" s="12" customFormat="1">
      <c r="B235" s="149"/>
      <c r="D235" s="150" t="s">
        <v>156</v>
      </c>
      <c r="E235" s="151" t="s">
        <v>1</v>
      </c>
      <c r="F235" s="152" t="s">
        <v>300</v>
      </c>
      <c r="H235" s="153">
        <v>358.46100000000001</v>
      </c>
      <c r="I235" s="154"/>
      <c r="L235" s="149"/>
      <c r="M235" s="155"/>
      <c r="T235" s="156"/>
      <c r="AT235" s="151" t="s">
        <v>156</v>
      </c>
      <c r="AU235" s="151" t="s">
        <v>90</v>
      </c>
      <c r="AV235" s="12" t="s">
        <v>90</v>
      </c>
      <c r="AW235" s="12" t="s">
        <v>36</v>
      </c>
      <c r="AX235" s="12" t="s">
        <v>81</v>
      </c>
      <c r="AY235" s="151" t="s">
        <v>144</v>
      </c>
    </row>
    <row r="236" spans="2:65" s="12" customFormat="1">
      <c r="B236" s="149"/>
      <c r="D236" s="150" t="s">
        <v>156</v>
      </c>
      <c r="E236" s="151" t="s">
        <v>1</v>
      </c>
      <c r="F236" s="152" t="s">
        <v>301</v>
      </c>
      <c r="H236" s="153">
        <v>462.57299999999998</v>
      </c>
      <c r="I236" s="154"/>
      <c r="L236" s="149"/>
      <c r="M236" s="155"/>
      <c r="T236" s="156"/>
      <c r="AT236" s="151" t="s">
        <v>156</v>
      </c>
      <c r="AU236" s="151" t="s">
        <v>90</v>
      </c>
      <c r="AV236" s="12" t="s">
        <v>90</v>
      </c>
      <c r="AW236" s="12" t="s">
        <v>36</v>
      </c>
      <c r="AX236" s="12" t="s">
        <v>81</v>
      </c>
      <c r="AY236" s="151" t="s">
        <v>144</v>
      </c>
    </row>
    <row r="237" spans="2:65" s="14" customFormat="1">
      <c r="B237" s="166"/>
      <c r="D237" s="150" t="s">
        <v>156</v>
      </c>
      <c r="E237" s="167" t="s">
        <v>1</v>
      </c>
      <c r="F237" s="168" t="s">
        <v>173</v>
      </c>
      <c r="H237" s="169">
        <v>821.03399999999999</v>
      </c>
      <c r="I237" s="170"/>
      <c r="L237" s="166"/>
      <c r="M237" s="171"/>
      <c r="T237" s="172"/>
      <c r="AT237" s="167" t="s">
        <v>156</v>
      </c>
      <c r="AU237" s="167" t="s">
        <v>90</v>
      </c>
      <c r="AV237" s="14" t="s">
        <v>151</v>
      </c>
      <c r="AW237" s="14" t="s">
        <v>36</v>
      </c>
      <c r="AX237" s="14" t="s">
        <v>88</v>
      </c>
      <c r="AY237" s="167" t="s">
        <v>144</v>
      </c>
    </row>
    <row r="238" spans="2:65" s="1" customFormat="1" ht="44.25" customHeight="1">
      <c r="B238" s="32"/>
      <c r="C238" s="136" t="s">
        <v>302</v>
      </c>
      <c r="D238" s="136" t="s">
        <v>146</v>
      </c>
      <c r="E238" s="137" t="s">
        <v>303</v>
      </c>
      <c r="F238" s="138" t="s">
        <v>304</v>
      </c>
      <c r="G238" s="139" t="s">
        <v>239</v>
      </c>
      <c r="H238" s="140">
        <v>255.28</v>
      </c>
      <c r="I238" s="141"/>
      <c r="J238" s="142">
        <f>ROUND(I238*H238,2)</f>
        <v>0</v>
      </c>
      <c r="K238" s="138" t="s">
        <v>150</v>
      </c>
      <c r="L238" s="32"/>
      <c r="M238" s="143" t="s">
        <v>1</v>
      </c>
      <c r="N238" s="144" t="s">
        <v>46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151</v>
      </c>
      <c r="AT238" s="147" t="s">
        <v>146</v>
      </c>
      <c r="AU238" s="147" t="s">
        <v>90</v>
      </c>
      <c r="AY238" s="17" t="s">
        <v>144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88</v>
      </c>
      <c r="BK238" s="148">
        <f>ROUND(I238*H238,2)</f>
        <v>0</v>
      </c>
      <c r="BL238" s="17" t="s">
        <v>151</v>
      </c>
      <c r="BM238" s="147" t="s">
        <v>305</v>
      </c>
    </row>
    <row r="239" spans="2:65" s="13" customFormat="1">
      <c r="B239" s="157"/>
      <c r="D239" s="150" t="s">
        <v>156</v>
      </c>
      <c r="E239" s="158" t="s">
        <v>1</v>
      </c>
      <c r="F239" s="159" t="s">
        <v>162</v>
      </c>
      <c r="H239" s="158" t="s">
        <v>1</v>
      </c>
      <c r="I239" s="160"/>
      <c r="L239" s="157"/>
      <c r="M239" s="161"/>
      <c r="T239" s="162"/>
      <c r="AT239" s="158" t="s">
        <v>156</v>
      </c>
      <c r="AU239" s="158" t="s">
        <v>90</v>
      </c>
      <c r="AV239" s="13" t="s">
        <v>88</v>
      </c>
      <c r="AW239" s="13" t="s">
        <v>36</v>
      </c>
      <c r="AX239" s="13" t="s">
        <v>81</v>
      </c>
      <c r="AY239" s="158" t="s">
        <v>144</v>
      </c>
    </row>
    <row r="240" spans="2:65" s="13" customFormat="1">
      <c r="B240" s="157"/>
      <c r="D240" s="150" t="s">
        <v>156</v>
      </c>
      <c r="E240" s="158" t="s">
        <v>1</v>
      </c>
      <c r="F240" s="159" t="s">
        <v>246</v>
      </c>
      <c r="H240" s="158" t="s">
        <v>1</v>
      </c>
      <c r="I240" s="160"/>
      <c r="L240" s="157"/>
      <c r="M240" s="161"/>
      <c r="T240" s="162"/>
      <c r="AT240" s="158" t="s">
        <v>156</v>
      </c>
      <c r="AU240" s="158" t="s">
        <v>90</v>
      </c>
      <c r="AV240" s="13" t="s">
        <v>88</v>
      </c>
      <c r="AW240" s="13" t="s">
        <v>36</v>
      </c>
      <c r="AX240" s="13" t="s">
        <v>81</v>
      </c>
      <c r="AY240" s="158" t="s">
        <v>144</v>
      </c>
    </row>
    <row r="241" spans="2:65" s="12" customFormat="1">
      <c r="B241" s="149"/>
      <c r="D241" s="150" t="s">
        <v>156</v>
      </c>
      <c r="E241" s="151" t="s">
        <v>1</v>
      </c>
      <c r="F241" s="152" t="s">
        <v>306</v>
      </c>
      <c r="H241" s="153">
        <v>197.44</v>
      </c>
      <c r="I241" s="154"/>
      <c r="L241" s="149"/>
      <c r="M241" s="155"/>
      <c r="T241" s="156"/>
      <c r="AT241" s="151" t="s">
        <v>156</v>
      </c>
      <c r="AU241" s="151" t="s">
        <v>90</v>
      </c>
      <c r="AV241" s="12" t="s">
        <v>90</v>
      </c>
      <c r="AW241" s="12" t="s">
        <v>36</v>
      </c>
      <c r="AX241" s="12" t="s">
        <v>81</v>
      </c>
      <c r="AY241" s="151" t="s">
        <v>144</v>
      </c>
    </row>
    <row r="242" spans="2:65" s="12" customFormat="1">
      <c r="B242" s="149"/>
      <c r="D242" s="150" t="s">
        <v>156</v>
      </c>
      <c r="E242" s="151" t="s">
        <v>1</v>
      </c>
      <c r="F242" s="152" t="s">
        <v>307</v>
      </c>
      <c r="H242" s="153">
        <v>57.84</v>
      </c>
      <c r="I242" s="154"/>
      <c r="L242" s="149"/>
      <c r="M242" s="155"/>
      <c r="T242" s="156"/>
      <c r="AT242" s="151" t="s">
        <v>156</v>
      </c>
      <c r="AU242" s="151" t="s">
        <v>90</v>
      </c>
      <c r="AV242" s="12" t="s">
        <v>90</v>
      </c>
      <c r="AW242" s="12" t="s">
        <v>36</v>
      </c>
      <c r="AX242" s="12" t="s">
        <v>81</v>
      </c>
      <c r="AY242" s="151" t="s">
        <v>144</v>
      </c>
    </row>
    <row r="243" spans="2:65" s="14" customFormat="1">
      <c r="B243" s="166"/>
      <c r="D243" s="150" t="s">
        <v>156</v>
      </c>
      <c r="E243" s="167" t="s">
        <v>1</v>
      </c>
      <c r="F243" s="168" t="s">
        <v>173</v>
      </c>
      <c r="H243" s="169">
        <v>255.28</v>
      </c>
      <c r="I243" s="170"/>
      <c r="L243" s="166"/>
      <c r="M243" s="171"/>
      <c r="T243" s="172"/>
      <c r="AT243" s="167" t="s">
        <v>156</v>
      </c>
      <c r="AU243" s="167" t="s">
        <v>90</v>
      </c>
      <c r="AV243" s="14" t="s">
        <v>151</v>
      </c>
      <c r="AW243" s="14" t="s">
        <v>36</v>
      </c>
      <c r="AX243" s="14" t="s">
        <v>88</v>
      </c>
      <c r="AY243" s="167" t="s">
        <v>144</v>
      </c>
    </row>
    <row r="244" spans="2:65" s="1" customFormat="1" ht="16.5" customHeight="1">
      <c r="B244" s="32"/>
      <c r="C244" s="173" t="s">
        <v>308</v>
      </c>
      <c r="D244" s="173" t="s">
        <v>309</v>
      </c>
      <c r="E244" s="174" t="s">
        <v>310</v>
      </c>
      <c r="F244" s="175" t="s">
        <v>311</v>
      </c>
      <c r="G244" s="176" t="s">
        <v>297</v>
      </c>
      <c r="H244" s="177">
        <v>394.88</v>
      </c>
      <c r="I244" s="178"/>
      <c r="J244" s="179">
        <f>ROUND(I244*H244,2)</f>
        <v>0</v>
      </c>
      <c r="K244" s="175" t="s">
        <v>150</v>
      </c>
      <c r="L244" s="180"/>
      <c r="M244" s="181" t="s">
        <v>1</v>
      </c>
      <c r="N244" s="182" t="s">
        <v>46</v>
      </c>
      <c r="P244" s="145">
        <f>O244*H244</f>
        <v>0</v>
      </c>
      <c r="Q244" s="145">
        <v>1</v>
      </c>
      <c r="R244" s="145">
        <f>Q244*H244</f>
        <v>394.88</v>
      </c>
      <c r="S244" s="145">
        <v>0</v>
      </c>
      <c r="T244" s="146">
        <f>S244*H244</f>
        <v>0</v>
      </c>
      <c r="AR244" s="147" t="s">
        <v>192</v>
      </c>
      <c r="AT244" s="147" t="s">
        <v>309</v>
      </c>
      <c r="AU244" s="147" t="s">
        <v>90</v>
      </c>
      <c r="AY244" s="17" t="s">
        <v>144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88</v>
      </c>
      <c r="BK244" s="148">
        <f>ROUND(I244*H244,2)</f>
        <v>0</v>
      </c>
      <c r="BL244" s="17" t="s">
        <v>151</v>
      </c>
      <c r="BM244" s="147" t="s">
        <v>312</v>
      </c>
    </row>
    <row r="245" spans="2:65" s="1" customFormat="1" ht="19.5">
      <c r="B245" s="32"/>
      <c r="D245" s="150" t="s">
        <v>168</v>
      </c>
      <c r="F245" s="163" t="s">
        <v>313</v>
      </c>
      <c r="I245" s="164"/>
      <c r="L245" s="32"/>
      <c r="M245" s="165"/>
      <c r="T245" s="54"/>
      <c r="AT245" s="17" t="s">
        <v>168</v>
      </c>
      <c r="AU245" s="17" t="s">
        <v>90</v>
      </c>
    </row>
    <row r="246" spans="2:65" s="12" customFormat="1">
      <c r="B246" s="149"/>
      <c r="D246" s="150" t="s">
        <v>156</v>
      </c>
      <c r="E246" s="151" t="s">
        <v>1</v>
      </c>
      <c r="F246" s="152" t="s">
        <v>314</v>
      </c>
      <c r="H246" s="153">
        <v>394.88</v>
      </c>
      <c r="I246" s="154"/>
      <c r="L246" s="149"/>
      <c r="M246" s="155"/>
      <c r="T246" s="156"/>
      <c r="AT246" s="151" t="s">
        <v>156</v>
      </c>
      <c r="AU246" s="151" t="s">
        <v>90</v>
      </c>
      <c r="AV246" s="12" t="s">
        <v>90</v>
      </c>
      <c r="AW246" s="12" t="s">
        <v>36</v>
      </c>
      <c r="AX246" s="12" t="s">
        <v>88</v>
      </c>
      <c r="AY246" s="151" t="s">
        <v>144</v>
      </c>
    </row>
    <row r="247" spans="2:65" s="1" customFormat="1" ht="66.75" customHeight="1">
      <c r="B247" s="32"/>
      <c r="C247" s="136" t="s">
        <v>315</v>
      </c>
      <c r="D247" s="136" t="s">
        <v>146</v>
      </c>
      <c r="E247" s="137" t="s">
        <v>316</v>
      </c>
      <c r="F247" s="138" t="s">
        <v>317</v>
      </c>
      <c r="G247" s="139" t="s">
        <v>239</v>
      </c>
      <c r="H247" s="140">
        <v>157.41999999999999</v>
      </c>
      <c r="I247" s="141"/>
      <c r="J247" s="142">
        <f>ROUND(I247*H247,2)</f>
        <v>0</v>
      </c>
      <c r="K247" s="138" t="s">
        <v>150</v>
      </c>
      <c r="L247" s="32"/>
      <c r="M247" s="143" t="s">
        <v>1</v>
      </c>
      <c r="N247" s="144" t="s">
        <v>46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151</v>
      </c>
      <c r="AT247" s="147" t="s">
        <v>146</v>
      </c>
      <c r="AU247" s="147" t="s">
        <v>90</v>
      </c>
      <c r="AY247" s="17" t="s">
        <v>144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88</v>
      </c>
      <c r="BK247" s="148">
        <f>ROUND(I247*H247,2)</f>
        <v>0</v>
      </c>
      <c r="BL247" s="17" t="s">
        <v>151</v>
      </c>
      <c r="BM247" s="147" t="s">
        <v>318</v>
      </c>
    </row>
    <row r="248" spans="2:65" s="13" customFormat="1">
      <c r="B248" s="157"/>
      <c r="D248" s="150" t="s">
        <v>156</v>
      </c>
      <c r="E248" s="158" t="s">
        <v>1</v>
      </c>
      <c r="F248" s="159" t="s">
        <v>162</v>
      </c>
      <c r="H248" s="158" t="s">
        <v>1</v>
      </c>
      <c r="I248" s="160"/>
      <c r="L248" s="157"/>
      <c r="M248" s="161"/>
      <c r="T248" s="162"/>
      <c r="AT248" s="158" t="s">
        <v>156</v>
      </c>
      <c r="AU248" s="158" t="s">
        <v>90</v>
      </c>
      <c r="AV248" s="13" t="s">
        <v>88</v>
      </c>
      <c r="AW248" s="13" t="s">
        <v>36</v>
      </c>
      <c r="AX248" s="13" t="s">
        <v>81</v>
      </c>
      <c r="AY248" s="158" t="s">
        <v>144</v>
      </c>
    </row>
    <row r="249" spans="2:65" s="13" customFormat="1">
      <c r="B249" s="157"/>
      <c r="D249" s="150" t="s">
        <v>156</v>
      </c>
      <c r="E249" s="158" t="s">
        <v>1</v>
      </c>
      <c r="F249" s="159" t="s">
        <v>246</v>
      </c>
      <c r="H249" s="158" t="s">
        <v>1</v>
      </c>
      <c r="I249" s="160"/>
      <c r="L249" s="157"/>
      <c r="M249" s="161"/>
      <c r="T249" s="162"/>
      <c r="AT249" s="158" t="s">
        <v>156</v>
      </c>
      <c r="AU249" s="158" t="s">
        <v>90</v>
      </c>
      <c r="AV249" s="13" t="s">
        <v>88</v>
      </c>
      <c r="AW249" s="13" t="s">
        <v>36</v>
      </c>
      <c r="AX249" s="13" t="s">
        <v>81</v>
      </c>
      <c r="AY249" s="158" t="s">
        <v>144</v>
      </c>
    </row>
    <row r="250" spans="2:65" s="12" customFormat="1">
      <c r="B250" s="149"/>
      <c r="D250" s="150" t="s">
        <v>156</v>
      </c>
      <c r="E250" s="151" t="s">
        <v>1</v>
      </c>
      <c r="F250" s="152" t="s">
        <v>319</v>
      </c>
      <c r="H250" s="153">
        <v>157.41999999999999</v>
      </c>
      <c r="I250" s="154"/>
      <c r="L250" s="149"/>
      <c r="M250" s="155"/>
      <c r="T250" s="156"/>
      <c r="AT250" s="151" t="s">
        <v>156</v>
      </c>
      <c r="AU250" s="151" t="s">
        <v>90</v>
      </c>
      <c r="AV250" s="12" t="s">
        <v>90</v>
      </c>
      <c r="AW250" s="12" t="s">
        <v>36</v>
      </c>
      <c r="AX250" s="12" t="s">
        <v>88</v>
      </c>
      <c r="AY250" s="151" t="s">
        <v>144</v>
      </c>
    </row>
    <row r="251" spans="2:65" s="1" customFormat="1" ht="16.5" customHeight="1">
      <c r="B251" s="32"/>
      <c r="C251" s="173" t="s">
        <v>320</v>
      </c>
      <c r="D251" s="173" t="s">
        <v>309</v>
      </c>
      <c r="E251" s="174" t="s">
        <v>321</v>
      </c>
      <c r="F251" s="175" t="s">
        <v>322</v>
      </c>
      <c r="G251" s="176" t="s">
        <v>297</v>
      </c>
      <c r="H251" s="177">
        <v>314.83999999999997</v>
      </c>
      <c r="I251" s="178"/>
      <c r="J251" s="179">
        <f>ROUND(I251*H251,2)</f>
        <v>0</v>
      </c>
      <c r="K251" s="175" t="s">
        <v>150</v>
      </c>
      <c r="L251" s="180"/>
      <c r="M251" s="181" t="s">
        <v>1</v>
      </c>
      <c r="N251" s="182" t="s">
        <v>46</v>
      </c>
      <c r="P251" s="145">
        <f>O251*H251</f>
        <v>0</v>
      </c>
      <c r="Q251" s="145">
        <v>1</v>
      </c>
      <c r="R251" s="145">
        <f>Q251*H251</f>
        <v>314.83999999999997</v>
      </c>
      <c r="S251" s="145">
        <v>0</v>
      </c>
      <c r="T251" s="146">
        <f>S251*H251</f>
        <v>0</v>
      </c>
      <c r="AR251" s="147" t="s">
        <v>192</v>
      </c>
      <c r="AT251" s="147" t="s">
        <v>309</v>
      </c>
      <c r="AU251" s="147" t="s">
        <v>90</v>
      </c>
      <c r="AY251" s="17" t="s">
        <v>144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88</v>
      </c>
      <c r="BK251" s="148">
        <f>ROUND(I251*H251,2)</f>
        <v>0</v>
      </c>
      <c r="BL251" s="17" t="s">
        <v>151</v>
      </c>
      <c r="BM251" s="147" t="s">
        <v>323</v>
      </c>
    </row>
    <row r="252" spans="2:65" s="1" customFormat="1" ht="19.5">
      <c r="B252" s="32"/>
      <c r="D252" s="150" t="s">
        <v>168</v>
      </c>
      <c r="F252" s="163" t="s">
        <v>324</v>
      </c>
      <c r="I252" s="164"/>
      <c r="L252" s="32"/>
      <c r="M252" s="165"/>
      <c r="T252" s="54"/>
      <c r="AT252" s="17" t="s">
        <v>168</v>
      </c>
      <c r="AU252" s="17" t="s">
        <v>90</v>
      </c>
    </row>
    <row r="253" spans="2:65" s="12" customFormat="1">
      <c r="B253" s="149"/>
      <c r="D253" s="150" t="s">
        <v>156</v>
      </c>
      <c r="F253" s="152" t="s">
        <v>325</v>
      </c>
      <c r="H253" s="153">
        <v>314.83999999999997</v>
      </c>
      <c r="I253" s="154"/>
      <c r="L253" s="149"/>
      <c r="M253" s="155"/>
      <c r="T253" s="156"/>
      <c r="AT253" s="151" t="s">
        <v>156</v>
      </c>
      <c r="AU253" s="151" t="s">
        <v>90</v>
      </c>
      <c r="AV253" s="12" t="s">
        <v>90</v>
      </c>
      <c r="AW253" s="12" t="s">
        <v>4</v>
      </c>
      <c r="AX253" s="12" t="s">
        <v>88</v>
      </c>
      <c r="AY253" s="151" t="s">
        <v>144</v>
      </c>
    </row>
    <row r="254" spans="2:65" s="1" customFormat="1" ht="55.5" customHeight="1">
      <c r="B254" s="32"/>
      <c r="C254" s="136" t="s">
        <v>326</v>
      </c>
      <c r="D254" s="136" t="s">
        <v>146</v>
      </c>
      <c r="E254" s="137" t="s">
        <v>327</v>
      </c>
      <c r="F254" s="138" t="s">
        <v>328</v>
      </c>
      <c r="G254" s="139" t="s">
        <v>149</v>
      </c>
      <c r="H254" s="140">
        <v>20.6</v>
      </c>
      <c r="I254" s="141"/>
      <c r="J254" s="142">
        <f>ROUND(I254*H254,2)</f>
        <v>0</v>
      </c>
      <c r="K254" s="138" t="s">
        <v>150</v>
      </c>
      <c r="L254" s="32"/>
      <c r="M254" s="143" t="s">
        <v>1</v>
      </c>
      <c r="N254" s="144" t="s">
        <v>46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151</v>
      </c>
      <c r="AT254" s="147" t="s">
        <v>146</v>
      </c>
      <c r="AU254" s="147" t="s">
        <v>90</v>
      </c>
      <c r="AY254" s="17" t="s">
        <v>144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88</v>
      </c>
      <c r="BK254" s="148">
        <f>ROUND(I254*H254,2)</f>
        <v>0</v>
      </c>
      <c r="BL254" s="17" t="s">
        <v>151</v>
      </c>
      <c r="BM254" s="147" t="s">
        <v>329</v>
      </c>
    </row>
    <row r="255" spans="2:65" s="12" customFormat="1">
      <c r="B255" s="149"/>
      <c r="D255" s="150" t="s">
        <v>156</v>
      </c>
      <c r="E255" s="151" t="s">
        <v>1</v>
      </c>
      <c r="F255" s="152" t="s">
        <v>330</v>
      </c>
      <c r="H255" s="153">
        <v>20.6</v>
      </c>
      <c r="I255" s="154"/>
      <c r="L255" s="149"/>
      <c r="M255" s="155"/>
      <c r="T255" s="156"/>
      <c r="AT255" s="151" t="s">
        <v>156</v>
      </c>
      <c r="AU255" s="151" t="s">
        <v>90</v>
      </c>
      <c r="AV255" s="12" t="s">
        <v>90</v>
      </c>
      <c r="AW255" s="12" t="s">
        <v>36</v>
      </c>
      <c r="AX255" s="12" t="s">
        <v>88</v>
      </c>
      <c r="AY255" s="151" t="s">
        <v>144</v>
      </c>
    </row>
    <row r="256" spans="2:65" s="1" customFormat="1" ht="37.9" customHeight="1">
      <c r="B256" s="32"/>
      <c r="C256" s="136" t="s">
        <v>331</v>
      </c>
      <c r="D256" s="136" t="s">
        <v>146</v>
      </c>
      <c r="E256" s="137" t="s">
        <v>332</v>
      </c>
      <c r="F256" s="138" t="s">
        <v>333</v>
      </c>
      <c r="G256" s="139" t="s">
        <v>149</v>
      </c>
      <c r="H256" s="140">
        <v>10.3</v>
      </c>
      <c r="I256" s="141"/>
      <c r="J256" s="142">
        <f>ROUND(I256*H256,2)</f>
        <v>0</v>
      </c>
      <c r="K256" s="138" t="s">
        <v>150</v>
      </c>
      <c r="L256" s="32"/>
      <c r="M256" s="143" t="s">
        <v>1</v>
      </c>
      <c r="N256" s="144" t="s">
        <v>46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151</v>
      </c>
      <c r="AT256" s="147" t="s">
        <v>146</v>
      </c>
      <c r="AU256" s="147" t="s">
        <v>90</v>
      </c>
      <c r="AY256" s="17" t="s">
        <v>144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7" t="s">
        <v>88</v>
      </c>
      <c r="BK256" s="148">
        <f>ROUND(I256*H256,2)</f>
        <v>0</v>
      </c>
      <c r="BL256" s="17" t="s">
        <v>151</v>
      </c>
      <c r="BM256" s="147" t="s">
        <v>334</v>
      </c>
    </row>
    <row r="257" spans="2:65" s="13" customFormat="1">
      <c r="B257" s="157"/>
      <c r="D257" s="150" t="s">
        <v>156</v>
      </c>
      <c r="E257" s="158" t="s">
        <v>1</v>
      </c>
      <c r="F257" s="159" t="s">
        <v>335</v>
      </c>
      <c r="H257" s="158" t="s">
        <v>1</v>
      </c>
      <c r="I257" s="160"/>
      <c r="L257" s="157"/>
      <c r="M257" s="161"/>
      <c r="T257" s="162"/>
      <c r="AT257" s="158" t="s">
        <v>156</v>
      </c>
      <c r="AU257" s="158" t="s">
        <v>90</v>
      </c>
      <c r="AV257" s="13" t="s">
        <v>88</v>
      </c>
      <c r="AW257" s="13" t="s">
        <v>36</v>
      </c>
      <c r="AX257" s="13" t="s">
        <v>81</v>
      </c>
      <c r="AY257" s="158" t="s">
        <v>144</v>
      </c>
    </row>
    <row r="258" spans="2:65" s="12" customFormat="1">
      <c r="B258" s="149"/>
      <c r="D258" s="150" t="s">
        <v>156</v>
      </c>
      <c r="E258" s="151" t="s">
        <v>1</v>
      </c>
      <c r="F258" s="152" t="s">
        <v>235</v>
      </c>
      <c r="H258" s="153">
        <v>10.3</v>
      </c>
      <c r="I258" s="154"/>
      <c r="L258" s="149"/>
      <c r="M258" s="155"/>
      <c r="T258" s="156"/>
      <c r="AT258" s="151" t="s">
        <v>156</v>
      </c>
      <c r="AU258" s="151" t="s">
        <v>90</v>
      </c>
      <c r="AV258" s="12" t="s">
        <v>90</v>
      </c>
      <c r="AW258" s="12" t="s">
        <v>36</v>
      </c>
      <c r="AX258" s="12" t="s">
        <v>88</v>
      </c>
      <c r="AY258" s="151" t="s">
        <v>144</v>
      </c>
    </row>
    <row r="259" spans="2:65" s="1" customFormat="1" ht="37.9" customHeight="1">
      <c r="B259" s="32"/>
      <c r="C259" s="136" t="s">
        <v>336</v>
      </c>
      <c r="D259" s="136" t="s">
        <v>146</v>
      </c>
      <c r="E259" s="137" t="s">
        <v>337</v>
      </c>
      <c r="F259" s="138" t="s">
        <v>338</v>
      </c>
      <c r="G259" s="139" t="s">
        <v>149</v>
      </c>
      <c r="H259" s="140">
        <v>30.9</v>
      </c>
      <c r="I259" s="141"/>
      <c r="J259" s="142">
        <f>ROUND(I259*H259,2)</f>
        <v>0</v>
      </c>
      <c r="K259" s="138" t="s">
        <v>150</v>
      </c>
      <c r="L259" s="32"/>
      <c r="M259" s="143" t="s">
        <v>1</v>
      </c>
      <c r="N259" s="144" t="s">
        <v>46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151</v>
      </c>
      <c r="AT259" s="147" t="s">
        <v>146</v>
      </c>
      <c r="AU259" s="147" t="s">
        <v>90</v>
      </c>
      <c r="AY259" s="17" t="s">
        <v>144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88</v>
      </c>
      <c r="BK259" s="148">
        <f>ROUND(I259*H259,2)</f>
        <v>0</v>
      </c>
      <c r="BL259" s="17" t="s">
        <v>151</v>
      </c>
      <c r="BM259" s="147" t="s">
        <v>339</v>
      </c>
    </row>
    <row r="260" spans="2:65" s="12" customFormat="1">
      <c r="B260" s="149"/>
      <c r="D260" s="150" t="s">
        <v>156</v>
      </c>
      <c r="E260" s="151" t="s">
        <v>1</v>
      </c>
      <c r="F260" s="152" t="s">
        <v>340</v>
      </c>
      <c r="H260" s="153">
        <v>30.9</v>
      </c>
      <c r="I260" s="154"/>
      <c r="L260" s="149"/>
      <c r="M260" s="155"/>
      <c r="T260" s="156"/>
      <c r="AT260" s="151" t="s">
        <v>156</v>
      </c>
      <c r="AU260" s="151" t="s">
        <v>90</v>
      </c>
      <c r="AV260" s="12" t="s">
        <v>90</v>
      </c>
      <c r="AW260" s="12" t="s">
        <v>36</v>
      </c>
      <c r="AX260" s="12" t="s">
        <v>88</v>
      </c>
      <c r="AY260" s="151" t="s">
        <v>144</v>
      </c>
    </row>
    <row r="261" spans="2:65" s="1" customFormat="1" ht="16.5" customHeight="1">
      <c r="B261" s="32"/>
      <c r="C261" s="173" t="s">
        <v>341</v>
      </c>
      <c r="D261" s="173" t="s">
        <v>309</v>
      </c>
      <c r="E261" s="174" t="s">
        <v>342</v>
      </c>
      <c r="F261" s="175" t="s">
        <v>343</v>
      </c>
      <c r="G261" s="176" t="s">
        <v>344</v>
      </c>
      <c r="H261" s="177">
        <v>0.61799999999999999</v>
      </c>
      <c r="I261" s="178"/>
      <c r="J261" s="179">
        <f>ROUND(I261*H261,2)</f>
        <v>0</v>
      </c>
      <c r="K261" s="175" t="s">
        <v>150</v>
      </c>
      <c r="L261" s="180"/>
      <c r="M261" s="181" t="s">
        <v>1</v>
      </c>
      <c r="N261" s="182" t="s">
        <v>46</v>
      </c>
      <c r="P261" s="145">
        <f>O261*H261</f>
        <v>0</v>
      </c>
      <c r="Q261" s="145">
        <v>1E-3</v>
      </c>
      <c r="R261" s="145">
        <f>Q261*H261</f>
        <v>6.1800000000000006E-4</v>
      </c>
      <c r="S261" s="145">
        <v>0</v>
      </c>
      <c r="T261" s="146">
        <f>S261*H261</f>
        <v>0</v>
      </c>
      <c r="AR261" s="147" t="s">
        <v>192</v>
      </c>
      <c r="AT261" s="147" t="s">
        <v>309</v>
      </c>
      <c r="AU261" s="147" t="s">
        <v>90</v>
      </c>
      <c r="AY261" s="17" t="s">
        <v>144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88</v>
      </c>
      <c r="BK261" s="148">
        <f>ROUND(I261*H261,2)</f>
        <v>0</v>
      </c>
      <c r="BL261" s="17" t="s">
        <v>151</v>
      </c>
      <c r="BM261" s="147" t="s">
        <v>345</v>
      </c>
    </row>
    <row r="262" spans="2:65" s="12" customFormat="1">
      <c r="B262" s="149"/>
      <c r="D262" s="150" t="s">
        <v>156</v>
      </c>
      <c r="E262" s="151" t="s">
        <v>1</v>
      </c>
      <c r="F262" s="152" t="s">
        <v>346</v>
      </c>
      <c r="H262" s="153">
        <v>0.61799999999999999</v>
      </c>
      <c r="I262" s="154"/>
      <c r="L262" s="149"/>
      <c r="M262" s="155"/>
      <c r="T262" s="156"/>
      <c r="AT262" s="151" t="s">
        <v>156</v>
      </c>
      <c r="AU262" s="151" t="s">
        <v>90</v>
      </c>
      <c r="AV262" s="12" t="s">
        <v>90</v>
      </c>
      <c r="AW262" s="12" t="s">
        <v>36</v>
      </c>
      <c r="AX262" s="12" t="s">
        <v>88</v>
      </c>
      <c r="AY262" s="151" t="s">
        <v>144</v>
      </c>
    </row>
    <row r="263" spans="2:65" s="1" customFormat="1" ht="37.9" customHeight="1">
      <c r="B263" s="32"/>
      <c r="C263" s="136" t="s">
        <v>347</v>
      </c>
      <c r="D263" s="136" t="s">
        <v>146</v>
      </c>
      <c r="E263" s="137" t="s">
        <v>348</v>
      </c>
      <c r="F263" s="138" t="s">
        <v>349</v>
      </c>
      <c r="G263" s="139" t="s">
        <v>350</v>
      </c>
      <c r="H263" s="140">
        <v>5</v>
      </c>
      <c r="I263" s="141"/>
      <c r="J263" s="142">
        <f>ROUND(I263*H263,2)</f>
        <v>0</v>
      </c>
      <c r="K263" s="138" t="s">
        <v>150</v>
      </c>
      <c r="L263" s="32"/>
      <c r="M263" s="143" t="s">
        <v>1</v>
      </c>
      <c r="N263" s="144" t="s">
        <v>46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151</v>
      </c>
      <c r="AT263" s="147" t="s">
        <v>146</v>
      </c>
      <c r="AU263" s="147" t="s">
        <v>90</v>
      </c>
      <c r="AY263" s="17" t="s">
        <v>144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88</v>
      </c>
      <c r="BK263" s="148">
        <f>ROUND(I263*H263,2)</f>
        <v>0</v>
      </c>
      <c r="BL263" s="17" t="s">
        <v>151</v>
      </c>
      <c r="BM263" s="147" t="s">
        <v>351</v>
      </c>
    </row>
    <row r="264" spans="2:65" s="1" customFormat="1" ht="37.9" customHeight="1">
      <c r="B264" s="32"/>
      <c r="C264" s="136" t="s">
        <v>352</v>
      </c>
      <c r="D264" s="136" t="s">
        <v>146</v>
      </c>
      <c r="E264" s="137" t="s">
        <v>353</v>
      </c>
      <c r="F264" s="138" t="s">
        <v>354</v>
      </c>
      <c r="G264" s="139" t="s">
        <v>350</v>
      </c>
      <c r="H264" s="140">
        <v>5</v>
      </c>
      <c r="I264" s="141"/>
      <c r="J264" s="142">
        <f>ROUND(I264*H264,2)</f>
        <v>0</v>
      </c>
      <c r="K264" s="138" t="s">
        <v>150</v>
      </c>
      <c r="L264" s="32"/>
      <c r="M264" s="143" t="s">
        <v>1</v>
      </c>
      <c r="N264" s="144" t="s">
        <v>46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151</v>
      </c>
      <c r="AT264" s="147" t="s">
        <v>146</v>
      </c>
      <c r="AU264" s="147" t="s">
        <v>90</v>
      </c>
      <c r="AY264" s="17" t="s">
        <v>144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88</v>
      </c>
      <c r="BK264" s="148">
        <f>ROUND(I264*H264,2)</f>
        <v>0</v>
      </c>
      <c r="BL264" s="17" t="s">
        <v>151</v>
      </c>
      <c r="BM264" s="147" t="s">
        <v>355</v>
      </c>
    </row>
    <row r="265" spans="2:65" s="1" customFormat="1" ht="16.5" customHeight="1">
      <c r="B265" s="32"/>
      <c r="C265" s="173" t="s">
        <v>356</v>
      </c>
      <c r="D265" s="173" t="s">
        <v>309</v>
      </c>
      <c r="E265" s="174" t="s">
        <v>357</v>
      </c>
      <c r="F265" s="175" t="s">
        <v>358</v>
      </c>
      <c r="G265" s="176" t="s">
        <v>350</v>
      </c>
      <c r="H265" s="177">
        <v>5</v>
      </c>
      <c r="I265" s="178"/>
      <c r="J265" s="179">
        <f>ROUND(I265*H265,2)</f>
        <v>0</v>
      </c>
      <c r="K265" s="175" t="s">
        <v>1</v>
      </c>
      <c r="L265" s="180"/>
      <c r="M265" s="181" t="s">
        <v>1</v>
      </c>
      <c r="N265" s="182" t="s">
        <v>46</v>
      </c>
      <c r="P265" s="145">
        <f>O265*H265</f>
        <v>0</v>
      </c>
      <c r="Q265" s="145">
        <v>1.7999999999999999E-2</v>
      </c>
      <c r="R265" s="145">
        <f>Q265*H265</f>
        <v>0.09</v>
      </c>
      <c r="S265" s="145">
        <v>0</v>
      </c>
      <c r="T265" s="146">
        <f>S265*H265</f>
        <v>0</v>
      </c>
      <c r="AR265" s="147" t="s">
        <v>192</v>
      </c>
      <c r="AT265" s="147" t="s">
        <v>309</v>
      </c>
      <c r="AU265" s="147" t="s">
        <v>90</v>
      </c>
      <c r="AY265" s="17" t="s">
        <v>144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88</v>
      </c>
      <c r="BK265" s="148">
        <f>ROUND(I265*H265,2)</f>
        <v>0</v>
      </c>
      <c r="BL265" s="17" t="s">
        <v>151</v>
      </c>
      <c r="BM265" s="147" t="s">
        <v>359</v>
      </c>
    </row>
    <row r="266" spans="2:65" s="11" customFormat="1" ht="22.9" customHeight="1">
      <c r="B266" s="124"/>
      <c r="D266" s="125" t="s">
        <v>80</v>
      </c>
      <c r="E266" s="134" t="s">
        <v>90</v>
      </c>
      <c r="F266" s="134" t="s">
        <v>360</v>
      </c>
      <c r="I266" s="127"/>
      <c r="J266" s="135">
        <f>BK266</f>
        <v>0</v>
      </c>
      <c r="L266" s="124"/>
      <c r="M266" s="129"/>
      <c r="P266" s="130">
        <f>SUM(P267:P271)</f>
        <v>0</v>
      </c>
      <c r="R266" s="130">
        <f>SUM(R267:R271)</f>
        <v>186.71975999999998</v>
      </c>
      <c r="T266" s="131">
        <f>SUM(T267:T271)</f>
        <v>0</v>
      </c>
      <c r="AR266" s="125" t="s">
        <v>88</v>
      </c>
      <c r="AT266" s="132" t="s">
        <v>80</v>
      </c>
      <c r="AU266" s="132" t="s">
        <v>88</v>
      </c>
      <c r="AY266" s="125" t="s">
        <v>144</v>
      </c>
      <c r="BK266" s="133">
        <f>SUM(BK267:BK271)</f>
        <v>0</v>
      </c>
    </row>
    <row r="267" spans="2:65" s="1" customFormat="1" ht="44.25" customHeight="1">
      <c r="B267" s="32"/>
      <c r="C267" s="136" t="s">
        <v>361</v>
      </c>
      <c r="D267" s="136" t="s">
        <v>146</v>
      </c>
      <c r="E267" s="137" t="s">
        <v>362</v>
      </c>
      <c r="F267" s="138" t="s">
        <v>363</v>
      </c>
      <c r="G267" s="139" t="s">
        <v>239</v>
      </c>
      <c r="H267" s="140">
        <v>58.05</v>
      </c>
      <c r="I267" s="141"/>
      <c r="J267" s="142">
        <f>ROUND(I267*H267,2)</f>
        <v>0</v>
      </c>
      <c r="K267" s="138" t="s">
        <v>150</v>
      </c>
      <c r="L267" s="32"/>
      <c r="M267" s="143" t="s">
        <v>1</v>
      </c>
      <c r="N267" s="144" t="s">
        <v>46</v>
      </c>
      <c r="P267" s="145">
        <f>O267*H267</f>
        <v>0</v>
      </c>
      <c r="Q267" s="145">
        <v>1.63</v>
      </c>
      <c r="R267" s="145">
        <f>Q267*H267</f>
        <v>94.621499999999983</v>
      </c>
      <c r="S267" s="145">
        <v>0</v>
      </c>
      <c r="T267" s="146">
        <f>S267*H267</f>
        <v>0</v>
      </c>
      <c r="AR267" s="147" t="s">
        <v>151</v>
      </c>
      <c r="AT267" s="147" t="s">
        <v>146</v>
      </c>
      <c r="AU267" s="147" t="s">
        <v>90</v>
      </c>
      <c r="AY267" s="17" t="s">
        <v>144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88</v>
      </c>
      <c r="BK267" s="148">
        <f>ROUND(I267*H267,2)</f>
        <v>0</v>
      </c>
      <c r="BL267" s="17" t="s">
        <v>151</v>
      </c>
      <c r="BM267" s="147" t="s">
        <v>364</v>
      </c>
    </row>
    <row r="268" spans="2:65" s="13" customFormat="1">
      <c r="B268" s="157"/>
      <c r="D268" s="150" t="s">
        <v>156</v>
      </c>
      <c r="E268" s="158" t="s">
        <v>1</v>
      </c>
      <c r="F268" s="159" t="s">
        <v>162</v>
      </c>
      <c r="H268" s="158" t="s">
        <v>1</v>
      </c>
      <c r="I268" s="160"/>
      <c r="L268" s="157"/>
      <c r="M268" s="161"/>
      <c r="T268" s="162"/>
      <c r="AT268" s="158" t="s">
        <v>156</v>
      </c>
      <c r="AU268" s="158" t="s">
        <v>90</v>
      </c>
      <c r="AV268" s="13" t="s">
        <v>88</v>
      </c>
      <c r="AW268" s="13" t="s">
        <v>36</v>
      </c>
      <c r="AX268" s="13" t="s">
        <v>81</v>
      </c>
      <c r="AY268" s="158" t="s">
        <v>144</v>
      </c>
    </row>
    <row r="269" spans="2:65" s="12" customFormat="1">
      <c r="B269" s="149"/>
      <c r="D269" s="150" t="s">
        <v>156</v>
      </c>
      <c r="E269" s="151" t="s">
        <v>1</v>
      </c>
      <c r="F269" s="152" t="s">
        <v>365</v>
      </c>
      <c r="H269" s="153">
        <v>58.05</v>
      </c>
      <c r="I269" s="154"/>
      <c r="L269" s="149"/>
      <c r="M269" s="155"/>
      <c r="T269" s="156"/>
      <c r="AT269" s="151" t="s">
        <v>156</v>
      </c>
      <c r="AU269" s="151" t="s">
        <v>90</v>
      </c>
      <c r="AV269" s="12" t="s">
        <v>90</v>
      </c>
      <c r="AW269" s="12" t="s">
        <v>36</v>
      </c>
      <c r="AX269" s="12" t="s">
        <v>88</v>
      </c>
      <c r="AY269" s="151" t="s">
        <v>144</v>
      </c>
    </row>
    <row r="270" spans="2:65" s="1" customFormat="1" ht="66.75" customHeight="1">
      <c r="B270" s="32"/>
      <c r="C270" s="136" t="s">
        <v>366</v>
      </c>
      <c r="D270" s="136" t="s">
        <v>146</v>
      </c>
      <c r="E270" s="137" t="s">
        <v>367</v>
      </c>
      <c r="F270" s="138" t="s">
        <v>368</v>
      </c>
      <c r="G270" s="139" t="s">
        <v>224</v>
      </c>
      <c r="H270" s="140">
        <v>387</v>
      </c>
      <c r="I270" s="141"/>
      <c r="J270" s="142">
        <f>ROUND(I270*H270,2)</f>
        <v>0</v>
      </c>
      <c r="K270" s="138" t="s">
        <v>150</v>
      </c>
      <c r="L270" s="32"/>
      <c r="M270" s="143" t="s">
        <v>1</v>
      </c>
      <c r="N270" s="144" t="s">
        <v>46</v>
      </c>
      <c r="P270" s="145">
        <f>O270*H270</f>
        <v>0</v>
      </c>
      <c r="Q270" s="145">
        <v>0.23798</v>
      </c>
      <c r="R270" s="145">
        <f>Q270*H270</f>
        <v>92.098259999999996</v>
      </c>
      <c r="S270" s="145">
        <v>0</v>
      </c>
      <c r="T270" s="146">
        <f>S270*H270</f>
        <v>0</v>
      </c>
      <c r="AR270" s="147" t="s">
        <v>151</v>
      </c>
      <c r="AT270" s="147" t="s">
        <v>146</v>
      </c>
      <c r="AU270" s="147" t="s">
        <v>90</v>
      </c>
      <c r="AY270" s="17" t="s">
        <v>144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88</v>
      </c>
      <c r="BK270" s="148">
        <f>ROUND(I270*H270,2)</f>
        <v>0</v>
      </c>
      <c r="BL270" s="17" t="s">
        <v>151</v>
      </c>
      <c r="BM270" s="147" t="s">
        <v>369</v>
      </c>
    </row>
    <row r="271" spans="2:65" s="12" customFormat="1">
      <c r="B271" s="149"/>
      <c r="D271" s="150" t="s">
        <v>156</v>
      </c>
      <c r="E271" s="151" t="s">
        <v>1</v>
      </c>
      <c r="F271" s="152" t="s">
        <v>370</v>
      </c>
      <c r="H271" s="153">
        <v>387</v>
      </c>
      <c r="I271" s="154"/>
      <c r="L271" s="149"/>
      <c r="M271" s="155"/>
      <c r="T271" s="156"/>
      <c r="AT271" s="151" t="s">
        <v>156</v>
      </c>
      <c r="AU271" s="151" t="s">
        <v>90</v>
      </c>
      <c r="AV271" s="12" t="s">
        <v>90</v>
      </c>
      <c r="AW271" s="12" t="s">
        <v>36</v>
      </c>
      <c r="AX271" s="12" t="s">
        <v>88</v>
      </c>
      <c r="AY271" s="151" t="s">
        <v>144</v>
      </c>
    </row>
    <row r="272" spans="2:65" s="11" customFormat="1" ht="22.9" customHeight="1">
      <c r="B272" s="124"/>
      <c r="D272" s="125" t="s">
        <v>80</v>
      </c>
      <c r="E272" s="134" t="s">
        <v>151</v>
      </c>
      <c r="F272" s="134" t="s">
        <v>371</v>
      </c>
      <c r="I272" s="127"/>
      <c r="J272" s="135">
        <f>BK272</f>
        <v>0</v>
      </c>
      <c r="L272" s="124"/>
      <c r="M272" s="129"/>
      <c r="P272" s="130">
        <f>SUM(P273:P283)</f>
        <v>0</v>
      </c>
      <c r="R272" s="130">
        <f>SUM(R273:R283)</f>
        <v>0</v>
      </c>
      <c r="T272" s="131">
        <f>SUM(T273:T283)</f>
        <v>0</v>
      </c>
      <c r="AR272" s="125" t="s">
        <v>88</v>
      </c>
      <c r="AT272" s="132" t="s">
        <v>80</v>
      </c>
      <c r="AU272" s="132" t="s">
        <v>88</v>
      </c>
      <c r="AY272" s="125" t="s">
        <v>144</v>
      </c>
      <c r="BK272" s="133">
        <f>SUM(BK273:BK283)</f>
        <v>0</v>
      </c>
    </row>
    <row r="273" spans="2:65" s="1" customFormat="1" ht="24.2" customHeight="1">
      <c r="B273" s="32"/>
      <c r="C273" s="136" t="s">
        <v>372</v>
      </c>
      <c r="D273" s="136" t="s">
        <v>146</v>
      </c>
      <c r="E273" s="137" t="s">
        <v>373</v>
      </c>
      <c r="F273" s="138" t="s">
        <v>374</v>
      </c>
      <c r="G273" s="139" t="s">
        <v>239</v>
      </c>
      <c r="H273" s="140">
        <v>1</v>
      </c>
      <c r="I273" s="141"/>
      <c r="J273" s="142">
        <f>ROUND(I273*H273,2)</f>
        <v>0</v>
      </c>
      <c r="K273" s="138" t="s">
        <v>150</v>
      </c>
      <c r="L273" s="32"/>
      <c r="M273" s="143" t="s">
        <v>1</v>
      </c>
      <c r="N273" s="144" t="s">
        <v>46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151</v>
      </c>
      <c r="AT273" s="147" t="s">
        <v>146</v>
      </c>
      <c r="AU273" s="147" t="s">
        <v>90</v>
      </c>
      <c r="AY273" s="17" t="s">
        <v>144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88</v>
      </c>
      <c r="BK273" s="148">
        <f>ROUND(I273*H273,2)</f>
        <v>0</v>
      </c>
      <c r="BL273" s="17" t="s">
        <v>151</v>
      </c>
      <c r="BM273" s="147" t="s">
        <v>375</v>
      </c>
    </row>
    <row r="274" spans="2:65" s="12" customFormat="1">
      <c r="B274" s="149"/>
      <c r="D274" s="150" t="s">
        <v>156</v>
      </c>
      <c r="E274" s="151" t="s">
        <v>1</v>
      </c>
      <c r="F274" s="152" t="s">
        <v>376</v>
      </c>
      <c r="H274" s="153">
        <v>1</v>
      </c>
      <c r="I274" s="154"/>
      <c r="L274" s="149"/>
      <c r="M274" s="155"/>
      <c r="T274" s="156"/>
      <c r="AT274" s="151" t="s">
        <v>156</v>
      </c>
      <c r="AU274" s="151" t="s">
        <v>90</v>
      </c>
      <c r="AV274" s="12" t="s">
        <v>90</v>
      </c>
      <c r="AW274" s="12" t="s">
        <v>36</v>
      </c>
      <c r="AX274" s="12" t="s">
        <v>88</v>
      </c>
      <c r="AY274" s="151" t="s">
        <v>144</v>
      </c>
    </row>
    <row r="275" spans="2:65" s="1" customFormat="1" ht="33" customHeight="1">
      <c r="B275" s="32"/>
      <c r="C275" s="136" t="s">
        <v>377</v>
      </c>
      <c r="D275" s="136" t="s">
        <v>146</v>
      </c>
      <c r="E275" s="137" t="s">
        <v>378</v>
      </c>
      <c r="F275" s="138" t="s">
        <v>379</v>
      </c>
      <c r="G275" s="139" t="s">
        <v>239</v>
      </c>
      <c r="H275" s="140">
        <v>38.700000000000003</v>
      </c>
      <c r="I275" s="141"/>
      <c r="J275" s="142">
        <f>ROUND(I275*H275,2)</f>
        <v>0</v>
      </c>
      <c r="K275" s="138" t="s">
        <v>150</v>
      </c>
      <c r="L275" s="32"/>
      <c r="M275" s="143" t="s">
        <v>1</v>
      </c>
      <c r="N275" s="144" t="s">
        <v>46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151</v>
      </c>
      <c r="AT275" s="147" t="s">
        <v>146</v>
      </c>
      <c r="AU275" s="147" t="s">
        <v>90</v>
      </c>
      <c r="AY275" s="17" t="s">
        <v>144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88</v>
      </c>
      <c r="BK275" s="148">
        <f>ROUND(I275*H275,2)</f>
        <v>0</v>
      </c>
      <c r="BL275" s="17" t="s">
        <v>151</v>
      </c>
      <c r="BM275" s="147" t="s">
        <v>380</v>
      </c>
    </row>
    <row r="276" spans="2:65" s="13" customFormat="1">
      <c r="B276" s="157"/>
      <c r="D276" s="150" t="s">
        <v>156</v>
      </c>
      <c r="E276" s="158" t="s">
        <v>1</v>
      </c>
      <c r="F276" s="159" t="s">
        <v>162</v>
      </c>
      <c r="H276" s="158" t="s">
        <v>1</v>
      </c>
      <c r="I276" s="160"/>
      <c r="L276" s="157"/>
      <c r="M276" s="161"/>
      <c r="T276" s="162"/>
      <c r="AT276" s="158" t="s">
        <v>156</v>
      </c>
      <c r="AU276" s="158" t="s">
        <v>90</v>
      </c>
      <c r="AV276" s="13" t="s">
        <v>88</v>
      </c>
      <c r="AW276" s="13" t="s">
        <v>36</v>
      </c>
      <c r="AX276" s="13" t="s">
        <v>81</v>
      </c>
      <c r="AY276" s="158" t="s">
        <v>144</v>
      </c>
    </row>
    <row r="277" spans="2:65" s="13" customFormat="1">
      <c r="B277" s="157"/>
      <c r="D277" s="150" t="s">
        <v>156</v>
      </c>
      <c r="E277" s="158" t="s">
        <v>1</v>
      </c>
      <c r="F277" s="159" t="s">
        <v>246</v>
      </c>
      <c r="H277" s="158" t="s">
        <v>1</v>
      </c>
      <c r="I277" s="160"/>
      <c r="L277" s="157"/>
      <c r="M277" s="161"/>
      <c r="T277" s="162"/>
      <c r="AT277" s="158" t="s">
        <v>156</v>
      </c>
      <c r="AU277" s="158" t="s">
        <v>90</v>
      </c>
      <c r="AV277" s="13" t="s">
        <v>88</v>
      </c>
      <c r="AW277" s="13" t="s">
        <v>36</v>
      </c>
      <c r="AX277" s="13" t="s">
        <v>81</v>
      </c>
      <c r="AY277" s="158" t="s">
        <v>144</v>
      </c>
    </row>
    <row r="278" spans="2:65" s="12" customFormat="1">
      <c r="B278" s="149"/>
      <c r="D278" s="150" t="s">
        <v>156</v>
      </c>
      <c r="E278" s="151" t="s">
        <v>1</v>
      </c>
      <c r="F278" s="152" t="s">
        <v>381</v>
      </c>
      <c r="H278" s="153">
        <v>38.700000000000003</v>
      </c>
      <c r="I278" s="154"/>
      <c r="L278" s="149"/>
      <c r="M278" s="155"/>
      <c r="T278" s="156"/>
      <c r="AT278" s="151" t="s">
        <v>156</v>
      </c>
      <c r="AU278" s="151" t="s">
        <v>90</v>
      </c>
      <c r="AV278" s="12" t="s">
        <v>90</v>
      </c>
      <c r="AW278" s="12" t="s">
        <v>36</v>
      </c>
      <c r="AX278" s="12" t="s">
        <v>88</v>
      </c>
      <c r="AY278" s="151" t="s">
        <v>144</v>
      </c>
    </row>
    <row r="279" spans="2:65" s="1" customFormat="1" ht="44.25" customHeight="1">
      <c r="B279" s="32"/>
      <c r="C279" s="136" t="s">
        <v>382</v>
      </c>
      <c r="D279" s="136" t="s">
        <v>146</v>
      </c>
      <c r="E279" s="137" t="s">
        <v>383</v>
      </c>
      <c r="F279" s="138" t="s">
        <v>384</v>
      </c>
      <c r="G279" s="139" t="s">
        <v>239</v>
      </c>
      <c r="H279" s="140">
        <v>1.109</v>
      </c>
      <c r="I279" s="141"/>
      <c r="J279" s="142">
        <f>ROUND(I279*H279,2)</f>
        <v>0</v>
      </c>
      <c r="K279" s="138" t="s">
        <v>150</v>
      </c>
      <c r="L279" s="32"/>
      <c r="M279" s="143" t="s">
        <v>1</v>
      </c>
      <c r="N279" s="144" t="s">
        <v>46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151</v>
      </c>
      <c r="AT279" s="147" t="s">
        <v>146</v>
      </c>
      <c r="AU279" s="147" t="s">
        <v>90</v>
      </c>
      <c r="AY279" s="17" t="s">
        <v>144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88</v>
      </c>
      <c r="BK279" s="148">
        <f>ROUND(I279*H279,2)</f>
        <v>0</v>
      </c>
      <c r="BL279" s="17" t="s">
        <v>151</v>
      </c>
      <c r="BM279" s="147" t="s">
        <v>385</v>
      </c>
    </row>
    <row r="280" spans="2:65" s="12" customFormat="1">
      <c r="B280" s="149"/>
      <c r="D280" s="150" t="s">
        <v>156</v>
      </c>
      <c r="E280" s="151" t="s">
        <v>1</v>
      </c>
      <c r="F280" s="152" t="s">
        <v>386</v>
      </c>
      <c r="H280" s="153">
        <v>0.26400000000000001</v>
      </c>
      <c r="I280" s="154"/>
      <c r="L280" s="149"/>
      <c r="M280" s="155"/>
      <c r="T280" s="156"/>
      <c r="AT280" s="151" t="s">
        <v>156</v>
      </c>
      <c r="AU280" s="151" t="s">
        <v>90</v>
      </c>
      <c r="AV280" s="12" t="s">
        <v>90</v>
      </c>
      <c r="AW280" s="12" t="s">
        <v>36</v>
      </c>
      <c r="AX280" s="12" t="s">
        <v>81</v>
      </c>
      <c r="AY280" s="151" t="s">
        <v>144</v>
      </c>
    </row>
    <row r="281" spans="2:65" s="12" customFormat="1">
      <c r="B281" s="149"/>
      <c r="D281" s="150" t="s">
        <v>156</v>
      </c>
      <c r="E281" s="151" t="s">
        <v>1</v>
      </c>
      <c r="F281" s="152" t="s">
        <v>387</v>
      </c>
      <c r="H281" s="153">
        <v>4.4999999999999998E-2</v>
      </c>
      <c r="I281" s="154"/>
      <c r="L281" s="149"/>
      <c r="M281" s="155"/>
      <c r="T281" s="156"/>
      <c r="AT281" s="151" t="s">
        <v>156</v>
      </c>
      <c r="AU281" s="151" t="s">
        <v>90</v>
      </c>
      <c r="AV281" s="12" t="s">
        <v>90</v>
      </c>
      <c r="AW281" s="12" t="s">
        <v>36</v>
      </c>
      <c r="AX281" s="12" t="s">
        <v>81</v>
      </c>
      <c r="AY281" s="151" t="s">
        <v>144</v>
      </c>
    </row>
    <row r="282" spans="2:65" s="12" customFormat="1">
      <c r="B282" s="149"/>
      <c r="D282" s="150" t="s">
        <v>156</v>
      </c>
      <c r="E282" s="151" t="s">
        <v>1</v>
      </c>
      <c r="F282" s="152" t="s">
        <v>388</v>
      </c>
      <c r="H282" s="153">
        <v>0.8</v>
      </c>
      <c r="I282" s="154"/>
      <c r="L282" s="149"/>
      <c r="M282" s="155"/>
      <c r="T282" s="156"/>
      <c r="AT282" s="151" t="s">
        <v>156</v>
      </c>
      <c r="AU282" s="151" t="s">
        <v>90</v>
      </c>
      <c r="AV282" s="12" t="s">
        <v>90</v>
      </c>
      <c r="AW282" s="12" t="s">
        <v>36</v>
      </c>
      <c r="AX282" s="12" t="s">
        <v>81</v>
      </c>
      <c r="AY282" s="151" t="s">
        <v>144</v>
      </c>
    </row>
    <row r="283" spans="2:65" s="14" customFormat="1">
      <c r="B283" s="166"/>
      <c r="D283" s="150" t="s">
        <v>156</v>
      </c>
      <c r="E283" s="167" t="s">
        <v>1</v>
      </c>
      <c r="F283" s="168" t="s">
        <v>173</v>
      </c>
      <c r="H283" s="169">
        <v>1.109</v>
      </c>
      <c r="I283" s="170"/>
      <c r="L283" s="166"/>
      <c r="M283" s="171"/>
      <c r="T283" s="172"/>
      <c r="AT283" s="167" t="s">
        <v>156</v>
      </c>
      <c r="AU283" s="167" t="s">
        <v>90</v>
      </c>
      <c r="AV283" s="14" t="s">
        <v>151</v>
      </c>
      <c r="AW283" s="14" t="s">
        <v>36</v>
      </c>
      <c r="AX283" s="14" t="s">
        <v>88</v>
      </c>
      <c r="AY283" s="167" t="s">
        <v>144</v>
      </c>
    </row>
    <row r="284" spans="2:65" s="11" customFormat="1" ht="22.9" customHeight="1">
      <c r="B284" s="124"/>
      <c r="D284" s="125" t="s">
        <v>80</v>
      </c>
      <c r="E284" s="134" t="s">
        <v>174</v>
      </c>
      <c r="F284" s="134" t="s">
        <v>389</v>
      </c>
      <c r="I284" s="127"/>
      <c r="J284" s="135">
        <f>BK284</f>
        <v>0</v>
      </c>
      <c r="L284" s="124"/>
      <c r="M284" s="129"/>
      <c r="P284" s="130">
        <f>SUM(P285:P334)</f>
        <v>0</v>
      </c>
      <c r="R284" s="130">
        <f>SUM(R285:R334)</f>
        <v>24.934376</v>
      </c>
      <c r="T284" s="131">
        <f>SUM(T285:T334)</f>
        <v>0</v>
      </c>
      <c r="AR284" s="125" t="s">
        <v>88</v>
      </c>
      <c r="AT284" s="132" t="s">
        <v>80</v>
      </c>
      <c r="AU284" s="132" t="s">
        <v>88</v>
      </c>
      <c r="AY284" s="125" t="s">
        <v>144</v>
      </c>
      <c r="BK284" s="133">
        <f>SUM(BK285:BK334)</f>
        <v>0</v>
      </c>
    </row>
    <row r="285" spans="2:65" s="1" customFormat="1" ht="33" customHeight="1">
      <c r="B285" s="32"/>
      <c r="C285" s="136" t="s">
        <v>390</v>
      </c>
      <c r="D285" s="136" t="s">
        <v>146</v>
      </c>
      <c r="E285" s="137" t="s">
        <v>391</v>
      </c>
      <c r="F285" s="138" t="s">
        <v>392</v>
      </c>
      <c r="G285" s="139" t="s">
        <v>149</v>
      </c>
      <c r="H285" s="140">
        <v>267.7</v>
      </c>
      <c r="I285" s="141"/>
      <c r="J285" s="142">
        <f>ROUND(I285*H285,2)</f>
        <v>0</v>
      </c>
      <c r="K285" s="138" t="s">
        <v>150</v>
      </c>
      <c r="L285" s="32"/>
      <c r="M285" s="143" t="s">
        <v>1</v>
      </c>
      <c r="N285" s="144" t="s">
        <v>46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151</v>
      </c>
      <c r="AT285" s="147" t="s">
        <v>146</v>
      </c>
      <c r="AU285" s="147" t="s">
        <v>90</v>
      </c>
      <c r="AY285" s="17" t="s">
        <v>144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88</v>
      </c>
      <c r="BK285" s="148">
        <f>ROUND(I285*H285,2)</f>
        <v>0</v>
      </c>
      <c r="BL285" s="17" t="s">
        <v>151</v>
      </c>
      <c r="BM285" s="147" t="s">
        <v>393</v>
      </c>
    </row>
    <row r="286" spans="2:65" s="13" customFormat="1">
      <c r="B286" s="157"/>
      <c r="D286" s="150" t="s">
        <v>156</v>
      </c>
      <c r="E286" s="158" t="s">
        <v>1</v>
      </c>
      <c r="F286" s="159" t="s">
        <v>162</v>
      </c>
      <c r="H286" s="158" t="s">
        <v>1</v>
      </c>
      <c r="I286" s="160"/>
      <c r="L286" s="157"/>
      <c r="M286" s="161"/>
      <c r="T286" s="162"/>
      <c r="AT286" s="158" t="s">
        <v>156</v>
      </c>
      <c r="AU286" s="158" t="s">
        <v>90</v>
      </c>
      <c r="AV286" s="13" t="s">
        <v>88</v>
      </c>
      <c r="AW286" s="13" t="s">
        <v>36</v>
      </c>
      <c r="AX286" s="13" t="s">
        <v>81</v>
      </c>
      <c r="AY286" s="158" t="s">
        <v>144</v>
      </c>
    </row>
    <row r="287" spans="2:65" s="13" customFormat="1">
      <c r="B287" s="157"/>
      <c r="D287" s="150" t="s">
        <v>156</v>
      </c>
      <c r="E287" s="158" t="s">
        <v>1</v>
      </c>
      <c r="F287" s="159" t="s">
        <v>163</v>
      </c>
      <c r="H287" s="158" t="s">
        <v>1</v>
      </c>
      <c r="I287" s="160"/>
      <c r="L287" s="157"/>
      <c r="M287" s="161"/>
      <c r="T287" s="162"/>
      <c r="AT287" s="158" t="s">
        <v>156</v>
      </c>
      <c r="AU287" s="158" t="s">
        <v>90</v>
      </c>
      <c r="AV287" s="13" t="s">
        <v>88</v>
      </c>
      <c r="AW287" s="13" t="s">
        <v>36</v>
      </c>
      <c r="AX287" s="13" t="s">
        <v>81</v>
      </c>
      <c r="AY287" s="158" t="s">
        <v>144</v>
      </c>
    </row>
    <row r="288" spans="2:65" s="12" customFormat="1">
      <c r="B288" s="149"/>
      <c r="D288" s="150" t="s">
        <v>156</v>
      </c>
      <c r="E288" s="151" t="s">
        <v>1</v>
      </c>
      <c r="F288" s="152" t="s">
        <v>170</v>
      </c>
      <c r="H288" s="153">
        <v>145.30000000000001</v>
      </c>
      <c r="I288" s="154"/>
      <c r="L288" s="149"/>
      <c r="M288" s="155"/>
      <c r="T288" s="156"/>
      <c r="AT288" s="151" t="s">
        <v>156</v>
      </c>
      <c r="AU288" s="151" t="s">
        <v>90</v>
      </c>
      <c r="AV288" s="12" t="s">
        <v>90</v>
      </c>
      <c r="AW288" s="12" t="s">
        <v>36</v>
      </c>
      <c r="AX288" s="12" t="s">
        <v>81</v>
      </c>
      <c r="AY288" s="151" t="s">
        <v>144</v>
      </c>
    </row>
    <row r="289" spans="2:65" s="12" customFormat="1">
      <c r="B289" s="149"/>
      <c r="D289" s="150" t="s">
        <v>156</v>
      </c>
      <c r="E289" s="151" t="s">
        <v>1</v>
      </c>
      <c r="F289" s="152" t="s">
        <v>171</v>
      </c>
      <c r="H289" s="153">
        <v>111.7</v>
      </c>
      <c r="I289" s="154"/>
      <c r="L289" s="149"/>
      <c r="M289" s="155"/>
      <c r="T289" s="156"/>
      <c r="AT289" s="151" t="s">
        <v>156</v>
      </c>
      <c r="AU289" s="151" t="s">
        <v>90</v>
      </c>
      <c r="AV289" s="12" t="s">
        <v>90</v>
      </c>
      <c r="AW289" s="12" t="s">
        <v>36</v>
      </c>
      <c r="AX289" s="12" t="s">
        <v>81</v>
      </c>
      <c r="AY289" s="151" t="s">
        <v>144</v>
      </c>
    </row>
    <row r="290" spans="2:65" s="12" customFormat="1">
      <c r="B290" s="149"/>
      <c r="D290" s="150" t="s">
        <v>156</v>
      </c>
      <c r="E290" s="151" t="s">
        <v>1</v>
      </c>
      <c r="F290" s="152" t="s">
        <v>172</v>
      </c>
      <c r="H290" s="153">
        <v>10.7</v>
      </c>
      <c r="I290" s="154"/>
      <c r="L290" s="149"/>
      <c r="M290" s="155"/>
      <c r="T290" s="156"/>
      <c r="AT290" s="151" t="s">
        <v>156</v>
      </c>
      <c r="AU290" s="151" t="s">
        <v>90</v>
      </c>
      <c r="AV290" s="12" t="s">
        <v>90</v>
      </c>
      <c r="AW290" s="12" t="s">
        <v>36</v>
      </c>
      <c r="AX290" s="12" t="s">
        <v>81</v>
      </c>
      <c r="AY290" s="151" t="s">
        <v>144</v>
      </c>
    </row>
    <row r="291" spans="2:65" s="14" customFormat="1">
      <c r="B291" s="166"/>
      <c r="D291" s="150" t="s">
        <v>156</v>
      </c>
      <c r="E291" s="167" t="s">
        <v>1</v>
      </c>
      <c r="F291" s="168" t="s">
        <v>173</v>
      </c>
      <c r="H291" s="169">
        <v>267.7</v>
      </c>
      <c r="I291" s="170"/>
      <c r="L291" s="166"/>
      <c r="M291" s="171"/>
      <c r="T291" s="172"/>
      <c r="AT291" s="167" t="s">
        <v>156</v>
      </c>
      <c r="AU291" s="167" t="s">
        <v>90</v>
      </c>
      <c r="AV291" s="14" t="s">
        <v>151</v>
      </c>
      <c r="AW291" s="14" t="s">
        <v>36</v>
      </c>
      <c r="AX291" s="14" t="s">
        <v>88</v>
      </c>
      <c r="AY291" s="167" t="s">
        <v>144</v>
      </c>
    </row>
    <row r="292" spans="2:65" s="1" customFormat="1" ht="33" customHeight="1">
      <c r="B292" s="32"/>
      <c r="C292" s="136" t="s">
        <v>394</v>
      </c>
      <c r="D292" s="136" t="s">
        <v>146</v>
      </c>
      <c r="E292" s="137" t="s">
        <v>395</v>
      </c>
      <c r="F292" s="138" t="s">
        <v>396</v>
      </c>
      <c r="G292" s="139" t="s">
        <v>149</v>
      </c>
      <c r="H292" s="140">
        <v>145.30000000000001</v>
      </c>
      <c r="I292" s="141"/>
      <c r="J292" s="142">
        <f>ROUND(I292*H292,2)</f>
        <v>0</v>
      </c>
      <c r="K292" s="138" t="s">
        <v>150</v>
      </c>
      <c r="L292" s="32"/>
      <c r="M292" s="143" t="s">
        <v>1</v>
      </c>
      <c r="N292" s="144" t="s">
        <v>46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151</v>
      </c>
      <c r="AT292" s="147" t="s">
        <v>146</v>
      </c>
      <c r="AU292" s="147" t="s">
        <v>90</v>
      </c>
      <c r="AY292" s="17" t="s">
        <v>144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88</v>
      </c>
      <c r="BK292" s="148">
        <f>ROUND(I292*H292,2)</f>
        <v>0</v>
      </c>
      <c r="BL292" s="17" t="s">
        <v>151</v>
      </c>
      <c r="BM292" s="147" t="s">
        <v>397</v>
      </c>
    </row>
    <row r="293" spans="2:65" s="13" customFormat="1">
      <c r="B293" s="157"/>
      <c r="D293" s="150" t="s">
        <v>156</v>
      </c>
      <c r="E293" s="158" t="s">
        <v>1</v>
      </c>
      <c r="F293" s="159" t="s">
        <v>162</v>
      </c>
      <c r="H293" s="158" t="s">
        <v>1</v>
      </c>
      <c r="I293" s="160"/>
      <c r="L293" s="157"/>
      <c r="M293" s="161"/>
      <c r="T293" s="162"/>
      <c r="AT293" s="158" t="s">
        <v>156</v>
      </c>
      <c r="AU293" s="158" t="s">
        <v>90</v>
      </c>
      <c r="AV293" s="13" t="s">
        <v>88</v>
      </c>
      <c r="AW293" s="13" t="s">
        <v>36</v>
      </c>
      <c r="AX293" s="13" t="s">
        <v>81</v>
      </c>
      <c r="AY293" s="158" t="s">
        <v>144</v>
      </c>
    </row>
    <row r="294" spans="2:65" s="13" customFormat="1">
      <c r="B294" s="157"/>
      <c r="D294" s="150" t="s">
        <v>156</v>
      </c>
      <c r="E294" s="158" t="s">
        <v>1</v>
      </c>
      <c r="F294" s="159" t="s">
        <v>178</v>
      </c>
      <c r="H294" s="158" t="s">
        <v>1</v>
      </c>
      <c r="I294" s="160"/>
      <c r="L294" s="157"/>
      <c r="M294" s="161"/>
      <c r="T294" s="162"/>
      <c r="AT294" s="158" t="s">
        <v>156</v>
      </c>
      <c r="AU294" s="158" t="s">
        <v>90</v>
      </c>
      <c r="AV294" s="13" t="s">
        <v>88</v>
      </c>
      <c r="AW294" s="13" t="s">
        <v>36</v>
      </c>
      <c r="AX294" s="13" t="s">
        <v>81</v>
      </c>
      <c r="AY294" s="158" t="s">
        <v>144</v>
      </c>
    </row>
    <row r="295" spans="2:65" s="12" customFormat="1">
      <c r="B295" s="149"/>
      <c r="D295" s="150" t="s">
        <v>156</v>
      </c>
      <c r="E295" s="151" t="s">
        <v>1</v>
      </c>
      <c r="F295" s="152" t="s">
        <v>170</v>
      </c>
      <c r="H295" s="153">
        <v>145.30000000000001</v>
      </c>
      <c r="I295" s="154"/>
      <c r="L295" s="149"/>
      <c r="M295" s="155"/>
      <c r="T295" s="156"/>
      <c r="AT295" s="151" t="s">
        <v>156</v>
      </c>
      <c r="AU295" s="151" t="s">
        <v>90</v>
      </c>
      <c r="AV295" s="12" t="s">
        <v>90</v>
      </c>
      <c r="AW295" s="12" t="s">
        <v>36</v>
      </c>
      <c r="AX295" s="12" t="s">
        <v>88</v>
      </c>
      <c r="AY295" s="151" t="s">
        <v>144</v>
      </c>
    </row>
    <row r="296" spans="2:65" s="1" customFormat="1" ht="49.15" customHeight="1">
      <c r="B296" s="32"/>
      <c r="C296" s="136" t="s">
        <v>398</v>
      </c>
      <c r="D296" s="136" t="s">
        <v>146</v>
      </c>
      <c r="E296" s="137" t="s">
        <v>399</v>
      </c>
      <c r="F296" s="138" t="s">
        <v>400</v>
      </c>
      <c r="G296" s="139" t="s">
        <v>149</v>
      </c>
      <c r="H296" s="140">
        <v>145.30000000000001</v>
      </c>
      <c r="I296" s="141"/>
      <c r="J296" s="142">
        <f>ROUND(I296*H296,2)</f>
        <v>0</v>
      </c>
      <c r="K296" s="138" t="s">
        <v>150</v>
      </c>
      <c r="L296" s="32"/>
      <c r="M296" s="143" t="s">
        <v>1</v>
      </c>
      <c r="N296" s="144" t="s">
        <v>46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151</v>
      </c>
      <c r="AT296" s="147" t="s">
        <v>146</v>
      </c>
      <c r="AU296" s="147" t="s">
        <v>90</v>
      </c>
      <c r="AY296" s="17" t="s">
        <v>144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88</v>
      </c>
      <c r="BK296" s="148">
        <f>ROUND(I296*H296,2)</f>
        <v>0</v>
      </c>
      <c r="BL296" s="17" t="s">
        <v>151</v>
      </c>
      <c r="BM296" s="147" t="s">
        <v>401</v>
      </c>
    </row>
    <row r="297" spans="2:65" s="13" customFormat="1">
      <c r="B297" s="157"/>
      <c r="D297" s="150" t="s">
        <v>156</v>
      </c>
      <c r="E297" s="158" t="s">
        <v>1</v>
      </c>
      <c r="F297" s="159" t="s">
        <v>162</v>
      </c>
      <c r="H297" s="158" t="s">
        <v>1</v>
      </c>
      <c r="I297" s="160"/>
      <c r="L297" s="157"/>
      <c r="M297" s="161"/>
      <c r="T297" s="162"/>
      <c r="AT297" s="158" t="s">
        <v>156</v>
      </c>
      <c r="AU297" s="158" t="s">
        <v>90</v>
      </c>
      <c r="AV297" s="13" t="s">
        <v>88</v>
      </c>
      <c r="AW297" s="13" t="s">
        <v>36</v>
      </c>
      <c r="AX297" s="13" t="s">
        <v>81</v>
      </c>
      <c r="AY297" s="158" t="s">
        <v>144</v>
      </c>
    </row>
    <row r="298" spans="2:65" s="13" customFormat="1">
      <c r="B298" s="157"/>
      <c r="D298" s="150" t="s">
        <v>156</v>
      </c>
      <c r="E298" s="158" t="s">
        <v>1</v>
      </c>
      <c r="F298" s="159" t="s">
        <v>163</v>
      </c>
      <c r="H298" s="158" t="s">
        <v>1</v>
      </c>
      <c r="I298" s="160"/>
      <c r="L298" s="157"/>
      <c r="M298" s="161"/>
      <c r="T298" s="162"/>
      <c r="AT298" s="158" t="s">
        <v>156</v>
      </c>
      <c r="AU298" s="158" t="s">
        <v>90</v>
      </c>
      <c r="AV298" s="13" t="s">
        <v>88</v>
      </c>
      <c r="AW298" s="13" t="s">
        <v>36</v>
      </c>
      <c r="AX298" s="13" t="s">
        <v>81</v>
      </c>
      <c r="AY298" s="158" t="s">
        <v>144</v>
      </c>
    </row>
    <row r="299" spans="2:65" s="12" customFormat="1">
      <c r="B299" s="149"/>
      <c r="D299" s="150" t="s">
        <v>156</v>
      </c>
      <c r="E299" s="151" t="s">
        <v>1</v>
      </c>
      <c r="F299" s="152" t="s">
        <v>170</v>
      </c>
      <c r="H299" s="153">
        <v>145.30000000000001</v>
      </c>
      <c r="I299" s="154"/>
      <c r="L299" s="149"/>
      <c r="M299" s="155"/>
      <c r="T299" s="156"/>
      <c r="AT299" s="151" t="s">
        <v>156</v>
      </c>
      <c r="AU299" s="151" t="s">
        <v>90</v>
      </c>
      <c r="AV299" s="12" t="s">
        <v>90</v>
      </c>
      <c r="AW299" s="12" t="s">
        <v>36</v>
      </c>
      <c r="AX299" s="12" t="s">
        <v>88</v>
      </c>
      <c r="AY299" s="151" t="s">
        <v>144</v>
      </c>
    </row>
    <row r="300" spans="2:65" s="1" customFormat="1" ht="37.9" customHeight="1">
      <c r="B300" s="32"/>
      <c r="C300" s="136" t="s">
        <v>402</v>
      </c>
      <c r="D300" s="136" t="s">
        <v>146</v>
      </c>
      <c r="E300" s="137" t="s">
        <v>403</v>
      </c>
      <c r="F300" s="138" t="s">
        <v>404</v>
      </c>
      <c r="G300" s="139" t="s">
        <v>149</v>
      </c>
      <c r="H300" s="140">
        <v>122.4</v>
      </c>
      <c r="I300" s="141"/>
      <c r="J300" s="142">
        <f>ROUND(I300*H300,2)</f>
        <v>0</v>
      </c>
      <c r="K300" s="138" t="s">
        <v>150</v>
      </c>
      <c r="L300" s="32"/>
      <c r="M300" s="143" t="s">
        <v>1</v>
      </c>
      <c r="N300" s="144" t="s">
        <v>46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151</v>
      </c>
      <c r="AT300" s="147" t="s">
        <v>146</v>
      </c>
      <c r="AU300" s="147" t="s">
        <v>90</v>
      </c>
      <c r="AY300" s="17" t="s">
        <v>144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88</v>
      </c>
      <c r="BK300" s="148">
        <f>ROUND(I300*H300,2)</f>
        <v>0</v>
      </c>
      <c r="BL300" s="17" t="s">
        <v>151</v>
      </c>
      <c r="BM300" s="147" t="s">
        <v>405</v>
      </c>
    </row>
    <row r="301" spans="2:65" s="13" customFormat="1">
      <c r="B301" s="157"/>
      <c r="D301" s="150" t="s">
        <v>156</v>
      </c>
      <c r="E301" s="158" t="s">
        <v>1</v>
      </c>
      <c r="F301" s="159" t="s">
        <v>162</v>
      </c>
      <c r="H301" s="158" t="s">
        <v>1</v>
      </c>
      <c r="I301" s="160"/>
      <c r="L301" s="157"/>
      <c r="M301" s="161"/>
      <c r="T301" s="162"/>
      <c r="AT301" s="158" t="s">
        <v>156</v>
      </c>
      <c r="AU301" s="158" t="s">
        <v>90</v>
      </c>
      <c r="AV301" s="13" t="s">
        <v>88</v>
      </c>
      <c r="AW301" s="13" t="s">
        <v>36</v>
      </c>
      <c r="AX301" s="13" t="s">
        <v>81</v>
      </c>
      <c r="AY301" s="158" t="s">
        <v>144</v>
      </c>
    </row>
    <row r="302" spans="2:65" s="13" customFormat="1">
      <c r="B302" s="157"/>
      <c r="D302" s="150" t="s">
        <v>156</v>
      </c>
      <c r="E302" s="158" t="s">
        <v>1</v>
      </c>
      <c r="F302" s="159" t="s">
        <v>163</v>
      </c>
      <c r="H302" s="158" t="s">
        <v>1</v>
      </c>
      <c r="I302" s="160"/>
      <c r="L302" s="157"/>
      <c r="M302" s="161"/>
      <c r="T302" s="162"/>
      <c r="AT302" s="158" t="s">
        <v>156</v>
      </c>
      <c r="AU302" s="158" t="s">
        <v>90</v>
      </c>
      <c r="AV302" s="13" t="s">
        <v>88</v>
      </c>
      <c r="AW302" s="13" t="s">
        <v>36</v>
      </c>
      <c r="AX302" s="13" t="s">
        <v>81</v>
      </c>
      <c r="AY302" s="158" t="s">
        <v>144</v>
      </c>
    </row>
    <row r="303" spans="2:65" s="12" customFormat="1">
      <c r="B303" s="149"/>
      <c r="D303" s="150" t="s">
        <v>156</v>
      </c>
      <c r="E303" s="151" t="s">
        <v>1</v>
      </c>
      <c r="F303" s="152" t="s">
        <v>171</v>
      </c>
      <c r="H303" s="153">
        <v>111.7</v>
      </c>
      <c r="I303" s="154"/>
      <c r="L303" s="149"/>
      <c r="M303" s="155"/>
      <c r="T303" s="156"/>
      <c r="AT303" s="151" t="s">
        <v>156</v>
      </c>
      <c r="AU303" s="151" t="s">
        <v>90</v>
      </c>
      <c r="AV303" s="12" t="s">
        <v>90</v>
      </c>
      <c r="AW303" s="12" t="s">
        <v>36</v>
      </c>
      <c r="AX303" s="12" t="s">
        <v>81</v>
      </c>
      <c r="AY303" s="151" t="s">
        <v>144</v>
      </c>
    </row>
    <row r="304" spans="2:65" s="12" customFormat="1">
      <c r="B304" s="149"/>
      <c r="D304" s="150" t="s">
        <v>156</v>
      </c>
      <c r="E304" s="151" t="s">
        <v>1</v>
      </c>
      <c r="F304" s="152" t="s">
        <v>172</v>
      </c>
      <c r="H304" s="153">
        <v>10.7</v>
      </c>
      <c r="I304" s="154"/>
      <c r="L304" s="149"/>
      <c r="M304" s="155"/>
      <c r="T304" s="156"/>
      <c r="AT304" s="151" t="s">
        <v>156</v>
      </c>
      <c r="AU304" s="151" t="s">
        <v>90</v>
      </c>
      <c r="AV304" s="12" t="s">
        <v>90</v>
      </c>
      <c r="AW304" s="12" t="s">
        <v>36</v>
      </c>
      <c r="AX304" s="12" t="s">
        <v>81</v>
      </c>
      <c r="AY304" s="151" t="s">
        <v>144</v>
      </c>
    </row>
    <row r="305" spans="2:65" s="14" customFormat="1">
      <c r="B305" s="166"/>
      <c r="D305" s="150" t="s">
        <v>156</v>
      </c>
      <c r="E305" s="167" t="s">
        <v>1</v>
      </c>
      <c r="F305" s="168" t="s">
        <v>173</v>
      </c>
      <c r="H305" s="169">
        <v>122.4</v>
      </c>
      <c r="I305" s="170"/>
      <c r="L305" s="166"/>
      <c r="M305" s="171"/>
      <c r="T305" s="172"/>
      <c r="AT305" s="167" t="s">
        <v>156</v>
      </c>
      <c r="AU305" s="167" t="s">
        <v>90</v>
      </c>
      <c r="AV305" s="14" t="s">
        <v>151</v>
      </c>
      <c r="AW305" s="14" t="s">
        <v>36</v>
      </c>
      <c r="AX305" s="14" t="s">
        <v>88</v>
      </c>
      <c r="AY305" s="167" t="s">
        <v>144</v>
      </c>
    </row>
    <row r="306" spans="2:65" s="1" customFormat="1" ht="37.9" customHeight="1">
      <c r="B306" s="32"/>
      <c r="C306" s="136" t="s">
        <v>406</v>
      </c>
      <c r="D306" s="136" t="s">
        <v>146</v>
      </c>
      <c r="E306" s="137" t="s">
        <v>407</v>
      </c>
      <c r="F306" s="138" t="s">
        <v>408</v>
      </c>
      <c r="G306" s="139" t="s">
        <v>149</v>
      </c>
      <c r="H306" s="140">
        <v>145.30000000000001</v>
      </c>
      <c r="I306" s="141"/>
      <c r="J306" s="142">
        <f>ROUND(I306*H306,2)</f>
        <v>0</v>
      </c>
      <c r="K306" s="138" t="s">
        <v>150</v>
      </c>
      <c r="L306" s="32"/>
      <c r="M306" s="143" t="s">
        <v>1</v>
      </c>
      <c r="N306" s="144" t="s">
        <v>46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151</v>
      </c>
      <c r="AT306" s="147" t="s">
        <v>146</v>
      </c>
      <c r="AU306" s="147" t="s">
        <v>90</v>
      </c>
      <c r="AY306" s="17" t="s">
        <v>144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88</v>
      </c>
      <c r="BK306" s="148">
        <f>ROUND(I306*H306,2)</f>
        <v>0</v>
      </c>
      <c r="BL306" s="17" t="s">
        <v>151</v>
      </c>
      <c r="BM306" s="147" t="s">
        <v>409</v>
      </c>
    </row>
    <row r="307" spans="2:65" s="13" customFormat="1">
      <c r="B307" s="157"/>
      <c r="D307" s="150" t="s">
        <v>156</v>
      </c>
      <c r="E307" s="158" t="s">
        <v>1</v>
      </c>
      <c r="F307" s="159" t="s">
        <v>162</v>
      </c>
      <c r="H307" s="158" t="s">
        <v>1</v>
      </c>
      <c r="I307" s="160"/>
      <c r="L307" s="157"/>
      <c r="M307" s="161"/>
      <c r="T307" s="162"/>
      <c r="AT307" s="158" t="s">
        <v>156</v>
      </c>
      <c r="AU307" s="158" t="s">
        <v>90</v>
      </c>
      <c r="AV307" s="13" t="s">
        <v>88</v>
      </c>
      <c r="AW307" s="13" t="s">
        <v>36</v>
      </c>
      <c r="AX307" s="13" t="s">
        <v>81</v>
      </c>
      <c r="AY307" s="158" t="s">
        <v>144</v>
      </c>
    </row>
    <row r="308" spans="2:65" s="13" customFormat="1">
      <c r="B308" s="157"/>
      <c r="D308" s="150" t="s">
        <v>156</v>
      </c>
      <c r="E308" s="158" t="s">
        <v>1</v>
      </c>
      <c r="F308" s="159" t="s">
        <v>163</v>
      </c>
      <c r="H308" s="158" t="s">
        <v>1</v>
      </c>
      <c r="I308" s="160"/>
      <c r="L308" s="157"/>
      <c r="M308" s="161"/>
      <c r="T308" s="162"/>
      <c r="AT308" s="158" t="s">
        <v>156</v>
      </c>
      <c r="AU308" s="158" t="s">
        <v>90</v>
      </c>
      <c r="AV308" s="13" t="s">
        <v>88</v>
      </c>
      <c r="AW308" s="13" t="s">
        <v>36</v>
      </c>
      <c r="AX308" s="13" t="s">
        <v>81</v>
      </c>
      <c r="AY308" s="158" t="s">
        <v>144</v>
      </c>
    </row>
    <row r="309" spans="2:65" s="12" customFormat="1">
      <c r="B309" s="149"/>
      <c r="D309" s="150" t="s">
        <v>156</v>
      </c>
      <c r="E309" s="151" t="s">
        <v>1</v>
      </c>
      <c r="F309" s="152" t="s">
        <v>170</v>
      </c>
      <c r="H309" s="153">
        <v>145.30000000000001</v>
      </c>
      <c r="I309" s="154"/>
      <c r="L309" s="149"/>
      <c r="M309" s="155"/>
      <c r="T309" s="156"/>
      <c r="AT309" s="151" t="s">
        <v>156</v>
      </c>
      <c r="AU309" s="151" t="s">
        <v>90</v>
      </c>
      <c r="AV309" s="12" t="s">
        <v>90</v>
      </c>
      <c r="AW309" s="12" t="s">
        <v>36</v>
      </c>
      <c r="AX309" s="12" t="s">
        <v>88</v>
      </c>
      <c r="AY309" s="151" t="s">
        <v>144</v>
      </c>
    </row>
    <row r="310" spans="2:65" s="1" customFormat="1" ht="24.2" customHeight="1">
      <c r="B310" s="32"/>
      <c r="C310" s="136" t="s">
        <v>410</v>
      </c>
      <c r="D310" s="136" t="s">
        <v>146</v>
      </c>
      <c r="E310" s="137" t="s">
        <v>411</v>
      </c>
      <c r="F310" s="138" t="s">
        <v>412</v>
      </c>
      <c r="G310" s="139" t="s">
        <v>149</v>
      </c>
      <c r="H310" s="140">
        <v>145.30000000000001</v>
      </c>
      <c r="I310" s="141"/>
      <c r="J310" s="142">
        <f>ROUND(I310*H310,2)</f>
        <v>0</v>
      </c>
      <c r="K310" s="138" t="s">
        <v>150</v>
      </c>
      <c r="L310" s="32"/>
      <c r="M310" s="143" t="s">
        <v>1</v>
      </c>
      <c r="N310" s="144" t="s">
        <v>46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151</v>
      </c>
      <c r="AT310" s="147" t="s">
        <v>146</v>
      </c>
      <c r="AU310" s="147" t="s">
        <v>90</v>
      </c>
      <c r="AY310" s="17" t="s">
        <v>144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88</v>
      </c>
      <c r="BK310" s="148">
        <f>ROUND(I310*H310,2)</f>
        <v>0</v>
      </c>
      <c r="BL310" s="17" t="s">
        <v>151</v>
      </c>
      <c r="BM310" s="147" t="s">
        <v>413</v>
      </c>
    </row>
    <row r="311" spans="2:65" s="13" customFormat="1">
      <c r="B311" s="157"/>
      <c r="D311" s="150" t="s">
        <v>156</v>
      </c>
      <c r="E311" s="158" t="s">
        <v>1</v>
      </c>
      <c r="F311" s="159" t="s">
        <v>162</v>
      </c>
      <c r="H311" s="158" t="s">
        <v>1</v>
      </c>
      <c r="I311" s="160"/>
      <c r="L311" s="157"/>
      <c r="M311" s="161"/>
      <c r="T311" s="162"/>
      <c r="AT311" s="158" t="s">
        <v>156</v>
      </c>
      <c r="AU311" s="158" t="s">
        <v>90</v>
      </c>
      <c r="AV311" s="13" t="s">
        <v>88</v>
      </c>
      <c r="AW311" s="13" t="s">
        <v>36</v>
      </c>
      <c r="AX311" s="13" t="s">
        <v>81</v>
      </c>
      <c r="AY311" s="158" t="s">
        <v>144</v>
      </c>
    </row>
    <row r="312" spans="2:65" s="13" customFormat="1">
      <c r="B312" s="157"/>
      <c r="D312" s="150" t="s">
        <v>156</v>
      </c>
      <c r="E312" s="158" t="s">
        <v>1</v>
      </c>
      <c r="F312" s="159" t="s">
        <v>163</v>
      </c>
      <c r="H312" s="158" t="s">
        <v>1</v>
      </c>
      <c r="I312" s="160"/>
      <c r="L312" s="157"/>
      <c r="M312" s="161"/>
      <c r="T312" s="162"/>
      <c r="AT312" s="158" t="s">
        <v>156</v>
      </c>
      <c r="AU312" s="158" t="s">
        <v>90</v>
      </c>
      <c r="AV312" s="13" t="s">
        <v>88</v>
      </c>
      <c r="AW312" s="13" t="s">
        <v>36</v>
      </c>
      <c r="AX312" s="13" t="s">
        <v>81</v>
      </c>
      <c r="AY312" s="158" t="s">
        <v>144</v>
      </c>
    </row>
    <row r="313" spans="2:65" s="12" customFormat="1">
      <c r="B313" s="149"/>
      <c r="D313" s="150" t="s">
        <v>156</v>
      </c>
      <c r="E313" s="151" t="s">
        <v>1</v>
      </c>
      <c r="F313" s="152" t="s">
        <v>170</v>
      </c>
      <c r="H313" s="153">
        <v>145.30000000000001</v>
      </c>
      <c r="I313" s="154"/>
      <c r="L313" s="149"/>
      <c r="M313" s="155"/>
      <c r="T313" s="156"/>
      <c r="AT313" s="151" t="s">
        <v>156</v>
      </c>
      <c r="AU313" s="151" t="s">
        <v>90</v>
      </c>
      <c r="AV313" s="12" t="s">
        <v>90</v>
      </c>
      <c r="AW313" s="12" t="s">
        <v>36</v>
      </c>
      <c r="AX313" s="12" t="s">
        <v>88</v>
      </c>
      <c r="AY313" s="151" t="s">
        <v>144</v>
      </c>
    </row>
    <row r="314" spans="2:65" s="1" customFormat="1" ht="24.2" customHeight="1">
      <c r="B314" s="32"/>
      <c r="C314" s="136" t="s">
        <v>414</v>
      </c>
      <c r="D314" s="136" t="s">
        <v>146</v>
      </c>
      <c r="E314" s="137" t="s">
        <v>415</v>
      </c>
      <c r="F314" s="138" t="s">
        <v>416</v>
      </c>
      <c r="G314" s="139" t="s">
        <v>149</v>
      </c>
      <c r="H314" s="140">
        <v>203.42</v>
      </c>
      <c r="I314" s="141"/>
      <c r="J314" s="142">
        <f>ROUND(I314*H314,2)</f>
        <v>0</v>
      </c>
      <c r="K314" s="138" t="s">
        <v>150</v>
      </c>
      <c r="L314" s="32"/>
      <c r="M314" s="143" t="s">
        <v>1</v>
      </c>
      <c r="N314" s="144" t="s">
        <v>46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151</v>
      </c>
      <c r="AT314" s="147" t="s">
        <v>146</v>
      </c>
      <c r="AU314" s="147" t="s">
        <v>90</v>
      </c>
      <c r="AY314" s="17" t="s">
        <v>144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88</v>
      </c>
      <c r="BK314" s="148">
        <f>ROUND(I314*H314,2)</f>
        <v>0</v>
      </c>
      <c r="BL314" s="17" t="s">
        <v>151</v>
      </c>
      <c r="BM314" s="147" t="s">
        <v>417</v>
      </c>
    </row>
    <row r="315" spans="2:65" s="13" customFormat="1">
      <c r="B315" s="157"/>
      <c r="D315" s="150" t="s">
        <v>156</v>
      </c>
      <c r="E315" s="158" t="s">
        <v>1</v>
      </c>
      <c r="F315" s="159" t="s">
        <v>162</v>
      </c>
      <c r="H315" s="158" t="s">
        <v>1</v>
      </c>
      <c r="I315" s="160"/>
      <c r="L315" s="157"/>
      <c r="M315" s="161"/>
      <c r="T315" s="162"/>
      <c r="AT315" s="158" t="s">
        <v>156</v>
      </c>
      <c r="AU315" s="158" t="s">
        <v>90</v>
      </c>
      <c r="AV315" s="13" t="s">
        <v>88</v>
      </c>
      <c r="AW315" s="13" t="s">
        <v>36</v>
      </c>
      <c r="AX315" s="13" t="s">
        <v>81</v>
      </c>
      <c r="AY315" s="158" t="s">
        <v>144</v>
      </c>
    </row>
    <row r="316" spans="2:65" s="13" customFormat="1">
      <c r="B316" s="157"/>
      <c r="D316" s="150" t="s">
        <v>156</v>
      </c>
      <c r="E316" s="158" t="s">
        <v>1</v>
      </c>
      <c r="F316" s="159" t="s">
        <v>163</v>
      </c>
      <c r="H316" s="158" t="s">
        <v>1</v>
      </c>
      <c r="I316" s="160"/>
      <c r="L316" s="157"/>
      <c r="M316" s="161"/>
      <c r="T316" s="162"/>
      <c r="AT316" s="158" t="s">
        <v>156</v>
      </c>
      <c r="AU316" s="158" t="s">
        <v>90</v>
      </c>
      <c r="AV316" s="13" t="s">
        <v>88</v>
      </c>
      <c r="AW316" s="13" t="s">
        <v>36</v>
      </c>
      <c r="AX316" s="13" t="s">
        <v>81</v>
      </c>
      <c r="AY316" s="158" t="s">
        <v>144</v>
      </c>
    </row>
    <row r="317" spans="2:65" s="12" customFormat="1">
      <c r="B317" s="149"/>
      <c r="D317" s="150" t="s">
        <v>156</v>
      </c>
      <c r="E317" s="151" t="s">
        <v>1</v>
      </c>
      <c r="F317" s="152" t="s">
        <v>202</v>
      </c>
      <c r="H317" s="153">
        <v>203.42</v>
      </c>
      <c r="I317" s="154"/>
      <c r="L317" s="149"/>
      <c r="M317" s="155"/>
      <c r="T317" s="156"/>
      <c r="AT317" s="151" t="s">
        <v>156</v>
      </c>
      <c r="AU317" s="151" t="s">
        <v>90</v>
      </c>
      <c r="AV317" s="12" t="s">
        <v>90</v>
      </c>
      <c r="AW317" s="12" t="s">
        <v>36</v>
      </c>
      <c r="AX317" s="12" t="s">
        <v>88</v>
      </c>
      <c r="AY317" s="151" t="s">
        <v>144</v>
      </c>
    </row>
    <row r="318" spans="2:65" s="1" customFormat="1" ht="44.25" customHeight="1">
      <c r="B318" s="32"/>
      <c r="C318" s="136" t="s">
        <v>418</v>
      </c>
      <c r="D318" s="136" t="s">
        <v>146</v>
      </c>
      <c r="E318" s="137" t="s">
        <v>419</v>
      </c>
      <c r="F318" s="138" t="s">
        <v>420</v>
      </c>
      <c r="G318" s="139" t="s">
        <v>149</v>
      </c>
      <c r="H318" s="140">
        <v>217.95</v>
      </c>
      <c r="I318" s="141"/>
      <c r="J318" s="142">
        <f>ROUND(I318*H318,2)</f>
        <v>0</v>
      </c>
      <c r="K318" s="138" t="s">
        <v>150</v>
      </c>
      <c r="L318" s="32"/>
      <c r="M318" s="143" t="s">
        <v>1</v>
      </c>
      <c r="N318" s="144" t="s">
        <v>46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151</v>
      </c>
      <c r="AT318" s="147" t="s">
        <v>146</v>
      </c>
      <c r="AU318" s="147" t="s">
        <v>90</v>
      </c>
      <c r="AY318" s="17" t="s">
        <v>144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88</v>
      </c>
      <c r="BK318" s="148">
        <f>ROUND(I318*H318,2)</f>
        <v>0</v>
      </c>
      <c r="BL318" s="17" t="s">
        <v>151</v>
      </c>
      <c r="BM318" s="147" t="s">
        <v>421</v>
      </c>
    </row>
    <row r="319" spans="2:65" s="13" customFormat="1">
      <c r="B319" s="157"/>
      <c r="D319" s="150" t="s">
        <v>156</v>
      </c>
      <c r="E319" s="158" t="s">
        <v>1</v>
      </c>
      <c r="F319" s="159" t="s">
        <v>162</v>
      </c>
      <c r="H319" s="158" t="s">
        <v>1</v>
      </c>
      <c r="I319" s="160"/>
      <c r="L319" s="157"/>
      <c r="M319" s="161"/>
      <c r="T319" s="162"/>
      <c r="AT319" s="158" t="s">
        <v>156</v>
      </c>
      <c r="AU319" s="158" t="s">
        <v>90</v>
      </c>
      <c r="AV319" s="13" t="s">
        <v>88</v>
      </c>
      <c r="AW319" s="13" t="s">
        <v>36</v>
      </c>
      <c r="AX319" s="13" t="s">
        <v>81</v>
      </c>
      <c r="AY319" s="158" t="s">
        <v>144</v>
      </c>
    </row>
    <row r="320" spans="2:65" s="13" customFormat="1">
      <c r="B320" s="157"/>
      <c r="D320" s="150" t="s">
        <v>156</v>
      </c>
      <c r="E320" s="158" t="s">
        <v>1</v>
      </c>
      <c r="F320" s="159" t="s">
        <v>163</v>
      </c>
      <c r="H320" s="158" t="s">
        <v>1</v>
      </c>
      <c r="I320" s="160"/>
      <c r="L320" s="157"/>
      <c r="M320" s="161"/>
      <c r="T320" s="162"/>
      <c r="AT320" s="158" t="s">
        <v>156</v>
      </c>
      <c r="AU320" s="158" t="s">
        <v>90</v>
      </c>
      <c r="AV320" s="13" t="s">
        <v>88</v>
      </c>
      <c r="AW320" s="13" t="s">
        <v>36</v>
      </c>
      <c r="AX320" s="13" t="s">
        <v>81</v>
      </c>
      <c r="AY320" s="158" t="s">
        <v>144</v>
      </c>
    </row>
    <row r="321" spans="2:65" s="12" customFormat="1">
      <c r="B321" s="149"/>
      <c r="D321" s="150" t="s">
        <v>156</v>
      </c>
      <c r="E321" s="151" t="s">
        <v>1</v>
      </c>
      <c r="F321" s="152" t="s">
        <v>422</v>
      </c>
      <c r="H321" s="153">
        <v>217.95</v>
      </c>
      <c r="I321" s="154"/>
      <c r="L321" s="149"/>
      <c r="M321" s="155"/>
      <c r="T321" s="156"/>
      <c r="AT321" s="151" t="s">
        <v>156</v>
      </c>
      <c r="AU321" s="151" t="s">
        <v>90</v>
      </c>
      <c r="AV321" s="12" t="s">
        <v>90</v>
      </c>
      <c r="AW321" s="12" t="s">
        <v>36</v>
      </c>
      <c r="AX321" s="12" t="s">
        <v>88</v>
      </c>
      <c r="AY321" s="151" t="s">
        <v>144</v>
      </c>
    </row>
    <row r="322" spans="2:65" s="1" customFormat="1" ht="78" customHeight="1">
      <c r="B322" s="32"/>
      <c r="C322" s="136" t="s">
        <v>423</v>
      </c>
      <c r="D322" s="136" t="s">
        <v>146</v>
      </c>
      <c r="E322" s="137" t="s">
        <v>424</v>
      </c>
      <c r="F322" s="138" t="s">
        <v>425</v>
      </c>
      <c r="G322" s="139" t="s">
        <v>149</v>
      </c>
      <c r="H322" s="140">
        <v>16.05</v>
      </c>
      <c r="I322" s="141"/>
      <c r="J322" s="142">
        <f>ROUND(I322*H322,2)</f>
        <v>0</v>
      </c>
      <c r="K322" s="138" t="s">
        <v>150</v>
      </c>
      <c r="L322" s="32"/>
      <c r="M322" s="143" t="s">
        <v>1</v>
      </c>
      <c r="N322" s="144" t="s">
        <v>46</v>
      </c>
      <c r="P322" s="145">
        <f>O322*H322</f>
        <v>0</v>
      </c>
      <c r="Q322" s="145">
        <v>8.9219999999999994E-2</v>
      </c>
      <c r="R322" s="145">
        <f>Q322*H322</f>
        <v>1.4319809999999999</v>
      </c>
      <c r="S322" s="145">
        <v>0</v>
      </c>
      <c r="T322" s="146">
        <f>S322*H322</f>
        <v>0</v>
      </c>
      <c r="AR322" s="147" t="s">
        <v>151</v>
      </c>
      <c r="AT322" s="147" t="s">
        <v>146</v>
      </c>
      <c r="AU322" s="147" t="s">
        <v>90</v>
      </c>
      <c r="AY322" s="17" t="s">
        <v>144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88</v>
      </c>
      <c r="BK322" s="148">
        <f>ROUND(I322*H322,2)</f>
        <v>0</v>
      </c>
      <c r="BL322" s="17" t="s">
        <v>151</v>
      </c>
      <c r="BM322" s="147" t="s">
        <v>426</v>
      </c>
    </row>
    <row r="323" spans="2:65" s="13" customFormat="1">
      <c r="B323" s="157"/>
      <c r="D323" s="150" t="s">
        <v>156</v>
      </c>
      <c r="E323" s="158" t="s">
        <v>1</v>
      </c>
      <c r="F323" s="159" t="s">
        <v>427</v>
      </c>
      <c r="H323" s="158" t="s">
        <v>1</v>
      </c>
      <c r="I323" s="160"/>
      <c r="L323" s="157"/>
      <c r="M323" s="161"/>
      <c r="T323" s="162"/>
      <c r="AT323" s="158" t="s">
        <v>156</v>
      </c>
      <c r="AU323" s="158" t="s">
        <v>90</v>
      </c>
      <c r="AV323" s="13" t="s">
        <v>88</v>
      </c>
      <c r="AW323" s="13" t="s">
        <v>36</v>
      </c>
      <c r="AX323" s="13" t="s">
        <v>81</v>
      </c>
      <c r="AY323" s="158" t="s">
        <v>144</v>
      </c>
    </row>
    <row r="324" spans="2:65" s="12" customFormat="1">
      <c r="B324" s="149"/>
      <c r="D324" s="150" t="s">
        <v>156</v>
      </c>
      <c r="E324" s="151" t="s">
        <v>1</v>
      </c>
      <c r="F324" s="152" t="s">
        <v>164</v>
      </c>
      <c r="H324" s="153">
        <v>16.05</v>
      </c>
      <c r="I324" s="154"/>
      <c r="L324" s="149"/>
      <c r="M324" s="155"/>
      <c r="T324" s="156"/>
      <c r="AT324" s="151" t="s">
        <v>156</v>
      </c>
      <c r="AU324" s="151" t="s">
        <v>90</v>
      </c>
      <c r="AV324" s="12" t="s">
        <v>90</v>
      </c>
      <c r="AW324" s="12" t="s">
        <v>36</v>
      </c>
      <c r="AX324" s="12" t="s">
        <v>88</v>
      </c>
      <c r="AY324" s="151" t="s">
        <v>144</v>
      </c>
    </row>
    <row r="325" spans="2:65" s="1" customFormat="1" ht="16.5" customHeight="1">
      <c r="B325" s="32"/>
      <c r="C325" s="173" t="s">
        <v>428</v>
      </c>
      <c r="D325" s="173" t="s">
        <v>309</v>
      </c>
      <c r="E325" s="174" t="s">
        <v>429</v>
      </c>
      <c r="F325" s="175" t="s">
        <v>430</v>
      </c>
      <c r="G325" s="176" t="s">
        <v>149</v>
      </c>
      <c r="H325" s="177">
        <v>4.8150000000000004</v>
      </c>
      <c r="I325" s="178"/>
      <c r="J325" s="179">
        <f>ROUND(I325*H325,2)</f>
        <v>0</v>
      </c>
      <c r="K325" s="175" t="s">
        <v>150</v>
      </c>
      <c r="L325" s="180"/>
      <c r="M325" s="181" t="s">
        <v>1</v>
      </c>
      <c r="N325" s="182" t="s">
        <v>46</v>
      </c>
      <c r="P325" s="145">
        <f>O325*H325</f>
        <v>0</v>
      </c>
      <c r="Q325" s="145">
        <v>0.13</v>
      </c>
      <c r="R325" s="145">
        <f>Q325*H325</f>
        <v>0.62595000000000012</v>
      </c>
      <c r="S325" s="145">
        <v>0</v>
      </c>
      <c r="T325" s="146">
        <f>S325*H325</f>
        <v>0</v>
      </c>
      <c r="AR325" s="147" t="s">
        <v>192</v>
      </c>
      <c r="AT325" s="147" t="s">
        <v>309</v>
      </c>
      <c r="AU325" s="147" t="s">
        <v>90</v>
      </c>
      <c r="AY325" s="17" t="s">
        <v>144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88</v>
      </c>
      <c r="BK325" s="148">
        <f>ROUND(I325*H325,2)</f>
        <v>0</v>
      </c>
      <c r="BL325" s="17" t="s">
        <v>151</v>
      </c>
      <c r="BM325" s="147" t="s">
        <v>431</v>
      </c>
    </row>
    <row r="326" spans="2:65" s="1" customFormat="1" ht="19.5">
      <c r="B326" s="32"/>
      <c r="D326" s="150" t="s">
        <v>168</v>
      </c>
      <c r="F326" s="163" t="s">
        <v>432</v>
      </c>
      <c r="I326" s="164"/>
      <c r="L326" s="32"/>
      <c r="M326" s="165"/>
      <c r="T326" s="54"/>
      <c r="AT326" s="17" t="s">
        <v>168</v>
      </c>
      <c r="AU326" s="17" t="s">
        <v>90</v>
      </c>
    </row>
    <row r="327" spans="2:65" s="13" customFormat="1">
      <c r="B327" s="157"/>
      <c r="D327" s="150" t="s">
        <v>156</v>
      </c>
      <c r="E327" s="158" t="s">
        <v>1</v>
      </c>
      <c r="F327" s="159" t="s">
        <v>433</v>
      </c>
      <c r="H327" s="158" t="s">
        <v>1</v>
      </c>
      <c r="I327" s="160"/>
      <c r="L327" s="157"/>
      <c r="M327" s="161"/>
      <c r="T327" s="162"/>
      <c r="AT327" s="158" t="s">
        <v>156</v>
      </c>
      <c r="AU327" s="158" t="s">
        <v>90</v>
      </c>
      <c r="AV327" s="13" t="s">
        <v>88</v>
      </c>
      <c r="AW327" s="13" t="s">
        <v>36</v>
      </c>
      <c r="AX327" s="13" t="s">
        <v>81</v>
      </c>
      <c r="AY327" s="158" t="s">
        <v>144</v>
      </c>
    </row>
    <row r="328" spans="2:65" s="12" customFormat="1">
      <c r="B328" s="149"/>
      <c r="D328" s="150" t="s">
        <v>156</v>
      </c>
      <c r="E328" s="151" t="s">
        <v>1</v>
      </c>
      <c r="F328" s="152" t="s">
        <v>434</v>
      </c>
      <c r="H328" s="153">
        <v>4.8150000000000004</v>
      </c>
      <c r="I328" s="154"/>
      <c r="L328" s="149"/>
      <c r="M328" s="155"/>
      <c r="T328" s="156"/>
      <c r="AT328" s="151" t="s">
        <v>156</v>
      </c>
      <c r="AU328" s="151" t="s">
        <v>90</v>
      </c>
      <c r="AV328" s="12" t="s">
        <v>90</v>
      </c>
      <c r="AW328" s="12" t="s">
        <v>36</v>
      </c>
      <c r="AX328" s="12" t="s">
        <v>88</v>
      </c>
      <c r="AY328" s="151" t="s">
        <v>144</v>
      </c>
    </row>
    <row r="329" spans="2:65" s="1" customFormat="1" ht="66.75" customHeight="1">
      <c r="B329" s="32"/>
      <c r="C329" s="136" t="s">
        <v>435</v>
      </c>
      <c r="D329" s="136" t="s">
        <v>146</v>
      </c>
      <c r="E329" s="137" t="s">
        <v>436</v>
      </c>
      <c r="F329" s="138" t="s">
        <v>437</v>
      </c>
      <c r="G329" s="139" t="s">
        <v>149</v>
      </c>
      <c r="H329" s="140">
        <v>167.55</v>
      </c>
      <c r="I329" s="141"/>
      <c r="J329" s="142">
        <f>ROUND(I329*H329,2)</f>
        <v>0</v>
      </c>
      <c r="K329" s="138" t="s">
        <v>150</v>
      </c>
      <c r="L329" s="32"/>
      <c r="M329" s="143" t="s">
        <v>1</v>
      </c>
      <c r="N329" s="144" t="s">
        <v>46</v>
      </c>
      <c r="P329" s="145">
        <f>O329*H329</f>
        <v>0</v>
      </c>
      <c r="Q329" s="145">
        <v>0.10100000000000001</v>
      </c>
      <c r="R329" s="145">
        <f>Q329*H329</f>
        <v>16.922550000000001</v>
      </c>
      <c r="S329" s="145">
        <v>0</v>
      </c>
      <c r="T329" s="146">
        <f>S329*H329</f>
        <v>0</v>
      </c>
      <c r="AR329" s="147" t="s">
        <v>151</v>
      </c>
      <c r="AT329" s="147" t="s">
        <v>146</v>
      </c>
      <c r="AU329" s="147" t="s">
        <v>90</v>
      </c>
      <c r="AY329" s="17" t="s">
        <v>144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88</v>
      </c>
      <c r="BK329" s="148">
        <f>ROUND(I329*H329,2)</f>
        <v>0</v>
      </c>
      <c r="BL329" s="17" t="s">
        <v>151</v>
      </c>
      <c r="BM329" s="147" t="s">
        <v>438</v>
      </c>
    </row>
    <row r="330" spans="2:65" s="12" customFormat="1">
      <c r="B330" s="149"/>
      <c r="D330" s="150" t="s">
        <v>156</v>
      </c>
      <c r="E330" s="151" t="s">
        <v>1</v>
      </c>
      <c r="F330" s="152" t="s">
        <v>157</v>
      </c>
      <c r="H330" s="153">
        <v>167.55</v>
      </c>
      <c r="I330" s="154"/>
      <c r="L330" s="149"/>
      <c r="M330" s="155"/>
      <c r="T330" s="156"/>
      <c r="AT330" s="151" t="s">
        <v>156</v>
      </c>
      <c r="AU330" s="151" t="s">
        <v>90</v>
      </c>
      <c r="AV330" s="12" t="s">
        <v>90</v>
      </c>
      <c r="AW330" s="12" t="s">
        <v>36</v>
      </c>
      <c r="AX330" s="12" t="s">
        <v>88</v>
      </c>
      <c r="AY330" s="151" t="s">
        <v>144</v>
      </c>
    </row>
    <row r="331" spans="2:65" s="1" customFormat="1" ht="24.2" customHeight="1">
      <c r="B331" s="32"/>
      <c r="C331" s="173" t="s">
        <v>439</v>
      </c>
      <c r="D331" s="173" t="s">
        <v>309</v>
      </c>
      <c r="E331" s="174" t="s">
        <v>440</v>
      </c>
      <c r="F331" s="175" t="s">
        <v>441</v>
      </c>
      <c r="G331" s="176" t="s">
        <v>149</v>
      </c>
      <c r="H331" s="177">
        <v>51.773000000000003</v>
      </c>
      <c r="I331" s="178"/>
      <c r="J331" s="179">
        <f>ROUND(I331*H331,2)</f>
        <v>0</v>
      </c>
      <c r="K331" s="175" t="s">
        <v>150</v>
      </c>
      <c r="L331" s="180"/>
      <c r="M331" s="181" t="s">
        <v>1</v>
      </c>
      <c r="N331" s="182" t="s">
        <v>46</v>
      </c>
      <c r="P331" s="145">
        <f>O331*H331</f>
        <v>0</v>
      </c>
      <c r="Q331" s="145">
        <v>0.115</v>
      </c>
      <c r="R331" s="145">
        <f>Q331*H331</f>
        <v>5.953895000000001</v>
      </c>
      <c r="S331" s="145">
        <v>0</v>
      </c>
      <c r="T331" s="146">
        <f>S331*H331</f>
        <v>0</v>
      </c>
      <c r="AR331" s="147" t="s">
        <v>192</v>
      </c>
      <c r="AT331" s="147" t="s">
        <v>309</v>
      </c>
      <c r="AU331" s="147" t="s">
        <v>90</v>
      </c>
      <c r="AY331" s="17" t="s">
        <v>144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88</v>
      </c>
      <c r="BK331" s="148">
        <f>ROUND(I331*H331,2)</f>
        <v>0</v>
      </c>
      <c r="BL331" s="17" t="s">
        <v>151</v>
      </c>
      <c r="BM331" s="147" t="s">
        <v>442</v>
      </c>
    </row>
    <row r="332" spans="2:65" s="13" customFormat="1">
      <c r="B332" s="157"/>
      <c r="D332" s="150" t="s">
        <v>156</v>
      </c>
      <c r="E332" s="158" t="s">
        <v>1</v>
      </c>
      <c r="F332" s="159" t="s">
        <v>433</v>
      </c>
      <c r="H332" s="158" t="s">
        <v>1</v>
      </c>
      <c r="I332" s="160"/>
      <c r="L332" s="157"/>
      <c r="M332" s="161"/>
      <c r="T332" s="162"/>
      <c r="AT332" s="158" t="s">
        <v>156</v>
      </c>
      <c r="AU332" s="158" t="s">
        <v>90</v>
      </c>
      <c r="AV332" s="13" t="s">
        <v>88</v>
      </c>
      <c r="AW332" s="13" t="s">
        <v>36</v>
      </c>
      <c r="AX332" s="13" t="s">
        <v>81</v>
      </c>
      <c r="AY332" s="158" t="s">
        <v>144</v>
      </c>
    </row>
    <row r="333" spans="2:65" s="12" customFormat="1">
      <c r="B333" s="149"/>
      <c r="D333" s="150" t="s">
        <v>156</v>
      </c>
      <c r="E333" s="151" t="s">
        <v>1</v>
      </c>
      <c r="F333" s="152" t="s">
        <v>443</v>
      </c>
      <c r="H333" s="153">
        <v>50.265000000000001</v>
      </c>
      <c r="I333" s="154"/>
      <c r="L333" s="149"/>
      <c r="M333" s="155"/>
      <c r="T333" s="156"/>
      <c r="AT333" s="151" t="s">
        <v>156</v>
      </c>
      <c r="AU333" s="151" t="s">
        <v>90</v>
      </c>
      <c r="AV333" s="12" t="s">
        <v>90</v>
      </c>
      <c r="AW333" s="12" t="s">
        <v>36</v>
      </c>
      <c r="AX333" s="12" t="s">
        <v>88</v>
      </c>
      <c r="AY333" s="151" t="s">
        <v>144</v>
      </c>
    </row>
    <row r="334" spans="2:65" s="12" customFormat="1">
      <c r="B334" s="149"/>
      <c r="D334" s="150" t="s">
        <v>156</v>
      </c>
      <c r="F334" s="152" t="s">
        <v>444</v>
      </c>
      <c r="H334" s="153">
        <v>51.773000000000003</v>
      </c>
      <c r="I334" s="154"/>
      <c r="L334" s="149"/>
      <c r="M334" s="155"/>
      <c r="T334" s="156"/>
      <c r="AT334" s="151" t="s">
        <v>156</v>
      </c>
      <c r="AU334" s="151" t="s">
        <v>90</v>
      </c>
      <c r="AV334" s="12" t="s">
        <v>90</v>
      </c>
      <c r="AW334" s="12" t="s">
        <v>4</v>
      </c>
      <c r="AX334" s="12" t="s">
        <v>88</v>
      </c>
      <c r="AY334" s="151" t="s">
        <v>144</v>
      </c>
    </row>
    <row r="335" spans="2:65" s="11" customFormat="1" ht="22.9" customHeight="1">
      <c r="B335" s="124"/>
      <c r="D335" s="125" t="s">
        <v>80</v>
      </c>
      <c r="E335" s="134" t="s">
        <v>192</v>
      </c>
      <c r="F335" s="134" t="s">
        <v>445</v>
      </c>
      <c r="I335" s="127"/>
      <c r="J335" s="135">
        <f>BK335</f>
        <v>0</v>
      </c>
      <c r="L335" s="124"/>
      <c r="M335" s="129"/>
      <c r="P335" s="130">
        <f>SUM(P336:P427)</f>
        <v>0</v>
      </c>
      <c r="R335" s="130">
        <f>SUM(R336:R427)</f>
        <v>9.7068582299999999</v>
      </c>
      <c r="T335" s="131">
        <f>SUM(T336:T427)</f>
        <v>11</v>
      </c>
      <c r="AR335" s="125" t="s">
        <v>88</v>
      </c>
      <c r="AT335" s="132" t="s">
        <v>80</v>
      </c>
      <c r="AU335" s="132" t="s">
        <v>88</v>
      </c>
      <c r="AY335" s="125" t="s">
        <v>144</v>
      </c>
      <c r="BK335" s="133">
        <f>SUM(BK336:BK427)</f>
        <v>0</v>
      </c>
    </row>
    <row r="336" spans="2:65" s="1" customFormat="1" ht="33" customHeight="1">
      <c r="B336" s="32"/>
      <c r="C336" s="136" t="s">
        <v>446</v>
      </c>
      <c r="D336" s="136" t="s">
        <v>146</v>
      </c>
      <c r="E336" s="137" t="s">
        <v>447</v>
      </c>
      <c r="F336" s="138" t="s">
        <v>448</v>
      </c>
      <c r="G336" s="139" t="s">
        <v>224</v>
      </c>
      <c r="H336" s="140">
        <v>250</v>
      </c>
      <c r="I336" s="141"/>
      <c r="J336" s="142">
        <f t="shared" ref="J336:J350" si="0">ROUND(I336*H336,2)</f>
        <v>0</v>
      </c>
      <c r="K336" s="138" t="s">
        <v>150</v>
      </c>
      <c r="L336" s="32"/>
      <c r="M336" s="143" t="s">
        <v>1</v>
      </c>
      <c r="N336" s="144" t="s">
        <v>46</v>
      </c>
      <c r="P336" s="145">
        <f t="shared" ref="P336:P350" si="1">O336*H336</f>
        <v>0</v>
      </c>
      <c r="Q336" s="145">
        <v>0</v>
      </c>
      <c r="R336" s="145">
        <f t="shared" ref="R336:R350" si="2">Q336*H336</f>
        <v>0</v>
      </c>
      <c r="S336" s="145">
        <v>4.3999999999999997E-2</v>
      </c>
      <c r="T336" s="146">
        <f t="shared" ref="T336:T350" si="3">S336*H336</f>
        <v>11</v>
      </c>
      <c r="AR336" s="147" t="s">
        <v>151</v>
      </c>
      <c r="AT336" s="147" t="s">
        <v>146</v>
      </c>
      <c r="AU336" s="147" t="s">
        <v>90</v>
      </c>
      <c r="AY336" s="17" t="s">
        <v>144</v>
      </c>
      <c r="BE336" s="148">
        <f t="shared" ref="BE336:BE350" si="4">IF(N336="základní",J336,0)</f>
        <v>0</v>
      </c>
      <c r="BF336" s="148">
        <f t="shared" ref="BF336:BF350" si="5">IF(N336="snížená",J336,0)</f>
        <v>0</v>
      </c>
      <c r="BG336" s="148">
        <f t="shared" ref="BG336:BG350" si="6">IF(N336="zákl. přenesená",J336,0)</f>
        <v>0</v>
      </c>
      <c r="BH336" s="148">
        <f t="shared" ref="BH336:BH350" si="7">IF(N336="sníž. přenesená",J336,0)</f>
        <v>0</v>
      </c>
      <c r="BI336" s="148">
        <f t="shared" ref="BI336:BI350" si="8">IF(N336="nulová",J336,0)</f>
        <v>0</v>
      </c>
      <c r="BJ336" s="17" t="s">
        <v>88</v>
      </c>
      <c r="BK336" s="148">
        <f t="shared" ref="BK336:BK350" si="9">ROUND(I336*H336,2)</f>
        <v>0</v>
      </c>
      <c r="BL336" s="17" t="s">
        <v>151</v>
      </c>
      <c r="BM336" s="147" t="s">
        <v>449</v>
      </c>
    </row>
    <row r="337" spans="2:65" s="1" customFormat="1" ht="44.25" customHeight="1">
      <c r="B337" s="32"/>
      <c r="C337" s="136" t="s">
        <v>450</v>
      </c>
      <c r="D337" s="136" t="s">
        <v>146</v>
      </c>
      <c r="E337" s="137" t="s">
        <v>451</v>
      </c>
      <c r="F337" s="138" t="s">
        <v>452</v>
      </c>
      <c r="G337" s="139" t="s">
        <v>350</v>
      </c>
      <c r="H337" s="140">
        <v>2</v>
      </c>
      <c r="I337" s="141"/>
      <c r="J337" s="142">
        <f t="shared" si="0"/>
        <v>0</v>
      </c>
      <c r="K337" s="138" t="s">
        <v>150</v>
      </c>
      <c r="L337" s="32"/>
      <c r="M337" s="143" t="s">
        <v>1</v>
      </c>
      <c r="N337" s="144" t="s">
        <v>46</v>
      </c>
      <c r="P337" s="145">
        <f t="shared" si="1"/>
        <v>0</v>
      </c>
      <c r="Q337" s="145">
        <v>1.67E-3</v>
      </c>
      <c r="R337" s="145">
        <f t="shared" si="2"/>
        <v>3.3400000000000001E-3</v>
      </c>
      <c r="S337" s="145">
        <v>0</v>
      </c>
      <c r="T337" s="146">
        <f t="shared" si="3"/>
        <v>0</v>
      </c>
      <c r="AR337" s="147" t="s">
        <v>151</v>
      </c>
      <c r="AT337" s="147" t="s">
        <v>146</v>
      </c>
      <c r="AU337" s="147" t="s">
        <v>90</v>
      </c>
      <c r="AY337" s="17" t="s">
        <v>144</v>
      </c>
      <c r="BE337" s="148">
        <f t="shared" si="4"/>
        <v>0</v>
      </c>
      <c r="BF337" s="148">
        <f t="shared" si="5"/>
        <v>0</v>
      </c>
      <c r="BG337" s="148">
        <f t="shared" si="6"/>
        <v>0</v>
      </c>
      <c r="BH337" s="148">
        <f t="shared" si="7"/>
        <v>0</v>
      </c>
      <c r="BI337" s="148">
        <f t="shared" si="8"/>
        <v>0</v>
      </c>
      <c r="BJ337" s="17" t="s">
        <v>88</v>
      </c>
      <c r="BK337" s="148">
        <f t="shared" si="9"/>
        <v>0</v>
      </c>
      <c r="BL337" s="17" t="s">
        <v>151</v>
      </c>
      <c r="BM337" s="147" t="s">
        <v>453</v>
      </c>
    </row>
    <row r="338" spans="2:65" s="1" customFormat="1" ht="24.2" customHeight="1">
      <c r="B338" s="32"/>
      <c r="C338" s="173" t="s">
        <v>454</v>
      </c>
      <c r="D338" s="173" t="s">
        <v>309</v>
      </c>
      <c r="E338" s="174" t="s">
        <v>455</v>
      </c>
      <c r="F338" s="175" t="s">
        <v>456</v>
      </c>
      <c r="G338" s="176" t="s">
        <v>350</v>
      </c>
      <c r="H338" s="177">
        <v>2</v>
      </c>
      <c r="I338" s="178"/>
      <c r="J338" s="179">
        <f t="shared" si="0"/>
        <v>0</v>
      </c>
      <c r="K338" s="175" t="s">
        <v>150</v>
      </c>
      <c r="L338" s="180"/>
      <c r="M338" s="181" t="s">
        <v>1</v>
      </c>
      <c r="N338" s="182" t="s">
        <v>46</v>
      </c>
      <c r="P338" s="145">
        <f t="shared" si="1"/>
        <v>0</v>
      </c>
      <c r="Q338" s="145">
        <v>1.2200000000000001E-2</v>
      </c>
      <c r="R338" s="145">
        <f t="shared" si="2"/>
        <v>2.4400000000000002E-2</v>
      </c>
      <c r="S338" s="145">
        <v>0</v>
      </c>
      <c r="T338" s="146">
        <f t="shared" si="3"/>
        <v>0</v>
      </c>
      <c r="AR338" s="147" t="s">
        <v>192</v>
      </c>
      <c r="AT338" s="147" t="s">
        <v>309</v>
      </c>
      <c r="AU338" s="147" t="s">
        <v>90</v>
      </c>
      <c r="AY338" s="17" t="s">
        <v>144</v>
      </c>
      <c r="BE338" s="148">
        <f t="shared" si="4"/>
        <v>0</v>
      </c>
      <c r="BF338" s="148">
        <f t="shared" si="5"/>
        <v>0</v>
      </c>
      <c r="BG338" s="148">
        <f t="shared" si="6"/>
        <v>0</v>
      </c>
      <c r="BH338" s="148">
        <f t="shared" si="7"/>
        <v>0</v>
      </c>
      <c r="BI338" s="148">
        <f t="shared" si="8"/>
        <v>0</v>
      </c>
      <c r="BJ338" s="17" t="s">
        <v>88</v>
      </c>
      <c r="BK338" s="148">
        <f t="shared" si="9"/>
        <v>0</v>
      </c>
      <c r="BL338" s="17" t="s">
        <v>151</v>
      </c>
      <c r="BM338" s="147" t="s">
        <v>457</v>
      </c>
    </row>
    <row r="339" spans="2:65" s="1" customFormat="1" ht="44.25" customHeight="1">
      <c r="B339" s="32"/>
      <c r="C339" s="136" t="s">
        <v>458</v>
      </c>
      <c r="D339" s="136" t="s">
        <v>146</v>
      </c>
      <c r="E339" s="137" t="s">
        <v>459</v>
      </c>
      <c r="F339" s="138" t="s">
        <v>460</v>
      </c>
      <c r="G339" s="139" t="s">
        <v>350</v>
      </c>
      <c r="H339" s="140">
        <v>1</v>
      </c>
      <c r="I339" s="141"/>
      <c r="J339" s="142">
        <f t="shared" si="0"/>
        <v>0</v>
      </c>
      <c r="K339" s="138" t="s">
        <v>1</v>
      </c>
      <c r="L339" s="32"/>
      <c r="M339" s="143" t="s">
        <v>1</v>
      </c>
      <c r="N339" s="144" t="s">
        <v>46</v>
      </c>
      <c r="P339" s="145">
        <f t="shared" si="1"/>
        <v>0</v>
      </c>
      <c r="Q339" s="145">
        <v>1.67E-3</v>
      </c>
      <c r="R339" s="145">
        <f t="shared" si="2"/>
        <v>1.67E-3</v>
      </c>
      <c r="S339" s="145">
        <v>0</v>
      </c>
      <c r="T339" s="146">
        <f t="shared" si="3"/>
        <v>0</v>
      </c>
      <c r="AR339" s="147" t="s">
        <v>151</v>
      </c>
      <c r="AT339" s="147" t="s">
        <v>146</v>
      </c>
      <c r="AU339" s="147" t="s">
        <v>90</v>
      </c>
      <c r="AY339" s="17" t="s">
        <v>144</v>
      </c>
      <c r="BE339" s="148">
        <f t="shared" si="4"/>
        <v>0</v>
      </c>
      <c r="BF339" s="148">
        <f t="shared" si="5"/>
        <v>0</v>
      </c>
      <c r="BG339" s="148">
        <f t="shared" si="6"/>
        <v>0</v>
      </c>
      <c r="BH339" s="148">
        <f t="shared" si="7"/>
        <v>0</v>
      </c>
      <c r="BI339" s="148">
        <f t="shared" si="8"/>
        <v>0</v>
      </c>
      <c r="BJ339" s="17" t="s">
        <v>88</v>
      </c>
      <c r="BK339" s="148">
        <f t="shared" si="9"/>
        <v>0</v>
      </c>
      <c r="BL339" s="17" t="s">
        <v>151</v>
      </c>
      <c r="BM339" s="147" t="s">
        <v>461</v>
      </c>
    </row>
    <row r="340" spans="2:65" s="1" customFormat="1" ht="24.2" customHeight="1">
      <c r="B340" s="32"/>
      <c r="C340" s="173" t="s">
        <v>462</v>
      </c>
      <c r="D340" s="173" t="s">
        <v>309</v>
      </c>
      <c r="E340" s="174" t="s">
        <v>463</v>
      </c>
      <c r="F340" s="175" t="s">
        <v>464</v>
      </c>
      <c r="G340" s="176" t="s">
        <v>350</v>
      </c>
      <c r="H340" s="177">
        <v>1</v>
      </c>
      <c r="I340" s="178"/>
      <c r="J340" s="179">
        <f t="shared" si="0"/>
        <v>0</v>
      </c>
      <c r="K340" s="175" t="s">
        <v>150</v>
      </c>
      <c r="L340" s="180"/>
      <c r="M340" s="181" t="s">
        <v>1</v>
      </c>
      <c r="N340" s="182" t="s">
        <v>46</v>
      </c>
      <c r="P340" s="145">
        <f t="shared" si="1"/>
        <v>0</v>
      </c>
      <c r="Q340" s="145">
        <v>1.2800000000000001E-2</v>
      </c>
      <c r="R340" s="145">
        <f t="shared" si="2"/>
        <v>1.2800000000000001E-2</v>
      </c>
      <c r="S340" s="145">
        <v>0</v>
      </c>
      <c r="T340" s="146">
        <f t="shared" si="3"/>
        <v>0</v>
      </c>
      <c r="AR340" s="147" t="s">
        <v>192</v>
      </c>
      <c r="AT340" s="147" t="s">
        <v>309</v>
      </c>
      <c r="AU340" s="147" t="s">
        <v>90</v>
      </c>
      <c r="AY340" s="17" t="s">
        <v>144</v>
      </c>
      <c r="BE340" s="148">
        <f t="shared" si="4"/>
        <v>0</v>
      </c>
      <c r="BF340" s="148">
        <f t="shared" si="5"/>
        <v>0</v>
      </c>
      <c r="BG340" s="148">
        <f t="shared" si="6"/>
        <v>0</v>
      </c>
      <c r="BH340" s="148">
        <f t="shared" si="7"/>
        <v>0</v>
      </c>
      <c r="BI340" s="148">
        <f t="shared" si="8"/>
        <v>0</v>
      </c>
      <c r="BJ340" s="17" t="s">
        <v>88</v>
      </c>
      <c r="BK340" s="148">
        <f t="shared" si="9"/>
        <v>0</v>
      </c>
      <c r="BL340" s="17" t="s">
        <v>151</v>
      </c>
      <c r="BM340" s="147" t="s">
        <v>465</v>
      </c>
    </row>
    <row r="341" spans="2:65" s="1" customFormat="1" ht="44.25" customHeight="1">
      <c r="B341" s="32"/>
      <c r="C341" s="136" t="s">
        <v>466</v>
      </c>
      <c r="D341" s="136" t="s">
        <v>146</v>
      </c>
      <c r="E341" s="137" t="s">
        <v>467</v>
      </c>
      <c r="F341" s="138" t="s">
        <v>468</v>
      </c>
      <c r="G341" s="139" t="s">
        <v>350</v>
      </c>
      <c r="H341" s="140">
        <v>1</v>
      </c>
      <c r="I341" s="141"/>
      <c r="J341" s="142">
        <f t="shared" si="0"/>
        <v>0</v>
      </c>
      <c r="K341" s="138" t="s">
        <v>150</v>
      </c>
      <c r="L341" s="32"/>
      <c r="M341" s="143" t="s">
        <v>1</v>
      </c>
      <c r="N341" s="144" t="s">
        <v>46</v>
      </c>
      <c r="P341" s="145">
        <f t="shared" si="1"/>
        <v>0</v>
      </c>
      <c r="Q341" s="145">
        <v>1.7099999999999999E-3</v>
      </c>
      <c r="R341" s="145">
        <f t="shared" si="2"/>
        <v>1.7099999999999999E-3</v>
      </c>
      <c r="S341" s="145">
        <v>0</v>
      </c>
      <c r="T341" s="146">
        <f t="shared" si="3"/>
        <v>0</v>
      </c>
      <c r="AR341" s="147" t="s">
        <v>151</v>
      </c>
      <c r="AT341" s="147" t="s">
        <v>146</v>
      </c>
      <c r="AU341" s="147" t="s">
        <v>90</v>
      </c>
      <c r="AY341" s="17" t="s">
        <v>144</v>
      </c>
      <c r="BE341" s="148">
        <f t="shared" si="4"/>
        <v>0</v>
      </c>
      <c r="BF341" s="148">
        <f t="shared" si="5"/>
        <v>0</v>
      </c>
      <c r="BG341" s="148">
        <f t="shared" si="6"/>
        <v>0</v>
      </c>
      <c r="BH341" s="148">
        <f t="shared" si="7"/>
        <v>0</v>
      </c>
      <c r="BI341" s="148">
        <f t="shared" si="8"/>
        <v>0</v>
      </c>
      <c r="BJ341" s="17" t="s">
        <v>88</v>
      </c>
      <c r="BK341" s="148">
        <f t="shared" si="9"/>
        <v>0</v>
      </c>
      <c r="BL341" s="17" t="s">
        <v>151</v>
      </c>
      <c r="BM341" s="147" t="s">
        <v>469</v>
      </c>
    </row>
    <row r="342" spans="2:65" s="1" customFormat="1" ht="24.2" customHeight="1">
      <c r="B342" s="32"/>
      <c r="C342" s="173" t="s">
        <v>470</v>
      </c>
      <c r="D342" s="173" t="s">
        <v>309</v>
      </c>
      <c r="E342" s="174" t="s">
        <v>471</v>
      </c>
      <c r="F342" s="175" t="s">
        <v>472</v>
      </c>
      <c r="G342" s="176" t="s">
        <v>350</v>
      </c>
      <c r="H342" s="177">
        <v>1</v>
      </c>
      <c r="I342" s="178"/>
      <c r="J342" s="179">
        <f t="shared" si="0"/>
        <v>0</v>
      </c>
      <c r="K342" s="175" t="s">
        <v>150</v>
      </c>
      <c r="L342" s="180"/>
      <c r="M342" s="181" t="s">
        <v>1</v>
      </c>
      <c r="N342" s="182" t="s">
        <v>46</v>
      </c>
      <c r="P342" s="145">
        <f t="shared" si="1"/>
        <v>0</v>
      </c>
      <c r="Q342" s="145">
        <v>1.9699999999999999E-2</v>
      </c>
      <c r="R342" s="145">
        <f t="shared" si="2"/>
        <v>1.9699999999999999E-2</v>
      </c>
      <c r="S342" s="145">
        <v>0</v>
      </c>
      <c r="T342" s="146">
        <f t="shared" si="3"/>
        <v>0</v>
      </c>
      <c r="AR342" s="147" t="s">
        <v>192</v>
      </c>
      <c r="AT342" s="147" t="s">
        <v>309</v>
      </c>
      <c r="AU342" s="147" t="s">
        <v>90</v>
      </c>
      <c r="AY342" s="17" t="s">
        <v>144</v>
      </c>
      <c r="BE342" s="148">
        <f t="shared" si="4"/>
        <v>0</v>
      </c>
      <c r="BF342" s="148">
        <f t="shared" si="5"/>
        <v>0</v>
      </c>
      <c r="BG342" s="148">
        <f t="shared" si="6"/>
        <v>0</v>
      </c>
      <c r="BH342" s="148">
        <f t="shared" si="7"/>
        <v>0</v>
      </c>
      <c r="BI342" s="148">
        <f t="shared" si="8"/>
        <v>0</v>
      </c>
      <c r="BJ342" s="17" t="s">
        <v>88</v>
      </c>
      <c r="BK342" s="148">
        <f t="shared" si="9"/>
        <v>0</v>
      </c>
      <c r="BL342" s="17" t="s">
        <v>151</v>
      </c>
      <c r="BM342" s="147" t="s">
        <v>473</v>
      </c>
    </row>
    <row r="343" spans="2:65" s="1" customFormat="1" ht="44.25" customHeight="1">
      <c r="B343" s="32"/>
      <c r="C343" s="136" t="s">
        <v>474</v>
      </c>
      <c r="D343" s="136" t="s">
        <v>146</v>
      </c>
      <c r="E343" s="137" t="s">
        <v>475</v>
      </c>
      <c r="F343" s="138" t="s">
        <v>476</v>
      </c>
      <c r="G343" s="139" t="s">
        <v>350</v>
      </c>
      <c r="H343" s="140">
        <v>1</v>
      </c>
      <c r="I343" s="141"/>
      <c r="J343" s="142">
        <f t="shared" si="0"/>
        <v>0</v>
      </c>
      <c r="K343" s="138" t="s">
        <v>1</v>
      </c>
      <c r="L343" s="32"/>
      <c r="M343" s="143" t="s">
        <v>1</v>
      </c>
      <c r="N343" s="144" t="s">
        <v>46</v>
      </c>
      <c r="P343" s="145">
        <f t="shared" si="1"/>
        <v>0</v>
      </c>
      <c r="Q343" s="145">
        <v>1.7099999999999999E-3</v>
      </c>
      <c r="R343" s="145">
        <f t="shared" si="2"/>
        <v>1.7099999999999999E-3</v>
      </c>
      <c r="S343" s="145">
        <v>0</v>
      </c>
      <c r="T343" s="146">
        <f t="shared" si="3"/>
        <v>0</v>
      </c>
      <c r="AR343" s="147" t="s">
        <v>151</v>
      </c>
      <c r="AT343" s="147" t="s">
        <v>146</v>
      </c>
      <c r="AU343" s="147" t="s">
        <v>90</v>
      </c>
      <c r="AY343" s="17" t="s">
        <v>144</v>
      </c>
      <c r="BE343" s="148">
        <f t="shared" si="4"/>
        <v>0</v>
      </c>
      <c r="BF343" s="148">
        <f t="shared" si="5"/>
        <v>0</v>
      </c>
      <c r="BG343" s="148">
        <f t="shared" si="6"/>
        <v>0</v>
      </c>
      <c r="BH343" s="148">
        <f t="shared" si="7"/>
        <v>0</v>
      </c>
      <c r="BI343" s="148">
        <f t="shared" si="8"/>
        <v>0</v>
      </c>
      <c r="BJ343" s="17" t="s">
        <v>88</v>
      </c>
      <c r="BK343" s="148">
        <f t="shared" si="9"/>
        <v>0</v>
      </c>
      <c r="BL343" s="17" t="s">
        <v>151</v>
      </c>
      <c r="BM343" s="147" t="s">
        <v>477</v>
      </c>
    </row>
    <row r="344" spans="2:65" s="1" customFormat="1" ht="24.2" customHeight="1">
      <c r="B344" s="32"/>
      <c r="C344" s="173" t="s">
        <v>478</v>
      </c>
      <c r="D344" s="173" t="s">
        <v>309</v>
      </c>
      <c r="E344" s="174" t="s">
        <v>479</v>
      </c>
      <c r="F344" s="175" t="s">
        <v>480</v>
      </c>
      <c r="G344" s="176" t="s">
        <v>350</v>
      </c>
      <c r="H344" s="177">
        <v>1</v>
      </c>
      <c r="I344" s="178"/>
      <c r="J344" s="179">
        <f t="shared" si="0"/>
        <v>0</v>
      </c>
      <c r="K344" s="175" t="s">
        <v>150</v>
      </c>
      <c r="L344" s="180"/>
      <c r="M344" s="181" t="s">
        <v>1</v>
      </c>
      <c r="N344" s="182" t="s">
        <v>46</v>
      </c>
      <c r="P344" s="145">
        <f t="shared" si="1"/>
        <v>0</v>
      </c>
      <c r="Q344" s="145">
        <v>2.7199999999999998E-2</v>
      </c>
      <c r="R344" s="145">
        <f t="shared" si="2"/>
        <v>2.7199999999999998E-2</v>
      </c>
      <c r="S344" s="145">
        <v>0</v>
      </c>
      <c r="T344" s="146">
        <f t="shared" si="3"/>
        <v>0</v>
      </c>
      <c r="AR344" s="147" t="s">
        <v>192</v>
      </c>
      <c r="AT344" s="147" t="s">
        <v>309</v>
      </c>
      <c r="AU344" s="147" t="s">
        <v>90</v>
      </c>
      <c r="AY344" s="17" t="s">
        <v>144</v>
      </c>
      <c r="BE344" s="148">
        <f t="shared" si="4"/>
        <v>0</v>
      </c>
      <c r="BF344" s="148">
        <f t="shared" si="5"/>
        <v>0</v>
      </c>
      <c r="BG344" s="148">
        <f t="shared" si="6"/>
        <v>0</v>
      </c>
      <c r="BH344" s="148">
        <f t="shared" si="7"/>
        <v>0</v>
      </c>
      <c r="BI344" s="148">
        <f t="shared" si="8"/>
        <v>0</v>
      </c>
      <c r="BJ344" s="17" t="s">
        <v>88</v>
      </c>
      <c r="BK344" s="148">
        <f t="shared" si="9"/>
        <v>0</v>
      </c>
      <c r="BL344" s="17" t="s">
        <v>151</v>
      </c>
      <c r="BM344" s="147" t="s">
        <v>481</v>
      </c>
    </row>
    <row r="345" spans="2:65" s="1" customFormat="1" ht="44.25" customHeight="1">
      <c r="B345" s="32"/>
      <c r="C345" s="136" t="s">
        <v>482</v>
      </c>
      <c r="D345" s="136" t="s">
        <v>146</v>
      </c>
      <c r="E345" s="137" t="s">
        <v>483</v>
      </c>
      <c r="F345" s="138" t="s">
        <v>484</v>
      </c>
      <c r="G345" s="139" t="s">
        <v>350</v>
      </c>
      <c r="H345" s="140">
        <v>2</v>
      </c>
      <c r="I345" s="141"/>
      <c r="J345" s="142">
        <f t="shared" si="0"/>
        <v>0</v>
      </c>
      <c r="K345" s="138" t="s">
        <v>150</v>
      </c>
      <c r="L345" s="32"/>
      <c r="M345" s="143" t="s">
        <v>1</v>
      </c>
      <c r="N345" s="144" t="s">
        <v>46</v>
      </c>
      <c r="P345" s="145">
        <f t="shared" si="1"/>
        <v>0</v>
      </c>
      <c r="Q345" s="145">
        <v>3.6600000000000001E-3</v>
      </c>
      <c r="R345" s="145">
        <f t="shared" si="2"/>
        <v>7.3200000000000001E-3</v>
      </c>
      <c r="S345" s="145">
        <v>0</v>
      </c>
      <c r="T345" s="146">
        <f t="shared" si="3"/>
        <v>0</v>
      </c>
      <c r="AR345" s="147" t="s">
        <v>151</v>
      </c>
      <c r="AT345" s="147" t="s">
        <v>146</v>
      </c>
      <c r="AU345" s="147" t="s">
        <v>90</v>
      </c>
      <c r="AY345" s="17" t="s">
        <v>144</v>
      </c>
      <c r="BE345" s="148">
        <f t="shared" si="4"/>
        <v>0</v>
      </c>
      <c r="BF345" s="148">
        <f t="shared" si="5"/>
        <v>0</v>
      </c>
      <c r="BG345" s="148">
        <f t="shared" si="6"/>
        <v>0</v>
      </c>
      <c r="BH345" s="148">
        <f t="shared" si="7"/>
        <v>0</v>
      </c>
      <c r="BI345" s="148">
        <f t="shared" si="8"/>
        <v>0</v>
      </c>
      <c r="BJ345" s="17" t="s">
        <v>88</v>
      </c>
      <c r="BK345" s="148">
        <f t="shared" si="9"/>
        <v>0</v>
      </c>
      <c r="BL345" s="17" t="s">
        <v>151</v>
      </c>
      <c r="BM345" s="147" t="s">
        <v>485</v>
      </c>
    </row>
    <row r="346" spans="2:65" s="1" customFormat="1" ht="33" customHeight="1">
      <c r="B346" s="32"/>
      <c r="C346" s="173" t="s">
        <v>486</v>
      </c>
      <c r="D346" s="173" t="s">
        <v>309</v>
      </c>
      <c r="E346" s="174" t="s">
        <v>487</v>
      </c>
      <c r="F346" s="175" t="s">
        <v>488</v>
      </c>
      <c r="G346" s="176" t="s">
        <v>350</v>
      </c>
      <c r="H346" s="177">
        <v>2</v>
      </c>
      <c r="I346" s="178"/>
      <c r="J346" s="179">
        <f t="shared" si="0"/>
        <v>0</v>
      </c>
      <c r="K346" s="175" t="s">
        <v>150</v>
      </c>
      <c r="L346" s="180"/>
      <c r="M346" s="181" t="s">
        <v>1</v>
      </c>
      <c r="N346" s="182" t="s">
        <v>46</v>
      </c>
      <c r="P346" s="145">
        <f t="shared" si="1"/>
        <v>0</v>
      </c>
      <c r="Q346" s="145">
        <v>2.8400000000000002E-2</v>
      </c>
      <c r="R346" s="145">
        <f t="shared" si="2"/>
        <v>5.6800000000000003E-2</v>
      </c>
      <c r="S346" s="145">
        <v>0</v>
      </c>
      <c r="T346" s="146">
        <f t="shared" si="3"/>
        <v>0</v>
      </c>
      <c r="AR346" s="147" t="s">
        <v>192</v>
      </c>
      <c r="AT346" s="147" t="s">
        <v>309</v>
      </c>
      <c r="AU346" s="147" t="s">
        <v>90</v>
      </c>
      <c r="AY346" s="17" t="s">
        <v>144</v>
      </c>
      <c r="BE346" s="148">
        <f t="shared" si="4"/>
        <v>0</v>
      </c>
      <c r="BF346" s="148">
        <f t="shared" si="5"/>
        <v>0</v>
      </c>
      <c r="BG346" s="148">
        <f t="shared" si="6"/>
        <v>0</v>
      </c>
      <c r="BH346" s="148">
        <f t="shared" si="7"/>
        <v>0</v>
      </c>
      <c r="BI346" s="148">
        <f t="shared" si="8"/>
        <v>0</v>
      </c>
      <c r="BJ346" s="17" t="s">
        <v>88</v>
      </c>
      <c r="BK346" s="148">
        <f t="shared" si="9"/>
        <v>0</v>
      </c>
      <c r="BL346" s="17" t="s">
        <v>151</v>
      </c>
      <c r="BM346" s="147" t="s">
        <v>489</v>
      </c>
    </row>
    <row r="347" spans="2:65" s="1" customFormat="1" ht="44.25" customHeight="1">
      <c r="B347" s="32"/>
      <c r="C347" s="136" t="s">
        <v>490</v>
      </c>
      <c r="D347" s="136" t="s">
        <v>146</v>
      </c>
      <c r="E347" s="137" t="s">
        <v>491</v>
      </c>
      <c r="F347" s="138" t="s">
        <v>492</v>
      </c>
      <c r="G347" s="139" t="s">
        <v>350</v>
      </c>
      <c r="H347" s="140">
        <v>1</v>
      </c>
      <c r="I347" s="141"/>
      <c r="J347" s="142">
        <f t="shared" si="0"/>
        <v>0</v>
      </c>
      <c r="K347" s="138" t="s">
        <v>150</v>
      </c>
      <c r="L347" s="32"/>
      <c r="M347" s="143" t="s">
        <v>1</v>
      </c>
      <c r="N347" s="144" t="s">
        <v>46</v>
      </c>
      <c r="P347" s="145">
        <f t="shared" si="1"/>
        <v>0</v>
      </c>
      <c r="Q347" s="145">
        <v>2.8700000000000002E-3</v>
      </c>
      <c r="R347" s="145">
        <f t="shared" si="2"/>
        <v>2.8700000000000002E-3</v>
      </c>
      <c r="S347" s="145">
        <v>0</v>
      </c>
      <c r="T347" s="146">
        <f t="shared" si="3"/>
        <v>0</v>
      </c>
      <c r="AR347" s="147" t="s">
        <v>151</v>
      </c>
      <c r="AT347" s="147" t="s">
        <v>146</v>
      </c>
      <c r="AU347" s="147" t="s">
        <v>90</v>
      </c>
      <c r="AY347" s="17" t="s">
        <v>144</v>
      </c>
      <c r="BE347" s="148">
        <f t="shared" si="4"/>
        <v>0</v>
      </c>
      <c r="BF347" s="148">
        <f t="shared" si="5"/>
        <v>0</v>
      </c>
      <c r="BG347" s="148">
        <f t="shared" si="6"/>
        <v>0</v>
      </c>
      <c r="BH347" s="148">
        <f t="shared" si="7"/>
        <v>0</v>
      </c>
      <c r="BI347" s="148">
        <f t="shared" si="8"/>
        <v>0</v>
      </c>
      <c r="BJ347" s="17" t="s">
        <v>88</v>
      </c>
      <c r="BK347" s="148">
        <f t="shared" si="9"/>
        <v>0</v>
      </c>
      <c r="BL347" s="17" t="s">
        <v>151</v>
      </c>
      <c r="BM347" s="147" t="s">
        <v>493</v>
      </c>
    </row>
    <row r="348" spans="2:65" s="1" customFormat="1" ht="21.75" customHeight="1">
      <c r="B348" s="32"/>
      <c r="C348" s="173" t="s">
        <v>494</v>
      </c>
      <c r="D348" s="173" t="s">
        <v>309</v>
      </c>
      <c r="E348" s="174" t="s">
        <v>495</v>
      </c>
      <c r="F348" s="175" t="s">
        <v>496</v>
      </c>
      <c r="G348" s="176" t="s">
        <v>350</v>
      </c>
      <c r="H348" s="177">
        <v>1</v>
      </c>
      <c r="I348" s="178"/>
      <c r="J348" s="179">
        <f t="shared" si="0"/>
        <v>0</v>
      </c>
      <c r="K348" s="175" t="s">
        <v>150</v>
      </c>
      <c r="L348" s="180"/>
      <c r="M348" s="181" t="s">
        <v>1</v>
      </c>
      <c r="N348" s="182" t="s">
        <v>46</v>
      </c>
      <c r="P348" s="145">
        <f t="shared" si="1"/>
        <v>0</v>
      </c>
      <c r="Q348" s="145">
        <v>2.3099999999999999E-2</v>
      </c>
      <c r="R348" s="145">
        <f t="shared" si="2"/>
        <v>2.3099999999999999E-2</v>
      </c>
      <c r="S348" s="145">
        <v>0</v>
      </c>
      <c r="T348" s="146">
        <f t="shared" si="3"/>
        <v>0</v>
      </c>
      <c r="AR348" s="147" t="s">
        <v>192</v>
      </c>
      <c r="AT348" s="147" t="s">
        <v>309</v>
      </c>
      <c r="AU348" s="147" t="s">
        <v>90</v>
      </c>
      <c r="AY348" s="17" t="s">
        <v>144</v>
      </c>
      <c r="BE348" s="148">
        <f t="shared" si="4"/>
        <v>0</v>
      </c>
      <c r="BF348" s="148">
        <f t="shared" si="5"/>
        <v>0</v>
      </c>
      <c r="BG348" s="148">
        <f t="shared" si="6"/>
        <v>0</v>
      </c>
      <c r="BH348" s="148">
        <f t="shared" si="7"/>
        <v>0</v>
      </c>
      <c r="BI348" s="148">
        <f t="shared" si="8"/>
        <v>0</v>
      </c>
      <c r="BJ348" s="17" t="s">
        <v>88</v>
      </c>
      <c r="BK348" s="148">
        <f t="shared" si="9"/>
        <v>0</v>
      </c>
      <c r="BL348" s="17" t="s">
        <v>151</v>
      </c>
      <c r="BM348" s="147" t="s">
        <v>497</v>
      </c>
    </row>
    <row r="349" spans="2:65" s="1" customFormat="1" ht="44.25" customHeight="1">
      <c r="B349" s="32"/>
      <c r="C349" s="136" t="s">
        <v>498</v>
      </c>
      <c r="D349" s="136" t="s">
        <v>146</v>
      </c>
      <c r="E349" s="137" t="s">
        <v>499</v>
      </c>
      <c r="F349" s="138" t="s">
        <v>500</v>
      </c>
      <c r="G349" s="139" t="s">
        <v>224</v>
      </c>
      <c r="H349" s="140">
        <v>355.5</v>
      </c>
      <c r="I349" s="141"/>
      <c r="J349" s="142">
        <f t="shared" si="0"/>
        <v>0</v>
      </c>
      <c r="K349" s="138" t="s">
        <v>150</v>
      </c>
      <c r="L349" s="32"/>
      <c r="M349" s="143" t="s">
        <v>1</v>
      </c>
      <c r="N349" s="144" t="s">
        <v>46</v>
      </c>
      <c r="P349" s="145">
        <f t="shared" si="1"/>
        <v>0</v>
      </c>
      <c r="Q349" s="145">
        <v>0</v>
      </c>
      <c r="R349" s="145">
        <f t="shared" si="2"/>
        <v>0</v>
      </c>
      <c r="S349" s="145">
        <v>0</v>
      </c>
      <c r="T349" s="146">
        <f t="shared" si="3"/>
        <v>0</v>
      </c>
      <c r="AR349" s="147" t="s">
        <v>151</v>
      </c>
      <c r="AT349" s="147" t="s">
        <v>146</v>
      </c>
      <c r="AU349" s="147" t="s">
        <v>90</v>
      </c>
      <c r="AY349" s="17" t="s">
        <v>144</v>
      </c>
      <c r="BE349" s="148">
        <f t="shared" si="4"/>
        <v>0</v>
      </c>
      <c r="BF349" s="148">
        <f t="shared" si="5"/>
        <v>0</v>
      </c>
      <c r="BG349" s="148">
        <f t="shared" si="6"/>
        <v>0</v>
      </c>
      <c r="BH349" s="148">
        <f t="shared" si="7"/>
        <v>0</v>
      </c>
      <c r="BI349" s="148">
        <f t="shared" si="8"/>
        <v>0</v>
      </c>
      <c r="BJ349" s="17" t="s">
        <v>88</v>
      </c>
      <c r="BK349" s="148">
        <f t="shared" si="9"/>
        <v>0</v>
      </c>
      <c r="BL349" s="17" t="s">
        <v>151</v>
      </c>
      <c r="BM349" s="147" t="s">
        <v>501</v>
      </c>
    </row>
    <row r="350" spans="2:65" s="1" customFormat="1" ht="21.75" customHeight="1">
      <c r="B350" s="32"/>
      <c r="C350" s="173" t="s">
        <v>502</v>
      </c>
      <c r="D350" s="173" t="s">
        <v>309</v>
      </c>
      <c r="E350" s="174" t="s">
        <v>503</v>
      </c>
      <c r="F350" s="175" t="s">
        <v>504</v>
      </c>
      <c r="G350" s="176" t="s">
        <v>224</v>
      </c>
      <c r="H350" s="177">
        <v>360.83300000000003</v>
      </c>
      <c r="I350" s="178"/>
      <c r="J350" s="179">
        <f t="shared" si="0"/>
        <v>0</v>
      </c>
      <c r="K350" s="175" t="s">
        <v>150</v>
      </c>
      <c r="L350" s="180"/>
      <c r="M350" s="181" t="s">
        <v>1</v>
      </c>
      <c r="N350" s="182" t="s">
        <v>46</v>
      </c>
      <c r="P350" s="145">
        <f t="shared" si="1"/>
        <v>0</v>
      </c>
      <c r="Q350" s="145">
        <v>3.1800000000000001E-3</v>
      </c>
      <c r="R350" s="145">
        <f t="shared" si="2"/>
        <v>1.1474489400000001</v>
      </c>
      <c r="S350" s="145">
        <v>0</v>
      </c>
      <c r="T350" s="146">
        <f t="shared" si="3"/>
        <v>0</v>
      </c>
      <c r="AR350" s="147" t="s">
        <v>192</v>
      </c>
      <c r="AT350" s="147" t="s">
        <v>309</v>
      </c>
      <c r="AU350" s="147" t="s">
        <v>90</v>
      </c>
      <c r="AY350" s="17" t="s">
        <v>144</v>
      </c>
      <c r="BE350" s="148">
        <f t="shared" si="4"/>
        <v>0</v>
      </c>
      <c r="BF350" s="148">
        <f t="shared" si="5"/>
        <v>0</v>
      </c>
      <c r="BG350" s="148">
        <f t="shared" si="6"/>
        <v>0</v>
      </c>
      <c r="BH350" s="148">
        <f t="shared" si="7"/>
        <v>0</v>
      </c>
      <c r="BI350" s="148">
        <f t="shared" si="8"/>
        <v>0</v>
      </c>
      <c r="BJ350" s="17" t="s">
        <v>88</v>
      </c>
      <c r="BK350" s="148">
        <f t="shared" si="9"/>
        <v>0</v>
      </c>
      <c r="BL350" s="17" t="s">
        <v>151</v>
      </c>
      <c r="BM350" s="147" t="s">
        <v>505</v>
      </c>
    </row>
    <row r="351" spans="2:65" s="1" customFormat="1" ht="19.5">
      <c r="B351" s="32"/>
      <c r="D351" s="150" t="s">
        <v>168</v>
      </c>
      <c r="F351" s="163" t="s">
        <v>506</v>
      </c>
      <c r="I351" s="164"/>
      <c r="L351" s="32"/>
      <c r="M351" s="165"/>
      <c r="T351" s="54"/>
      <c r="AT351" s="17" t="s">
        <v>168</v>
      </c>
      <c r="AU351" s="17" t="s">
        <v>90</v>
      </c>
    </row>
    <row r="352" spans="2:65" s="12" customFormat="1">
      <c r="B352" s="149"/>
      <c r="D352" s="150" t="s">
        <v>156</v>
      </c>
      <c r="F352" s="152" t="s">
        <v>507</v>
      </c>
      <c r="H352" s="153">
        <v>360.83300000000003</v>
      </c>
      <c r="I352" s="154"/>
      <c r="L352" s="149"/>
      <c r="M352" s="155"/>
      <c r="T352" s="156"/>
      <c r="AT352" s="151" t="s">
        <v>156</v>
      </c>
      <c r="AU352" s="151" t="s">
        <v>90</v>
      </c>
      <c r="AV352" s="12" t="s">
        <v>90</v>
      </c>
      <c r="AW352" s="12" t="s">
        <v>4</v>
      </c>
      <c r="AX352" s="12" t="s">
        <v>88</v>
      </c>
      <c r="AY352" s="151" t="s">
        <v>144</v>
      </c>
    </row>
    <row r="353" spans="2:65" s="1" customFormat="1" ht="44.25" customHeight="1">
      <c r="B353" s="32"/>
      <c r="C353" s="136" t="s">
        <v>508</v>
      </c>
      <c r="D353" s="136" t="s">
        <v>146</v>
      </c>
      <c r="E353" s="137" t="s">
        <v>509</v>
      </c>
      <c r="F353" s="138" t="s">
        <v>510</v>
      </c>
      <c r="G353" s="139" t="s">
        <v>224</v>
      </c>
      <c r="H353" s="140">
        <v>5.5</v>
      </c>
      <c r="I353" s="141"/>
      <c r="J353" s="142">
        <f>ROUND(I353*H353,2)</f>
        <v>0</v>
      </c>
      <c r="K353" s="138" t="s">
        <v>150</v>
      </c>
      <c r="L353" s="32"/>
      <c r="M353" s="143" t="s">
        <v>1</v>
      </c>
      <c r="N353" s="144" t="s">
        <v>46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151</v>
      </c>
      <c r="AT353" s="147" t="s">
        <v>146</v>
      </c>
      <c r="AU353" s="147" t="s">
        <v>90</v>
      </c>
      <c r="AY353" s="17" t="s">
        <v>144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88</v>
      </c>
      <c r="BK353" s="148">
        <f>ROUND(I353*H353,2)</f>
        <v>0</v>
      </c>
      <c r="BL353" s="17" t="s">
        <v>151</v>
      </c>
      <c r="BM353" s="147" t="s">
        <v>511</v>
      </c>
    </row>
    <row r="354" spans="2:65" s="1" customFormat="1" ht="21.75" customHeight="1">
      <c r="B354" s="32"/>
      <c r="C354" s="173" t="s">
        <v>512</v>
      </c>
      <c r="D354" s="173" t="s">
        <v>309</v>
      </c>
      <c r="E354" s="174" t="s">
        <v>513</v>
      </c>
      <c r="F354" s="175" t="s">
        <v>514</v>
      </c>
      <c r="G354" s="176" t="s">
        <v>224</v>
      </c>
      <c r="H354" s="177">
        <v>5.5830000000000002</v>
      </c>
      <c r="I354" s="178"/>
      <c r="J354" s="179">
        <f>ROUND(I354*H354,2)</f>
        <v>0</v>
      </c>
      <c r="K354" s="175" t="s">
        <v>150</v>
      </c>
      <c r="L354" s="180"/>
      <c r="M354" s="181" t="s">
        <v>1</v>
      </c>
      <c r="N354" s="182" t="s">
        <v>46</v>
      </c>
      <c r="P354" s="145">
        <f>O354*H354</f>
        <v>0</v>
      </c>
      <c r="Q354" s="145">
        <v>6.6299999999999996E-3</v>
      </c>
      <c r="R354" s="145">
        <f>Q354*H354</f>
        <v>3.7015289999999999E-2</v>
      </c>
      <c r="S354" s="145">
        <v>0</v>
      </c>
      <c r="T354" s="146">
        <f>S354*H354</f>
        <v>0</v>
      </c>
      <c r="AR354" s="147" t="s">
        <v>192</v>
      </c>
      <c r="AT354" s="147" t="s">
        <v>309</v>
      </c>
      <c r="AU354" s="147" t="s">
        <v>90</v>
      </c>
      <c r="AY354" s="17" t="s">
        <v>144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88</v>
      </c>
      <c r="BK354" s="148">
        <f>ROUND(I354*H354,2)</f>
        <v>0</v>
      </c>
      <c r="BL354" s="17" t="s">
        <v>151</v>
      </c>
      <c r="BM354" s="147" t="s">
        <v>515</v>
      </c>
    </row>
    <row r="355" spans="2:65" s="1" customFormat="1" ht="19.5">
      <c r="B355" s="32"/>
      <c r="D355" s="150" t="s">
        <v>168</v>
      </c>
      <c r="F355" s="163" t="s">
        <v>506</v>
      </c>
      <c r="I355" s="164"/>
      <c r="L355" s="32"/>
      <c r="M355" s="165"/>
      <c r="T355" s="54"/>
      <c r="AT355" s="17" t="s">
        <v>168</v>
      </c>
      <c r="AU355" s="17" t="s">
        <v>90</v>
      </c>
    </row>
    <row r="356" spans="2:65" s="12" customFormat="1">
      <c r="B356" s="149"/>
      <c r="D356" s="150" t="s">
        <v>156</v>
      </c>
      <c r="F356" s="152" t="s">
        <v>516</v>
      </c>
      <c r="H356" s="153">
        <v>5.5830000000000002</v>
      </c>
      <c r="I356" s="154"/>
      <c r="L356" s="149"/>
      <c r="M356" s="155"/>
      <c r="T356" s="156"/>
      <c r="AT356" s="151" t="s">
        <v>156</v>
      </c>
      <c r="AU356" s="151" t="s">
        <v>90</v>
      </c>
      <c r="AV356" s="12" t="s">
        <v>90</v>
      </c>
      <c r="AW356" s="12" t="s">
        <v>4</v>
      </c>
      <c r="AX356" s="12" t="s">
        <v>88</v>
      </c>
      <c r="AY356" s="151" t="s">
        <v>144</v>
      </c>
    </row>
    <row r="357" spans="2:65" s="1" customFormat="1" ht="44.25" customHeight="1">
      <c r="B357" s="32"/>
      <c r="C357" s="136" t="s">
        <v>517</v>
      </c>
      <c r="D357" s="136" t="s">
        <v>146</v>
      </c>
      <c r="E357" s="137" t="s">
        <v>518</v>
      </c>
      <c r="F357" s="138" t="s">
        <v>519</v>
      </c>
      <c r="G357" s="139" t="s">
        <v>224</v>
      </c>
      <c r="H357" s="140">
        <v>26</v>
      </c>
      <c r="I357" s="141"/>
      <c r="J357" s="142">
        <f>ROUND(I357*H357,2)</f>
        <v>0</v>
      </c>
      <c r="K357" s="138" t="s">
        <v>150</v>
      </c>
      <c r="L357" s="32"/>
      <c r="M357" s="143" t="s">
        <v>1</v>
      </c>
      <c r="N357" s="144" t="s">
        <v>46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151</v>
      </c>
      <c r="AT357" s="147" t="s">
        <v>146</v>
      </c>
      <c r="AU357" s="147" t="s">
        <v>90</v>
      </c>
      <c r="AY357" s="17" t="s">
        <v>144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88</v>
      </c>
      <c r="BK357" s="148">
        <f>ROUND(I357*H357,2)</f>
        <v>0</v>
      </c>
      <c r="BL357" s="17" t="s">
        <v>151</v>
      </c>
      <c r="BM357" s="147" t="s">
        <v>520</v>
      </c>
    </row>
    <row r="358" spans="2:65" s="1" customFormat="1" ht="21.75" customHeight="1">
      <c r="B358" s="32"/>
      <c r="C358" s="173" t="s">
        <v>521</v>
      </c>
      <c r="D358" s="173" t="s">
        <v>309</v>
      </c>
      <c r="E358" s="174" t="s">
        <v>522</v>
      </c>
      <c r="F358" s="175" t="s">
        <v>523</v>
      </c>
      <c r="G358" s="176" t="s">
        <v>224</v>
      </c>
      <c r="H358" s="177">
        <v>26.39</v>
      </c>
      <c r="I358" s="178"/>
      <c r="J358" s="179">
        <f>ROUND(I358*H358,2)</f>
        <v>0</v>
      </c>
      <c r="K358" s="175" t="s">
        <v>150</v>
      </c>
      <c r="L358" s="180"/>
      <c r="M358" s="181" t="s">
        <v>1</v>
      </c>
      <c r="N358" s="182" t="s">
        <v>46</v>
      </c>
      <c r="P358" s="145">
        <f>O358*H358</f>
        <v>0</v>
      </c>
      <c r="Q358" s="145">
        <v>1.3100000000000001E-2</v>
      </c>
      <c r="R358" s="145">
        <f>Q358*H358</f>
        <v>0.34570900000000004</v>
      </c>
      <c r="S358" s="145">
        <v>0</v>
      </c>
      <c r="T358" s="146">
        <f>S358*H358</f>
        <v>0</v>
      </c>
      <c r="AR358" s="147" t="s">
        <v>192</v>
      </c>
      <c r="AT358" s="147" t="s">
        <v>309</v>
      </c>
      <c r="AU358" s="147" t="s">
        <v>90</v>
      </c>
      <c r="AY358" s="17" t="s">
        <v>144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88</v>
      </c>
      <c r="BK358" s="148">
        <f>ROUND(I358*H358,2)</f>
        <v>0</v>
      </c>
      <c r="BL358" s="17" t="s">
        <v>151</v>
      </c>
      <c r="BM358" s="147" t="s">
        <v>524</v>
      </c>
    </row>
    <row r="359" spans="2:65" s="1" customFormat="1" ht="19.5">
      <c r="B359" s="32"/>
      <c r="D359" s="150" t="s">
        <v>168</v>
      </c>
      <c r="F359" s="163" t="s">
        <v>506</v>
      </c>
      <c r="I359" s="164"/>
      <c r="L359" s="32"/>
      <c r="M359" s="165"/>
      <c r="T359" s="54"/>
      <c r="AT359" s="17" t="s">
        <v>168</v>
      </c>
      <c r="AU359" s="17" t="s">
        <v>90</v>
      </c>
    </row>
    <row r="360" spans="2:65" s="12" customFormat="1">
      <c r="B360" s="149"/>
      <c r="D360" s="150" t="s">
        <v>156</v>
      </c>
      <c r="F360" s="152" t="s">
        <v>525</v>
      </c>
      <c r="H360" s="153">
        <v>26.39</v>
      </c>
      <c r="I360" s="154"/>
      <c r="L360" s="149"/>
      <c r="M360" s="155"/>
      <c r="T360" s="156"/>
      <c r="AT360" s="151" t="s">
        <v>156</v>
      </c>
      <c r="AU360" s="151" t="s">
        <v>90</v>
      </c>
      <c r="AV360" s="12" t="s">
        <v>90</v>
      </c>
      <c r="AW360" s="12" t="s">
        <v>4</v>
      </c>
      <c r="AX360" s="12" t="s">
        <v>88</v>
      </c>
      <c r="AY360" s="151" t="s">
        <v>144</v>
      </c>
    </row>
    <row r="361" spans="2:65" s="1" customFormat="1" ht="44.25" customHeight="1">
      <c r="B361" s="32"/>
      <c r="C361" s="136" t="s">
        <v>526</v>
      </c>
      <c r="D361" s="136" t="s">
        <v>146</v>
      </c>
      <c r="E361" s="137" t="s">
        <v>527</v>
      </c>
      <c r="F361" s="138" t="s">
        <v>528</v>
      </c>
      <c r="G361" s="139" t="s">
        <v>350</v>
      </c>
      <c r="H361" s="140">
        <v>2</v>
      </c>
      <c r="I361" s="141"/>
      <c r="J361" s="142">
        <f t="shared" ref="J361:J406" si="10">ROUND(I361*H361,2)</f>
        <v>0</v>
      </c>
      <c r="K361" s="138" t="s">
        <v>150</v>
      </c>
      <c r="L361" s="32"/>
      <c r="M361" s="143" t="s">
        <v>1</v>
      </c>
      <c r="N361" s="144" t="s">
        <v>46</v>
      </c>
      <c r="P361" s="145">
        <f t="shared" ref="P361:P406" si="11">O361*H361</f>
        <v>0</v>
      </c>
      <c r="Q361" s="145">
        <v>0</v>
      </c>
      <c r="R361" s="145">
        <f t="shared" ref="R361:R406" si="12">Q361*H361</f>
        <v>0</v>
      </c>
      <c r="S361" s="145">
        <v>0</v>
      </c>
      <c r="T361" s="146">
        <f t="shared" ref="T361:T406" si="13">S361*H361</f>
        <v>0</v>
      </c>
      <c r="AR361" s="147" t="s">
        <v>151</v>
      </c>
      <c r="AT361" s="147" t="s">
        <v>146</v>
      </c>
      <c r="AU361" s="147" t="s">
        <v>90</v>
      </c>
      <c r="AY361" s="17" t="s">
        <v>144</v>
      </c>
      <c r="BE361" s="148">
        <f t="shared" ref="BE361:BE406" si="14">IF(N361="základní",J361,0)</f>
        <v>0</v>
      </c>
      <c r="BF361" s="148">
        <f t="shared" ref="BF361:BF406" si="15">IF(N361="snížená",J361,0)</f>
        <v>0</v>
      </c>
      <c r="BG361" s="148">
        <f t="shared" ref="BG361:BG406" si="16">IF(N361="zákl. přenesená",J361,0)</f>
        <v>0</v>
      </c>
      <c r="BH361" s="148">
        <f t="shared" ref="BH361:BH406" si="17">IF(N361="sníž. přenesená",J361,0)</f>
        <v>0</v>
      </c>
      <c r="BI361" s="148">
        <f t="shared" ref="BI361:BI406" si="18">IF(N361="nulová",J361,0)</f>
        <v>0</v>
      </c>
      <c r="BJ361" s="17" t="s">
        <v>88</v>
      </c>
      <c r="BK361" s="148">
        <f t="shared" ref="BK361:BK406" si="19">ROUND(I361*H361,2)</f>
        <v>0</v>
      </c>
      <c r="BL361" s="17" t="s">
        <v>151</v>
      </c>
      <c r="BM361" s="147" t="s">
        <v>529</v>
      </c>
    </row>
    <row r="362" spans="2:65" s="1" customFormat="1" ht="16.5" customHeight="1">
      <c r="B362" s="32"/>
      <c r="C362" s="173" t="s">
        <v>530</v>
      </c>
      <c r="D362" s="173" t="s">
        <v>309</v>
      </c>
      <c r="E362" s="174" t="s">
        <v>531</v>
      </c>
      <c r="F362" s="175" t="s">
        <v>532</v>
      </c>
      <c r="G362" s="176" t="s">
        <v>350</v>
      </c>
      <c r="H362" s="177">
        <v>2</v>
      </c>
      <c r="I362" s="178"/>
      <c r="J362" s="179">
        <f t="shared" si="10"/>
        <v>0</v>
      </c>
      <c r="K362" s="175" t="s">
        <v>1</v>
      </c>
      <c r="L362" s="180"/>
      <c r="M362" s="181" t="s">
        <v>1</v>
      </c>
      <c r="N362" s="182" t="s">
        <v>46</v>
      </c>
      <c r="P362" s="145">
        <f t="shared" si="11"/>
        <v>0</v>
      </c>
      <c r="Q362" s="145">
        <v>4.3E-3</v>
      </c>
      <c r="R362" s="145">
        <f t="shared" si="12"/>
        <v>8.6E-3</v>
      </c>
      <c r="S362" s="145">
        <v>0</v>
      </c>
      <c r="T362" s="146">
        <f t="shared" si="13"/>
        <v>0</v>
      </c>
      <c r="AR362" s="147" t="s">
        <v>192</v>
      </c>
      <c r="AT362" s="147" t="s">
        <v>309</v>
      </c>
      <c r="AU362" s="147" t="s">
        <v>90</v>
      </c>
      <c r="AY362" s="17" t="s">
        <v>144</v>
      </c>
      <c r="BE362" s="148">
        <f t="shared" si="14"/>
        <v>0</v>
      </c>
      <c r="BF362" s="148">
        <f t="shared" si="15"/>
        <v>0</v>
      </c>
      <c r="BG362" s="148">
        <f t="shared" si="16"/>
        <v>0</v>
      </c>
      <c r="BH362" s="148">
        <f t="shared" si="17"/>
        <v>0</v>
      </c>
      <c r="BI362" s="148">
        <f t="shared" si="18"/>
        <v>0</v>
      </c>
      <c r="BJ362" s="17" t="s">
        <v>88</v>
      </c>
      <c r="BK362" s="148">
        <f t="shared" si="19"/>
        <v>0</v>
      </c>
      <c r="BL362" s="17" t="s">
        <v>151</v>
      </c>
      <c r="BM362" s="147" t="s">
        <v>533</v>
      </c>
    </row>
    <row r="363" spans="2:65" s="1" customFormat="1" ht="44.25" customHeight="1">
      <c r="B363" s="32"/>
      <c r="C363" s="136" t="s">
        <v>534</v>
      </c>
      <c r="D363" s="136" t="s">
        <v>146</v>
      </c>
      <c r="E363" s="137" t="s">
        <v>535</v>
      </c>
      <c r="F363" s="138" t="s">
        <v>536</v>
      </c>
      <c r="G363" s="139" t="s">
        <v>350</v>
      </c>
      <c r="H363" s="140">
        <v>14</v>
      </c>
      <c r="I363" s="141"/>
      <c r="J363" s="142">
        <f t="shared" si="10"/>
        <v>0</v>
      </c>
      <c r="K363" s="138" t="s">
        <v>150</v>
      </c>
      <c r="L363" s="32"/>
      <c r="M363" s="143" t="s">
        <v>1</v>
      </c>
      <c r="N363" s="144" t="s">
        <v>46</v>
      </c>
      <c r="P363" s="145">
        <f t="shared" si="11"/>
        <v>0</v>
      </c>
      <c r="Q363" s="145">
        <v>0</v>
      </c>
      <c r="R363" s="145">
        <f t="shared" si="12"/>
        <v>0</v>
      </c>
      <c r="S363" s="145">
        <v>0</v>
      </c>
      <c r="T363" s="146">
        <f t="shared" si="13"/>
        <v>0</v>
      </c>
      <c r="AR363" s="147" t="s">
        <v>151</v>
      </c>
      <c r="AT363" s="147" t="s">
        <v>146</v>
      </c>
      <c r="AU363" s="147" t="s">
        <v>90</v>
      </c>
      <c r="AY363" s="17" t="s">
        <v>144</v>
      </c>
      <c r="BE363" s="148">
        <f t="shared" si="14"/>
        <v>0</v>
      </c>
      <c r="BF363" s="148">
        <f t="shared" si="15"/>
        <v>0</v>
      </c>
      <c r="BG363" s="148">
        <f t="shared" si="16"/>
        <v>0</v>
      </c>
      <c r="BH363" s="148">
        <f t="shared" si="17"/>
        <v>0</v>
      </c>
      <c r="BI363" s="148">
        <f t="shared" si="18"/>
        <v>0</v>
      </c>
      <c r="BJ363" s="17" t="s">
        <v>88</v>
      </c>
      <c r="BK363" s="148">
        <f t="shared" si="19"/>
        <v>0</v>
      </c>
      <c r="BL363" s="17" t="s">
        <v>151</v>
      </c>
      <c r="BM363" s="147" t="s">
        <v>537</v>
      </c>
    </row>
    <row r="364" spans="2:65" s="1" customFormat="1" ht="16.5" customHeight="1">
      <c r="B364" s="32"/>
      <c r="C364" s="173" t="s">
        <v>538</v>
      </c>
      <c r="D364" s="173" t="s">
        <v>309</v>
      </c>
      <c r="E364" s="174" t="s">
        <v>539</v>
      </c>
      <c r="F364" s="175" t="s">
        <v>540</v>
      </c>
      <c r="G364" s="176" t="s">
        <v>350</v>
      </c>
      <c r="H364" s="177">
        <v>8</v>
      </c>
      <c r="I364" s="178"/>
      <c r="J364" s="179">
        <f t="shared" si="10"/>
        <v>0</v>
      </c>
      <c r="K364" s="175" t="s">
        <v>150</v>
      </c>
      <c r="L364" s="180"/>
      <c r="M364" s="181" t="s">
        <v>1</v>
      </c>
      <c r="N364" s="182" t="s">
        <v>46</v>
      </c>
      <c r="P364" s="145">
        <f t="shared" si="11"/>
        <v>0</v>
      </c>
      <c r="Q364" s="145">
        <v>7.2000000000000005E-4</v>
      </c>
      <c r="R364" s="145">
        <f t="shared" si="12"/>
        <v>5.7600000000000004E-3</v>
      </c>
      <c r="S364" s="145">
        <v>0</v>
      </c>
      <c r="T364" s="146">
        <f t="shared" si="13"/>
        <v>0</v>
      </c>
      <c r="AR364" s="147" t="s">
        <v>192</v>
      </c>
      <c r="AT364" s="147" t="s">
        <v>309</v>
      </c>
      <c r="AU364" s="147" t="s">
        <v>90</v>
      </c>
      <c r="AY364" s="17" t="s">
        <v>144</v>
      </c>
      <c r="BE364" s="148">
        <f t="shared" si="14"/>
        <v>0</v>
      </c>
      <c r="BF364" s="148">
        <f t="shared" si="15"/>
        <v>0</v>
      </c>
      <c r="BG364" s="148">
        <f t="shared" si="16"/>
        <v>0</v>
      </c>
      <c r="BH364" s="148">
        <f t="shared" si="17"/>
        <v>0</v>
      </c>
      <c r="BI364" s="148">
        <f t="shared" si="18"/>
        <v>0</v>
      </c>
      <c r="BJ364" s="17" t="s">
        <v>88</v>
      </c>
      <c r="BK364" s="148">
        <f t="shared" si="19"/>
        <v>0</v>
      </c>
      <c r="BL364" s="17" t="s">
        <v>151</v>
      </c>
      <c r="BM364" s="147" t="s">
        <v>541</v>
      </c>
    </row>
    <row r="365" spans="2:65" s="1" customFormat="1" ht="16.5" customHeight="1">
      <c r="B365" s="32"/>
      <c r="C365" s="173" t="s">
        <v>542</v>
      </c>
      <c r="D365" s="173" t="s">
        <v>309</v>
      </c>
      <c r="E365" s="174" t="s">
        <v>543</v>
      </c>
      <c r="F365" s="175" t="s">
        <v>544</v>
      </c>
      <c r="G365" s="176" t="s">
        <v>350</v>
      </c>
      <c r="H365" s="177">
        <v>6</v>
      </c>
      <c r="I365" s="178"/>
      <c r="J365" s="179">
        <f t="shared" si="10"/>
        <v>0</v>
      </c>
      <c r="K365" s="175" t="s">
        <v>1</v>
      </c>
      <c r="L365" s="180"/>
      <c r="M365" s="181" t="s">
        <v>1</v>
      </c>
      <c r="N365" s="182" t="s">
        <v>46</v>
      </c>
      <c r="P365" s="145">
        <f t="shared" si="11"/>
        <v>0</v>
      </c>
      <c r="Q365" s="145">
        <v>5.1000000000000004E-3</v>
      </c>
      <c r="R365" s="145">
        <f t="shared" si="12"/>
        <v>3.0600000000000002E-2</v>
      </c>
      <c r="S365" s="145">
        <v>0</v>
      </c>
      <c r="T365" s="146">
        <f t="shared" si="13"/>
        <v>0</v>
      </c>
      <c r="AR365" s="147" t="s">
        <v>192</v>
      </c>
      <c r="AT365" s="147" t="s">
        <v>309</v>
      </c>
      <c r="AU365" s="147" t="s">
        <v>90</v>
      </c>
      <c r="AY365" s="17" t="s">
        <v>144</v>
      </c>
      <c r="BE365" s="148">
        <f t="shared" si="14"/>
        <v>0</v>
      </c>
      <c r="BF365" s="148">
        <f t="shared" si="15"/>
        <v>0</v>
      </c>
      <c r="BG365" s="148">
        <f t="shared" si="16"/>
        <v>0</v>
      </c>
      <c r="BH365" s="148">
        <f t="shared" si="17"/>
        <v>0</v>
      </c>
      <c r="BI365" s="148">
        <f t="shared" si="18"/>
        <v>0</v>
      </c>
      <c r="BJ365" s="17" t="s">
        <v>88</v>
      </c>
      <c r="BK365" s="148">
        <f t="shared" si="19"/>
        <v>0</v>
      </c>
      <c r="BL365" s="17" t="s">
        <v>151</v>
      </c>
      <c r="BM365" s="147" t="s">
        <v>545</v>
      </c>
    </row>
    <row r="366" spans="2:65" s="1" customFormat="1" ht="37.9" customHeight="1">
      <c r="B366" s="32"/>
      <c r="C366" s="136" t="s">
        <v>546</v>
      </c>
      <c r="D366" s="136" t="s">
        <v>146</v>
      </c>
      <c r="E366" s="137" t="s">
        <v>547</v>
      </c>
      <c r="F366" s="138" t="s">
        <v>548</v>
      </c>
      <c r="G366" s="139" t="s">
        <v>350</v>
      </c>
      <c r="H366" s="140">
        <v>9</v>
      </c>
      <c r="I366" s="141"/>
      <c r="J366" s="142">
        <f t="shared" si="10"/>
        <v>0</v>
      </c>
      <c r="K366" s="138" t="s">
        <v>150</v>
      </c>
      <c r="L366" s="32"/>
      <c r="M366" s="143" t="s">
        <v>1</v>
      </c>
      <c r="N366" s="144" t="s">
        <v>46</v>
      </c>
      <c r="P366" s="145">
        <f t="shared" si="11"/>
        <v>0</v>
      </c>
      <c r="Q366" s="145">
        <v>0</v>
      </c>
      <c r="R366" s="145">
        <f t="shared" si="12"/>
        <v>0</v>
      </c>
      <c r="S366" s="145">
        <v>0</v>
      </c>
      <c r="T366" s="146">
        <f t="shared" si="13"/>
        <v>0</v>
      </c>
      <c r="AR366" s="147" t="s">
        <v>151</v>
      </c>
      <c r="AT366" s="147" t="s">
        <v>146</v>
      </c>
      <c r="AU366" s="147" t="s">
        <v>90</v>
      </c>
      <c r="AY366" s="17" t="s">
        <v>144</v>
      </c>
      <c r="BE366" s="148">
        <f t="shared" si="14"/>
        <v>0</v>
      </c>
      <c r="BF366" s="148">
        <f t="shared" si="15"/>
        <v>0</v>
      </c>
      <c r="BG366" s="148">
        <f t="shared" si="16"/>
        <v>0</v>
      </c>
      <c r="BH366" s="148">
        <f t="shared" si="17"/>
        <v>0</v>
      </c>
      <c r="BI366" s="148">
        <f t="shared" si="18"/>
        <v>0</v>
      </c>
      <c r="BJ366" s="17" t="s">
        <v>88</v>
      </c>
      <c r="BK366" s="148">
        <f t="shared" si="19"/>
        <v>0</v>
      </c>
      <c r="BL366" s="17" t="s">
        <v>151</v>
      </c>
      <c r="BM366" s="147" t="s">
        <v>549</v>
      </c>
    </row>
    <row r="367" spans="2:65" s="1" customFormat="1" ht="16.5" customHeight="1">
      <c r="B367" s="32"/>
      <c r="C367" s="173" t="s">
        <v>550</v>
      </c>
      <c r="D367" s="173" t="s">
        <v>309</v>
      </c>
      <c r="E367" s="174" t="s">
        <v>551</v>
      </c>
      <c r="F367" s="175" t="s">
        <v>552</v>
      </c>
      <c r="G367" s="176" t="s">
        <v>350</v>
      </c>
      <c r="H367" s="177">
        <v>6</v>
      </c>
      <c r="I367" s="178"/>
      <c r="J367" s="179">
        <f t="shared" si="10"/>
        <v>0</v>
      </c>
      <c r="K367" s="175" t="s">
        <v>150</v>
      </c>
      <c r="L367" s="180"/>
      <c r="M367" s="181" t="s">
        <v>1</v>
      </c>
      <c r="N367" s="182" t="s">
        <v>46</v>
      </c>
      <c r="P367" s="145">
        <f t="shared" si="11"/>
        <v>0</v>
      </c>
      <c r="Q367" s="145">
        <v>1.2099999999999999E-3</v>
      </c>
      <c r="R367" s="145">
        <f t="shared" si="12"/>
        <v>7.2599999999999991E-3</v>
      </c>
      <c r="S367" s="145">
        <v>0</v>
      </c>
      <c r="T367" s="146">
        <f t="shared" si="13"/>
        <v>0</v>
      </c>
      <c r="AR367" s="147" t="s">
        <v>192</v>
      </c>
      <c r="AT367" s="147" t="s">
        <v>309</v>
      </c>
      <c r="AU367" s="147" t="s">
        <v>90</v>
      </c>
      <c r="AY367" s="17" t="s">
        <v>144</v>
      </c>
      <c r="BE367" s="148">
        <f t="shared" si="14"/>
        <v>0</v>
      </c>
      <c r="BF367" s="148">
        <f t="shared" si="15"/>
        <v>0</v>
      </c>
      <c r="BG367" s="148">
        <f t="shared" si="16"/>
        <v>0</v>
      </c>
      <c r="BH367" s="148">
        <f t="shared" si="17"/>
        <v>0</v>
      </c>
      <c r="BI367" s="148">
        <f t="shared" si="18"/>
        <v>0</v>
      </c>
      <c r="BJ367" s="17" t="s">
        <v>88</v>
      </c>
      <c r="BK367" s="148">
        <f t="shared" si="19"/>
        <v>0</v>
      </c>
      <c r="BL367" s="17" t="s">
        <v>151</v>
      </c>
      <c r="BM367" s="147" t="s">
        <v>553</v>
      </c>
    </row>
    <row r="368" spans="2:65" s="1" customFormat="1" ht="16.5" customHeight="1">
      <c r="B368" s="32"/>
      <c r="C368" s="173" t="s">
        <v>554</v>
      </c>
      <c r="D368" s="173" t="s">
        <v>309</v>
      </c>
      <c r="E368" s="174" t="s">
        <v>555</v>
      </c>
      <c r="F368" s="175" t="s">
        <v>556</v>
      </c>
      <c r="G368" s="176" t="s">
        <v>350</v>
      </c>
      <c r="H368" s="177">
        <v>1</v>
      </c>
      <c r="I368" s="178"/>
      <c r="J368" s="179">
        <f t="shared" si="10"/>
        <v>0</v>
      </c>
      <c r="K368" s="175" t="s">
        <v>1</v>
      </c>
      <c r="L368" s="180"/>
      <c r="M368" s="181" t="s">
        <v>1</v>
      </c>
      <c r="N368" s="182" t="s">
        <v>46</v>
      </c>
      <c r="P368" s="145">
        <f t="shared" si="11"/>
        <v>0</v>
      </c>
      <c r="Q368" s="145">
        <v>1.2099999999999999E-3</v>
      </c>
      <c r="R368" s="145">
        <f t="shared" si="12"/>
        <v>1.2099999999999999E-3</v>
      </c>
      <c r="S368" s="145">
        <v>0</v>
      </c>
      <c r="T368" s="146">
        <f t="shared" si="13"/>
        <v>0</v>
      </c>
      <c r="AR368" s="147" t="s">
        <v>192</v>
      </c>
      <c r="AT368" s="147" t="s">
        <v>309</v>
      </c>
      <c r="AU368" s="147" t="s">
        <v>90</v>
      </c>
      <c r="AY368" s="17" t="s">
        <v>144</v>
      </c>
      <c r="BE368" s="148">
        <f t="shared" si="14"/>
        <v>0</v>
      </c>
      <c r="BF368" s="148">
        <f t="shared" si="15"/>
        <v>0</v>
      </c>
      <c r="BG368" s="148">
        <f t="shared" si="16"/>
        <v>0</v>
      </c>
      <c r="BH368" s="148">
        <f t="shared" si="17"/>
        <v>0</v>
      </c>
      <c r="BI368" s="148">
        <f t="shared" si="18"/>
        <v>0</v>
      </c>
      <c r="BJ368" s="17" t="s">
        <v>88</v>
      </c>
      <c r="BK368" s="148">
        <f t="shared" si="19"/>
        <v>0</v>
      </c>
      <c r="BL368" s="17" t="s">
        <v>151</v>
      </c>
      <c r="BM368" s="147" t="s">
        <v>557</v>
      </c>
    </row>
    <row r="369" spans="2:65" s="1" customFormat="1" ht="16.5" customHeight="1">
      <c r="B369" s="32"/>
      <c r="C369" s="173" t="s">
        <v>558</v>
      </c>
      <c r="D369" s="173" t="s">
        <v>309</v>
      </c>
      <c r="E369" s="174" t="s">
        <v>559</v>
      </c>
      <c r="F369" s="175" t="s">
        <v>560</v>
      </c>
      <c r="G369" s="176" t="s">
        <v>350</v>
      </c>
      <c r="H369" s="177">
        <v>2</v>
      </c>
      <c r="I369" s="178"/>
      <c r="J369" s="179">
        <f t="shared" si="10"/>
        <v>0</v>
      </c>
      <c r="K369" s="175" t="s">
        <v>1</v>
      </c>
      <c r="L369" s="180"/>
      <c r="M369" s="181" t="s">
        <v>1</v>
      </c>
      <c r="N369" s="182" t="s">
        <v>46</v>
      </c>
      <c r="P369" s="145">
        <f t="shared" si="11"/>
        <v>0</v>
      </c>
      <c r="Q369" s="145">
        <v>1.2099999999999999E-3</v>
      </c>
      <c r="R369" s="145">
        <f t="shared" si="12"/>
        <v>2.4199999999999998E-3</v>
      </c>
      <c r="S369" s="145">
        <v>0</v>
      </c>
      <c r="T369" s="146">
        <f t="shared" si="13"/>
        <v>0</v>
      </c>
      <c r="AR369" s="147" t="s">
        <v>192</v>
      </c>
      <c r="AT369" s="147" t="s">
        <v>309</v>
      </c>
      <c r="AU369" s="147" t="s">
        <v>90</v>
      </c>
      <c r="AY369" s="17" t="s">
        <v>144</v>
      </c>
      <c r="BE369" s="148">
        <f t="shared" si="14"/>
        <v>0</v>
      </c>
      <c r="BF369" s="148">
        <f t="shared" si="15"/>
        <v>0</v>
      </c>
      <c r="BG369" s="148">
        <f t="shared" si="16"/>
        <v>0</v>
      </c>
      <c r="BH369" s="148">
        <f t="shared" si="17"/>
        <v>0</v>
      </c>
      <c r="BI369" s="148">
        <f t="shared" si="18"/>
        <v>0</v>
      </c>
      <c r="BJ369" s="17" t="s">
        <v>88</v>
      </c>
      <c r="BK369" s="148">
        <f t="shared" si="19"/>
        <v>0</v>
      </c>
      <c r="BL369" s="17" t="s">
        <v>151</v>
      </c>
      <c r="BM369" s="147" t="s">
        <v>561</v>
      </c>
    </row>
    <row r="370" spans="2:65" s="1" customFormat="1" ht="44.25" customHeight="1">
      <c r="B370" s="32"/>
      <c r="C370" s="136" t="s">
        <v>562</v>
      </c>
      <c r="D370" s="136" t="s">
        <v>146</v>
      </c>
      <c r="E370" s="137" t="s">
        <v>563</v>
      </c>
      <c r="F370" s="138" t="s">
        <v>564</v>
      </c>
      <c r="G370" s="139" t="s">
        <v>350</v>
      </c>
      <c r="H370" s="140">
        <v>2</v>
      </c>
      <c r="I370" s="141"/>
      <c r="J370" s="142">
        <f t="shared" si="10"/>
        <v>0</v>
      </c>
      <c r="K370" s="138" t="s">
        <v>150</v>
      </c>
      <c r="L370" s="32"/>
      <c r="M370" s="143" t="s">
        <v>1</v>
      </c>
      <c r="N370" s="144" t="s">
        <v>46</v>
      </c>
      <c r="P370" s="145">
        <f t="shared" si="11"/>
        <v>0</v>
      </c>
      <c r="Q370" s="145">
        <v>0</v>
      </c>
      <c r="R370" s="145">
        <f t="shared" si="12"/>
        <v>0</v>
      </c>
      <c r="S370" s="145">
        <v>0</v>
      </c>
      <c r="T370" s="146">
        <f t="shared" si="13"/>
        <v>0</v>
      </c>
      <c r="AR370" s="147" t="s">
        <v>151</v>
      </c>
      <c r="AT370" s="147" t="s">
        <v>146</v>
      </c>
      <c r="AU370" s="147" t="s">
        <v>90</v>
      </c>
      <c r="AY370" s="17" t="s">
        <v>144</v>
      </c>
      <c r="BE370" s="148">
        <f t="shared" si="14"/>
        <v>0</v>
      </c>
      <c r="BF370" s="148">
        <f t="shared" si="15"/>
        <v>0</v>
      </c>
      <c r="BG370" s="148">
        <f t="shared" si="16"/>
        <v>0</v>
      </c>
      <c r="BH370" s="148">
        <f t="shared" si="17"/>
        <v>0</v>
      </c>
      <c r="BI370" s="148">
        <f t="shared" si="18"/>
        <v>0</v>
      </c>
      <c r="BJ370" s="17" t="s">
        <v>88</v>
      </c>
      <c r="BK370" s="148">
        <f t="shared" si="19"/>
        <v>0</v>
      </c>
      <c r="BL370" s="17" t="s">
        <v>151</v>
      </c>
      <c r="BM370" s="147" t="s">
        <v>565</v>
      </c>
    </row>
    <row r="371" spans="2:65" s="1" customFormat="1" ht="16.5" customHeight="1">
      <c r="B371" s="32"/>
      <c r="C371" s="173" t="s">
        <v>566</v>
      </c>
      <c r="D371" s="173" t="s">
        <v>309</v>
      </c>
      <c r="E371" s="174" t="s">
        <v>567</v>
      </c>
      <c r="F371" s="175" t="s">
        <v>568</v>
      </c>
      <c r="G371" s="176" t="s">
        <v>350</v>
      </c>
      <c r="H371" s="177">
        <v>1</v>
      </c>
      <c r="I371" s="178"/>
      <c r="J371" s="179">
        <f t="shared" si="10"/>
        <v>0</v>
      </c>
      <c r="K371" s="175" t="s">
        <v>150</v>
      </c>
      <c r="L371" s="180"/>
      <c r="M371" s="181" t="s">
        <v>1</v>
      </c>
      <c r="N371" s="182" t="s">
        <v>46</v>
      </c>
      <c r="P371" s="145">
        <f t="shared" si="11"/>
        <v>0</v>
      </c>
      <c r="Q371" s="145">
        <v>1.08E-3</v>
      </c>
      <c r="R371" s="145">
        <f t="shared" si="12"/>
        <v>1.08E-3</v>
      </c>
      <c r="S371" s="145">
        <v>0</v>
      </c>
      <c r="T371" s="146">
        <f t="shared" si="13"/>
        <v>0</v>
      </c>
      <c r="AR371" s="147" t="s">
        <v>192</v>
      </c>
      <c r="AT371" s="147" t="s">
        <v>309</v>
      </c>
      <c r="AU371" s="147" t="s">
        <v>90</v>
      </c>
      <c r="AY371" s="17" t="s">
        <v>144</v>
      </c>
      <c r="BE371" s="148">
        <f t="shared" si="14"/>
        <v>0</v>
      </c>
      <c r="BF371" s="148">
        <f t="shared" si="15"/>
        <v>0</v>
      </c>
      <c r="BG371" s="148">
        <f t="shared" si="16"/>
        <v>0</v>
      </c>
      <c r="BH371" s="148">
        <f t="shared" si="17"/>
        <v>0</v>
      </c>
      <c r="BI371" s="148">
        <f t="shared" si="18"/>
        <v>0</v>
      </c>
      <c r="BJ371" s="17" t="s">
        <v>88</v>
      </c>
      <c r="BK371" s="148">
        <f t="shared" si="19"/>
        <v>0</v>
      </c>
      <c r="BL371" s="17" t="s">
        <v>151</v>
      </c>
      <c r="BM371" s="147" t="s">
        <v>569</v>
      </c>
    </row>
    <row r="372" spans="2:65" s="1" customFormat="1" ht="16.5" customHeight="1">
      <c r="B372" s="32"/>
      <c r="C372" s="173" t="s">
        <v>570</v>
      </c>
      <c r="D372" s="173" t="s">
        <v>309</v>
      </c>
      <c r="E372" s="174" t="s">
        <v>571</v>
      </c>
      <c r="F372" s="175" t="s">
        <v>572</v>
      </c>
      <c r="G372" s="176" t="s">
        <v>350</v>
      </c>
      <c r="H372" s="177">
        <v>1</v>
      </c>
      <c r="I372" s="178"/>
      <c r="J372" s="179">
        <f t="shared" si="10"/>
        <v>0</v>
      </c>
      <c r="K372" s="175" t="s">
        <v>1</v>
      </c>
      <c r="L372" s="180"/>
      <c r="M372" s="181" t="s">
        <v>1</v>
      </c>
      <c r="N372" s="182" t="s">
        <v>46</v>
      </c>
      <c r="P372" s="145">
        <f t="shared" si="11"/>
        <v>0</v>
      </c>
      <c r="Q372" s="145">
        <v>7.0000000000000001E-3</v>
      </c>
      <c r="R372" s="145">
        <f t="shared" si="12"/>
        <v>7.0000000000000001E-3</v>
      </c>
      <c r="S372" s="145">
        <v>0</v>
      </c>
      <c r="T372" s="146">
        <f t="shared" si="13"/>
        <v>0</v>
      </c>
      <c r="AR372" s="147" t="s">
        <v>192</v>
      </c>
      <c r="AT372" s="147" t="s">
        <v>309</v>
      </c>
      <c r="AU372" s="147" t="s">
        <v>90</v>
      </c>
      <c r="AY372" s="17" t="s">
        <v>144</v>
      </c>
      <c r="BE372" s="148">
        <f t="shared" si="14"/>
        <v>0</v>
      </c>
      <c r="BF372" s="148">
        <f t="shared" si="15"/>
        <v>0</v>
      </c>
      <c r="BG372" s="148">
        <f t="shared" si="16"/>
        <v>0</v>
      </c>
      <c r="BH372" s="148">
        <f t="shared" si="17"/>
        <v>0</v>
      </c>
      <c r="BI372" s="148">
        <f t="shared" si="18"/>
        <v>0</v>
      </c>
      <c r="BJ372" s="17" t="s">
        <v>88</v>
      </c>
      <c r="BK372" s="148">
        <f t="shared" si="19"/>
        <v>0</v>
      </c>
      <c r="BL372" s="17" t="s">
        <v>151</v>
      </c>
      <c r="BM372" s="147" t="s">
        <v>573</v>
      </c>
    </row>
    <row r="373" spans="2:65" s="1" customFormat="1" ht="44.25" customHeight="1">
      <c r="B373" s="32"/>
      <c r="C373" s="136" t="s">
        <v>574</v>
      </c>
      <c r="D373" s="136" t="s">
        <v>146</v>
      </c>
      <c r="E373" s="137" t="s">
        <v>575</v>
      </c>
      <c r="F373" s="138" t="s">
        <v>576</v>
      </c>
      <c r="G373" s="139" t="s">
        <v>350</v>
      </c>
      <c r="H373" s="140">
        <v>8</v>
      </c>
      <c r="I373" s="141"/>
      <c r="J373" s="142">
        <f t="shared" si="10"/>
        <v>0</v>
      </c>
      <c r="K373" s="138" t="s">
        <v>150</v>
      </c>
      <c r="L373" s="32"/>
      <c r="M373" s="143" t="s">
        <v>1</v>
      </c>
      <c r="N373" s="144" t="s">
        <v>46</v>
      </c>
      <c r="P373" s="145">
        <f t="shared" si="11"/>
        <v>0</v>
      </c>
      <c r="Q373" s="145">
        <v>0</v>
      </c>
      <c r="R373" s="145">
        <f t="shared" si="12"/>
        <v>0</v>
      </c>
      <c r="S373" s="145">
        <v>0</v>
      </c>
      <c r="T373" s="146">
        <f t="shared" si="13"/>
        <v>0</v>
      </c>
      <c r="AR373" s="147" t="s">
        <v>151</v>
      </c>
      <c r="AT373" s="147" t="s">
        <v>146</v>
      </c>
      <c r="AU373" s="147" t="s">
        <v>90</v>
      </c>
      <c r="AY373" s="17" t="s">
        <v>144</v>
      </c>
      <c r="BE373" s="148">
        <f t="shared" si="14"/>
        <v>0</v>
      </c>
      <c r="BF373" s="148">
        <f t="shared" si="15"/>
        <v>0</v>
      </c>
      <c r="BG373" s="148">
        <f t="shared" si="16"/>
        <v>0</v>
      </c>
      <c r="BH373" s="148">
        <f t="shared" si="17"/>
        <v>0</v>
      </c>
      <c r="BI373" s="148">
        <f t="shared" si="18"/>
        <v>0</v>
      </c>
      <c r="BJ373" s="17" t="s">
        <v>88</v>
      </c>
      <c r="BK373" s="148">
        <f t="shared" si="19"/>
        <v>0</v>
      </c>
      <c r="BL373" s="17" t="s">
        <v>151</v>
      </c>
      <c r="BM373" s="147" t="s">
        <v>577</v>
      </c>
    </row>
    <row r="374" spans="2:65" s="1" customFormat="1" ht="16.5" customHeight="1">
      <c r="B374" s="32"/>
      <c r="C374" s="173" t="s">
        <v>578</v>
      </c>
      <c r="D374" s="173" t="s">
        <v>309</v>
      </c>
      <c r="E374" s="174" t="s">
        <v>579</v>
      </c>
      <c r="F374" s="175" t="s">
        <v>580</v>
      </c>
      <c r="G374" s="176" t="s">
        <v>350</v>
      </c>
      <c r="H374" s="177">
        <v>4</v>
      </c>
      <c r="I374" s="178"/>
      <c r="J374" s="179">
        <f t="shared" si="10"/>
        <v>0</v>
      </c>
      <c r="K374" s="175" t="s">
        <v>150</v>
      </c>
      <c r="L374" s="180"/>
      <c r="M374" s="181" t="s">
        <v>1</v>
      </c>
      <c r="N374" s="182" t="s">
        <v>46</v>
      </c>
      <c r="P374" s="145">
        <f t="shared" si="11"/>
        <v>0</v>
      </c>
      <c r="Q374" s="145">
        <v>8.1999999999999998E-4</v>
      </c>
      <c r="R374" s="145">
        <f t="shared" si="12"/>
        <v>3.2799999999999999E-3</v>
      </c>
      <c r="S374" s="145">
        <v>0</v>
      </c>
      <c r="T374" s="146">
        <f t="shared" si="13"/>
        <v>0</v>
      </c>
      <c r="AR374" s="147" t="s">
        <v>192</v>
      </c>
      <c r="AT374" s="147" t="s">
        <v>309</v>
      </c>
      <c r="AU374" s="147" t="s">
        <v>90</v>
      </c>
      <c r="AY374" s="17" t="s">
        <v>144</v>
      </c>
      <c r="BE374" s="148">
        <f t="shared" si="14"/>
        <v>0</v>
      </c>
      <c r="BF374" s="148">
        <f t="shared" si="15"/>
        <v>0</v>
      </c>
      <c r="BG374" s="148">
        <f t="shared" si="16"/>
        <v>0</v>
      </c>
      <c r="BH374" s="148">
        <f t="shared" si="17"/>
        <v>0</v>
      </c>
      <c r="BI374" s="148">
        <f t="shared" si="18"/>
        <v>0</v>
      </c>
      <c r="BJ374" s="17" t="s">
        <v>88</v>
      </c>
      <c r="BK374" s="148">
        <f t="shared" si="19"/>
        <v>0</v>
      </c>
      <c r="BL374" s="17" t="s">
        <v>151</v>
      </c>
      <c r="BM374" s="147" t="s">
        <v>581</v>
      </c>
    </row>
    <row r="375" spans="2:65" s="1" customFormat="1" ht="16.5" customHeight="1">
      <c r="B375" s="32"/>
      <c r="C375" s="173" t="s">
        <v>582</v>
      </c>
      <c r="D375" s="173" t="s">
        <v>309</v>
      </c>
      <c r="E375" s="174" t="s">
        <v>583</v>
      </c>
      <c r="F375" s="175" t="s">
        <v>584</v>
      </c>
      <c r="G375" s="176" t="s">
        <v>350</v>
      </c>
      <c r="H375" s="177">
        <v>4</v>
      </c>
      <c r="I375" s="178"/>
      <c r="J375" s="179">
        <f t="shared" si="10"/>
        <v>0</v>
      </c>
      <c r="K375" s="175" t="s">
        <v>1</v>
      </c>
      <c r="L375" s="180"/>
      <c r="M375" s="181" t="s">
        <v>1</v>
      </c>
      <c r="N375" s="182" t="s">
        <v>46</v>
      </c>
      <c r="P375" s="145">
        <f t="shared" si="11"/>
        <v>0</v>
      </c>
      <c r="Q375" s="145">
        <v>8.8999999999999999E-3</v>
      </c>
      <c r="R375" s="145">
        <f t="shared" si="12"/>
        <v>3.56E-2</v>
      </c>
      <c r="S375" s="145">
        <v>0</v>
      </c>
      <c r="T375" s="146">
        <f t="shared" si="13"/>
        <v>0</v>
      </c>
      <c r="AR375" s="147" t="s">
        <v>192</v>
      </c>
      <c r="AT375" s="147" t="s">
        <v>309</v>
      </c>
      <c r="AU375" s="147" t="s">
        <v>90</v>
      </c>
      <c r="AY375" s="17" t="s">
        <v>144</v>
      </c>
      <c r="BE375" s="148">
        <f t="shared" si="14"/>
        <v>0</v>
      </c>
      <c r="BF375" s="148">
        <f t="shared" si="15"/>
        <v>0</v>
      </c>
      <c r="BG375" s="148">
        <f t="shared" si="16"/>
        <v>0</v>
      </c>
      <c r="BH375" s="148">
        <f t="shared" si="17"/>
        <v>0</v>
      </c>
      <c r="BI375" s="148">
        <f t="shared" si="18"/>
        <v>0</v>
      </c>
      <c r="BJ375" s="17" t="s">
        <v>88</v>
      </c>
      <c r="BK375" s="148">
        <f t="shared" si="19"/>
        <v>0</v>
      </c>
      <c r="BL375" s="17" t="s">
        <v>151</v>
      </c>
      <c r="BM375" s="147" t="s">
        <v>585</v>
      </c>
    </row>
    <row r="376" spans="2:65" s="1" customFormat="1" ht="37.9" customHeight="1">
      <c r="B376" s="32"/>
      <c r="C376" s="136" t="s">
        <v>586</v>
      </c>
      <c r="D376" s="136" t="s">
        <v>146</v>
      </c>
      <c r="E376" s="137" t="s">
        <v>587</v>
      </c>
      <c r="F376" s="138" t="s">
        <v>588</v>
      </c>
      <c r="G376" s="139" t="s">
        <v>350</v>
      </c>
      <c r="H376" s="140">
        <v>2</v>
      </c>
      <c r="I376" s="141"/>
      <c r="J376" s="142">
        <f t="shared" si="10"/>
        <v>0</v>
      </c>
      <c r="K376" s="138" t="s">
        <v>1</v>
      </c>
      <c r="L376" s="32"/>
      <c r="M376" s="143" t="s">
        <v>1</v>
      </c>
      <c r="N376" s="144" t="s">
        <v>46</v>
      </c>
      <c r="P376" s="145">
        <f t="shared" si="11"/>
        <v>0</v>
      </c>
      <c r="Q376" s="145">
        <v>0</v>
      </c>
      <c r="R376" s="145">
        <f t="shared" si="12"/>
        <v>0</v>
      </c>
      <c r="S376" s="145">
        <v>0</v>
      </c>
      <c r="T376" s="146">
        <f t="shared" si="13"/>
        <v>0</v>
      </c>
      <c r="AR376" s="147" t="s">
        <v>151</v>
      </c>
      <c r="AT376" s="147" t="s">
        <v>146</v>
      </c>
      <c r="AU376" s="147" t="s">
        <v>90</v>
      </c>
      <c r="AY376" s="17" t="s">
        <v>144</v>
      </c>
      <c r="BE376" s="148">
        <f t="shared" si="14"/>
        <v>0</v>
      </c>
      <c r="BF376" s="148">
        <f t="shared" si="15"/>
        <v>0</v>
      </c>
      <c r="BG376" s="148">
        <f t="shared" si="16"/>
        <v>0</v>
      </c>
      <c r="BH376" s="148">
        <f t="shared" si="17"/>
        <v>0</v>
      </c>
      <c r="BI376" s="148">
        <f t="shared" si="18"/>
        <v>0</v>
      </c>
      <c r="BJ376" s="17" t="s">
        <v>88</v>
      </c>
      <c r="BK376" s="148">
        <f t="shared" si="19"/>
        <v>0</v>
      </c>
      <c r="BL376" s="17" t="s">
        <v>151</v>
      </c>
      <c r="BM376" s="147" t="s">
        <v>589</v>
      </c>
    </row>
    <row r="377" spans="2:65" s="1" customFormat="1" ht="16.5" customHeight="1">
      <c r="B377" s="32"/>
      <c r="C377" s="173" t="s">
        <v>590</v>
      </c>
      <c r="D377" s="173" t="s">
        <v>309</v>
      </c>
      <c r="E377" s="174" t="s">
        <v>591</v>
      </c>
      <c r="F377" s="175" t="s">
        <v>592</v>
      </c>
      <c r="G377" s="176" t="s">
        <v>350</v>
      </c>
      <c r="H377" s="177">
        <v>2</v>
      </c>
      <c r="I377" s="178"/>
      <c r="J377" s="179">
        <f t="shared" si="10"/>
        <v>0</v>
      </c>
      <c r="K377" s="175" t="s">
        <v>1</v>
      </c>
      <c r="L377" s="180"/>
      <c r="M377" s="181" t="s">
        <v>1</v>
      </c>
      <c r="N377" s="182" t="s">
        <v>46</v>
      </c>
      <c r="P377" s="145">
        <f t="shared" si="11"/>
        <v>0</v>
      </c>
      <c r="Q377" s="145">
        <v>1.65E-3</v>
      </c>
      <c r="R377" s="145">
        <f t="shared" si="12"/>
        <v>3.3E-3</v>
      </c>
      <c r="S377" s="145">
        <v>0</v>
      </c>
      <c r="T377" s="146">
        <f t="shared" si="13"/>
        <v>0</v>
      </c>
      <c r="AR377" s="147" t="s">
        <v>192</v>
      </c>
      <c r="AT377" s="147" t="s">
        <v>309</v>
      </c>
      <c r="AU377" s="147" t="s">
        <v>90</v>
      </c>
      <c r="AY377" s="17" t="s">
        <v>144</v>
      </c>
      <c r="BE377" s="148">
        <f t="shared" si="14"/>
        <v>0</v>
      </c>
      <c r="BF377" s="148">
        <f t="shared" si="15"/>
        <v>0</v>
      </c>
      <c r="BG377" s="148">
        <f t="shared" si="16"/>
        <v>0</v>
      </c>
      <c r="BH377" s="148">
        <f t="shared" si="17"/>
        <v>0</v>
      </c>
      <c r="BI377" s="148">
        <f t="shared" si="18"/>
        <v>0</v>
      </c>
      <c r="BJ377" s="17" t="s">
        <v>88</v>
      </c>
      <c r="BK377" s="148">
        <f t="shared" si="19"/>
        <v>0</v>
      </c>
      <c r="BL377" s="17" t="s">
        <v>151</v>
      </c>
      <c r="BM377" s="147" t="s">
        <v>593</v>
      </c>
    </row>
    <row r="378" spans="2:65" s="1" customFormat="1" ht="37.9" customHeight="1">
      <c r="B378" s="32"/>
      <c r="C378" s="136" t="s">
        <v>594</v>
      </c>
      <c r="D378" s="136" t="s">
        <v>146</v>
      </c>
      <c r="E378" s="137" t="s">
        <v>595</v>
      </c>
      <c r="F378" s="138" t="s">
        <v>596</v>
      </c>
      <c r="G378" s="139" t="s">
        <v>350</v>
      </c>
      <c r="H378" s="140">
        <v>1</v>
      </c>
      <c r="I378" s="141"/>
      <c r="J378" s="142">
        <f t="shared" si="10"/>
        <v>0</v>
      </c>
      <c r="K378" s="138" t="s">
        <v>1</v>
      </c>
      <c r="L378" s="32"/>
      <c r="M378" s="143" t="s">
        <v>1</v>
      </c>
      <c r="N378" s="144" t="s">
        <v>46</v>
      </c>
      <c r="P378" s="145">
        <f t="shared" si="11"/>
        <v>0</v>
      </c>
      <c r="Q378" s="145">
        <v>0</v>
      </c>
      <c r="R378" s="145">
        <f t="shared" si="12"/>
        <v>0</v>
      </c>
      <c r="S378" s="145">
        <v>0</v>
      </c>
      <c r="T378" s="146">
        <f t="shared" si="13"/>
        <v>0</v>
      </c>
      <c r="AR378" s="147" t="s">
        <v>151</v>
      </c>
      <c r="AT378" s="147" t="s">
        <v>146</v>
      </c>
      <c r="AU378" s="147" t="s">
        <v>90</v>
      </c>
      <c r="AY378" s="17" t="s">
        <v>144</v>
      </c>
      <c r="BE378" s="148">
        <f t="shared" si="14"/>
        <v>0</v>
      </c>
      <c r="BF378" s="148">
        <f t="shared" si="15"/>
        <v>0</v>
      </c>
      <c r="BG378" s="148">
        <f t="shared" si="16"/>
        <v>0</v>
      </c>
      <c r="BH378" s="148">
        <f t="shared" si="17"/>
        <v>0</v>
      </c>
      <c r="BI378" s="148">
        <f t="shared" si="18"/>
        <v>0</v>
      </c>
      <c r="BJ378" s="17" t="s">
        <v>88</v>
      </c>
      <c r="BK378" s="148">
        <f t="shared" si="19"/>
        <v>0</v>
      </c>
      <c r="BL378" s="17" t="s">
        <v>151</v>
      </c>
      <c r="BM378" s="147" t="s">
        <v>597</v>
      </c>
    </row>
    <row r="379" spans="2:65" s="1" customFormat="1" ht="16.5" customHeight="1">
      <c r="B379" s="32"/>
      <c r="C379" s="173" t="s">
        <v>598</v>
      </c>
      <c r="D379" s="173" t="s">
        <v>309</v>
      </c>
      <c r="E379" s="174" t="s">
        <v>599</v>
      </c>
      <c r="F379" s="175" t="s">
        <v>600</v>
      </c>
      <c r="G379" s="176" t="s">
        <v>350</v>
      </c>
      <c r="H379" s="177">
        <v>1</v>
      </c>
      <c r="I379" s="178"/>
      <c r="J379" s="179">
        <f t="shared" si="10"/>
        <v>0</v>
      </c>
      <c r="K379" s="175" t="s">
        <v>1</v>
      </c>
      <c r="L379" s="180"/>
      <c r="M379" s="181" t="s">
        <v>1</v>
      </c>
      <c r="N379" s="182" t="s">
        <v>46</v>
      </c>
      <c r="P379" s="145">
        <f t="shared" si="11"/>
        <v>0</v>
      </c>
      <c r="Q379" s="145">
        <v>1.295E-2</v>
      </c>
      <c r="R379" s="145">
        <f t="shared" si="12"/>
        <v>1.295E-2</v>
      </c>
      <c r="S379" s="145">
        <v>0</v>
      </c>
      <c r="T379" s="146">
        <f t="shared" si="13"/>
        <v>0</v>
      </c>
      <c r="AR379" s="147" t="s">
        <v>192</v>
      </c>
      <c r="AT379" s="147" t="s">
        <v>309</v>
      </c>
      <c r="AU379" s="147" t="s">
        <v>90</v>
      </c>
      <c r="AY379" s="17" t="s">
        <v>144</v>
      </c>
      <c r="BE379" s="148">
        <f t="shared" si="14"/>
        <v>0</v>
      </c>
      <c r="BF379" s="148">
        <f t="shared" si="15"/>
        <v>0</v>
      </c>
      <c r="BG379" s="148">
        <f t="shared" si="16"/>
        <v>0</v>
      </c>
      <c r="BH379" s="148">
        <f t="shared" si="17"/>
        <v>0</v>
      </c>
      <c r="BI379" s="148">
        <f t="shared" si="18"/>
        <v>0</v>
      </c>
      <c r="BJ379" s="17" t="s">
        <v>88</v>
      </c>
      <c r="BK379" s="148">
        <f t="shared" si="19"/>
        <v>0</v>
      </c>
      <c r="BL379" s="17" t="s">
        <v>151</v>
      </c>
      <c r="BM379" s="147" t="s">
        <v>601</v>
      </c>
    </row>
    <row r="380" spans="2:65" s="1" customFormat="1" ht="44.25" customHeight="1">
      <c r="B380" s="32"/>
      <c r="C380" s="136" t="s">
        <v>602</v>
      </c>
      <c r="D380" s="136" t="s">
        <v>146</v>
      </c>
      <c r="E380" s="137" t="s">
        <v>603</v>
      </c>
      <c r="F380" s="138" t="s">
        <v>604</v>
      </c>
      <c r="G380" s="139" t="s">
        <v>350</v>
      </c>
      <c r="H380" s="140">
        <v>3</v>
      </c>
      <c r="I380" s="141"/>
      <c r="J380" s="142">
        <f t="shared" si="10"/>
        <v>0</v>
      </c>
      <c r="K380" s="138" t="s">
        <v>150</v>
      </c>
      <c r="L380" s="32"/>
      <c r="M380" s="143" t="s">
        <v>1</v>
      </c>
      <c r="N380" s="144" t="s">
        <v>46</v>
      </c>
      <c r="P380" s="145">
        <f t="shared" si="11"/>
        <v>0</v>
      </c>
      <c r="Q380" s="145">
        <v>0</v>
      </c>
      <c r="R380" s="145">
        <f t="shared" si="12"/>
        <v>0</v>
      </c>
      <c r="S380" s="145">
        <v>0</v>
      </c>
      <c r="T380" s="146">
        <f t="shared" si="13"/>
        <v>0</v>
      </c>
      <c r="AR380" s="147" t="s">
        <v>151</v>
      </c>
      <c r="AT380" s="147" t="s">
        <v>146</v>
      </c>
      <c r="AU380" s="147" t="s">
        <v>90</v>
      </c>
      <c r="AY380" s="17" t="s">
        <v>144</v>
      </c>
      <c r="BE380" s="148">
        <f t="shared" si="14"/>
        <v>0</v>
      </c>
      <c r="BF380" s="148">
        <f t="shared" si="15"/>
        <v>0</v>
      </c>
      <c r="BG380" s="148">
        <f t="shared" si="16"/>
        <v>0</v>
      </c>
      <c r="BH380" s="148">
        <f t="shared" si="17"/>
        <v>0</v>
      </c>
      <c r="BI380" s="148">
        <f t="shared" si="18"/>
        <v>0</v>
      </c>
      <c r="BJ380" s="17" t="s">
        <v>88</v>
      </c>
      <c r="BK380" s="148">
        <f t="shared" si="19"/>
        <v>0</v>
      </c>
      <c r="BL380" s="17" t="s">
        <v>151</v>
      </c>
      <c r="BM380" s="147" t="s">
        <v>605</v>
      </c>
    </row>
    <row r="381" spans="2:65" s="1" customFormat="1" ht="16.5" customHeight="1">
      <c r="B381" s="32"/>
      <c r="C381" s="173" t="s">
        <v>606</v>
      </c>
      <c r="D381" s="173" t="s">
        <v>309</v>
      </c>
      <c r="E381" s="174" t="s">
        <v>607</v>
      </c>
      <c r="F381" s="175" t="s">
        <v>608</v>
      </c>
      <c r="G381" s="176" t="s">
        <v>350</v>
      </c>
      <c r="H381" s="177">
        <v>1</v>
      </c>
      <c r="I381" s="178"/>
      <c r="J381" s="179">
        <f t="shared" si="10"/>
        <v>0</v>
      </c>
      <c r="K381" s="175" t="s">
        <v>150</v>
      </c>
      <c r="L381" s="180"/>
      <c r="M381" s="181" t="s">
        <v>1</v>
      </c>
      <c r="N381" s="182" t="s">
        <v>46</v>
      </c>
      <c r="P381" s="145">
        <f t="shared" si="11"/>
        <v>0</v>
      </c>
      <c r="Q381" s="145">
        <v>3.5899999999999999E-3</v>
      </c>
      <c r="R381" s="145">
        <f t="shared" si="12"/>
        <v>3.5899999999999999E-3</v>
      </c>
      <c r="S381" s="145">
        <v>0</v>
      </c>
      <c r="T381" s="146">
        <f t="shared" si="13"/>
        <v>0</v>
      </c>
      <c r="AR381" s="147" t="s">
        <v>192</v>
      </c>
      <c r="AT381" s="147" t="s">
        <v>309</v>
      </c>
      <c r="AU381" s="147" t="s">
        <v>90</v>
      </c>
      <c r="AY381" s="17" t="s">
        <v>144</v>
      </c>
      <c r="BE381" s="148">
        <f t="shared" si="14"/>
        <v>0</v>
      </c>
      <c r="BF381" s="148">
        <f t="shared" si="15"/>
        <v>0</v>
      </c>
      <c r="BG381" s="148">
        <f t="shared" si="16"/>
        <v>0</v>
      </c>
      <c r="BH381" s="148">
        <f t="shared" si="17"/>
        <v>0</v>
      </c>
      <c r="BI381" s="148">
        <f t="shared" si="18"/>
        <v>0</v>
      </c>
      <c r="BJ381" s="17" t="s">
        <v>88</v>
      </c>
      <c r="BK381" s="148">
        <f t="shared" si="19"/>
        <v>0</v>
      </c>
      <c r="BL381" s="17" t="s">
        <v>151</v>
      </c>
      <c r="BM381" s="147" t="s">
        <v>609</v>
      </c>
    </row>
    <row r="382" spans="2:65" s="1" customFormat="1" ht="16.5" customHeight="1">
      <c r="B382" s="32"/>
      <c r="C382" s="173" t="s">
        <v>610</v>
      </c>
      <c r="D382" s="173" t="s">
        <v>309</v>
      </c>
      <c r="E382" s="174" t="s">
        <v>611</v>
      </c>
      <c r="F382" s="175" t="s">
        <v>612</v>
      </c>
      <c r="G382" s="176" t="s">
        <v>350</v>
      </c>
      <c r="H382" s="177">
        <v>1</v>
      </c>
      <c r="I382" s="178"/>
      <c r="J382" s="179">
        <f t="shared" si="10"/>
        <v>0</v>
      </c>
      <c r="K382" s="175" t="s">
        <v>150</v>
      </c>
      <c r="L382" s="180"/>
      <c r="M382" s="181" t="s">
        <v>1</v>
      </c>
      <c r="N382" s="182" t="s">
        <v>46</v>
      </c>
      <c r="P382" s="145">
        <f t="shared" si="11"/>
        <v>0</v>
      </c>
      <c r="Q382" s="145">
        <v>5.7000000000000002E-3</v>
      </c>
      <c r="R382" s="145">
        <f t="shared" si="12"/>
        <v>5.7000000000000002E-3</v>
      </c>
      <c r="S382" s="145">
        <v>0</v>
      </c>
      <c r="T382" s="146">
        <f t="shared" si="13"/>
        <v>0</v>
      </c>
      <c r="AR382" s="147" t="s">
        <v>192</v>
      </c>
      <c r="AT382" s="147" t="s">
        <v>309</v>
      </c>
      <c r="AU382" s="147" t="s">
        <v>90</v>
      </c>
      <c r="AY382" s="17" t="s">
        <v>144</v>
      </c>
      <c r="BE382" s="148">
        <f t="shared" si="14"/>
        <v>0</v>
      </c>
      <c r="BF382" s="148">
        <f t="shared" si="15"/>
        <v>0</v>
      </c>
      <c r="BG382" s="148">
        <f t="shared" si="16"/>
        <v>0</v>
      </c>
      <c r="BH382" s="148">
        <f t="shared" si="17"/>
        <v>0</v>
      </c>
      <c r="BI382" s="148">
        <f t="shared" si="18"/>
        <v>0</v>
      </c>
      <c r="BJ382" s="17" t="s">
        <v>88</v>
      </c>
      <c r="BK382" s="148">
        <f t="shared" si="19"/>
        <v>0</v>
      </c>
      <c r="BL382" s="17" t="s">
        <v>151</v>
      </c>
      <c r="BM382" s="147" t="s">
        <v>613</v>
      </c>
    </row>
    <row r="383" spans="2:65" s="1" customFormat="1" ht="16.5" customHeight="1">
      <c r="B383" s="32"/>
      <c r="C383" s="173" t="s">
        <v>614</v>
      </c>
      <c r="D383" s="173" t="s">
        <v>309</v>
      </c>
      <c r="E383" s="174" t="s">
        <v>615</v>
      </c>
      <c r="F383" s="175" t="s">
        <v>616</v>
      </c>
      <c r="G383" s="176" t="s">
        <v>350</v>
      </c>
      <c r="H383" s="177">
        <v>1</v>
      </c>
      <c r="I383" s="178"/>
      <c r="J383" s="179">
        <f t="shared" si="10"/>
        <v>0</v>
      </c>
      <c r="K383" s="175" t="s">
        <v>1</v>
      </c>
      <c r="L383" s="180"/>
      <c r="M383" s="181" t="s">
        <v>1</v>
      </c>
      <c r="N383" s="182" t="s">
        <v>46</v>
      </c>
      <c r="P383" s="145">
        <f t="shared" si="11"/>
        <v>0</v>
      </c>
      <c r="Q383" s="145">
        <v>1.3100000000000001E-2</v>
      </c>
      <c r="R383" s="145">
        <f t="shared" si="12"/>
        <v>1.3100000000000001E-2</v>
      </c>
      <c r="S383" s="145">
        <v>0</v>
      </c>
      <c r="T383" s="146">
        <f t="shared" si="13"/>
        <v>0</v>
      </c>
      <c r="AR383" s="147" t="s">
        <v>192</v>
      </c>
      <c r="AT383" s="147" t="s">
        <v>309</v>
      </c>
      <c r="AU383" s="147" t="s">
        <v>90</v>
      </c>
      <c r="AY383" s="17" t="s">
        <v>144</v>
      </c>
      <c r="BE383" s="148">
        <f t="shared" si="14"/>
        <v>0</v>
      </c>
      <c r="BF383" s="148">
        <f t="shared" si="15"/>
        <v>0</v>
      </c>
      <c r="BG383" s="148">
        <f t="shared" si="16"/>
        <v>0</v>
      </c>
      <c r="BH383" s="148">
        <f t="shared" si="17"/>
        <v>0</v>
      </c>
      <c r="BI383" s="148">
        <f t="shared" si="18"/>
        <v>0</v>
      </c>
      <c r="BJ383" s="17" t="s">
        <v>88</v>
      </c>
      <c r="BK383" s="148">
        <f t="shared" si="19"/>
        <v>0</v>
      </c>
      <c r="BL383" s="17" t="s">
        <v>151</v>
      </c>
      <c r="BM383" s="147" t="s">
        <v>617</v>
      </c>
    </row>
    <row r="384" spans="2:65" s="1" customFormat="1" ht="37.9" customHeight="1">
      <c r="B384" s="32"/>
      <c r="C384" s="136" t="s">
        <v>618</v>
      </c>
      <c r="D384" s="136" t="s">
        <v>146</v>
      </c>
      <c r="E384" s="137" t="s">
        <v>619</v>
      </c>
      <c r="F384" s="138" t="s">
        <v>620</v>
      </c>
      <c r="G384" s="139" t="s">
        <v>350</v>
      </c>
      <c r="H384" s="140">
        <v>1</v>
      </c>
      <c r="I384" s="141"/>
      <c r="J384" s="142">
        <f t="shared" si="10"/>
        <v>0</v>
      </c>
      <c r="K384" s="138" t="s">
        <v>1</v>
      </c>
      <c r="L384" s="32"/>
      <c r="M384" s="143" t="s">
        <v>1</v>
      </c>
      <c r="N384" s="144" t="s">
        <v>46</v>
      </c>
      <c r="P384" s="145">
        <f t="shared" si="11"/>
        <v>0</v>
      </c>
      <c r="Q384" s="145">
        <v>0</v>
      </c>
      <c r="R384" s="145">
        <f t="shared" si="12"/>
        <v>0</v>
      </c>
      <c r="S384" s="145">
        <v>0</v>
      </c>
      <c r="T384" s="146">
        <f t="shared" si="13"/>
        <v>0</v>
      </c>
      <c r="AR384" s="147" t="s">
        <v>151</v>
      </c>
      <c r="AT384" s="147" t="s">
        <v>146</v>
      </c>
      <c r="AU384" s="147" t="s">
        <v>90</v>
      </c>
      <c r="AY384" s="17" t="s">
        <v>144</v>
      </c>
      <c r="BE384" s="148">
        <f t="shared" si="14"/>
        <v>0</v>
      </c>
      <c r="BF384" s="148">
        <f t="shared" si="15"/>
        <v>0</v>
      </c>
      <c r="BG384" s="148">
        <f t="shared" si="16"/>
        <v>0</v>
      </c>
      <c r="BH384" s="148">
        <f t="shared" si="17"/>
        <v>0</v>
      </c>
      <c r="BI384" s="148">
        <f t="shared" si="18"/>
        <v>0</v>
      </c>
      <c r="BJ384" s="17" t="s">
        <v>88</v>
      </c>
      <c r="BK384" s="148">
        <f t="shared" si="19"/>
        <v>0</v>
      </c>
      <c r="BL384" s="17" t="s">
        <v>151</v>
      </c>
      <c r="BM384" s="147" t="s">
        <v>621</v>
      </c>
    </row>
    <row r="385" spans="2:65" s="1" customFormat="1" ht="16.5" customHeight="1">
      <c r="B385" s="32"/>
      <c r="C385" s="173" t="s">
        <v>622</v>
      </c>
      <c r="D385" s="173" t="s">
        <v>309</v>
      </c>
      <c r="E385" s="174" t="s">
        <v>623</v>
      </c>
      <c r="F385" s="175" t="s">
        <v>624</v>
      </c>
      <c r="G385" s="176" t="s">
        <v>350</v>
      </c>
      <c r="H385" s="177">
        <v>1</v>
      </c>
      <c r="I385" s="178"/>
      <c r="J385" s="179">
        <f t="shared" si="10"/>
        <v>0</v>
      </c>
      <c r="K385" s="175" t="s">
        <v>150</v>
      </c>
      <c r="L385" s="180"/>
      <c r="M385" s="181" t="s">
        <v>1</v>
      </c>
      <c r="N385" s="182" t="s">
        <v>46</v>
      </c>
      <c r="P385" s="145">
        <f t="shared" si="11"/>
        <v>0</v>
      </c>
      <c r="Q385" s="145">
        <v>1.1220000000000001E-2</v>
      </c>
      <c r="R385" s="145">
        <f t="shared" si="12"/>
        <v>1.1220000000000001E-2</v>
      </c>
      <c r="S385" s="145">
        <v>0</v>
      </c>
      <c r="T385" s="146">
        <f t="shared" si="13"/>
        <v>0</v>
      </c>
      <c r="AR385" s="147" t="s">
        <v>192</v>
      </c>
      <c r="AT385" s="147" t="s">
        <v>309</v>
      </c>
      <c r="AU385" s="147" t="s">
        <v>90</v>
      </c>
      <c r="AY385" s="17" t="s">
        <v>144</v>
      </c>
      <c r="BE385" s="148">
        <f t="shared" si="14"/>
        <v>0</v>
      </c>
      <c r="BF385" s="148">
        <f t="shared" si="15"/>
        <v>0</v>
      </c>
      <c r="BG385" s="148">
        <f t="shared" si="16"/>
        <v>0</v>
      </c>
      <c r="BH385" s="148">
        <f t="shared" si="17"/>
        <v>0</v>
      </c>
      <c r="BI385" s="148">
        <f t="shared" si="18"/>
        <v>0</v>
      </c>
      <c r="BJ385" s="17" t="s">
        <v>88</v>
      </c>
      <c r="BK385" s="148">
        <f t="shared" si="19"/>
        <v>0</v>
      </c>
      <c r="BL385" s="17" t="s">
        <v>151</v>
      </c>
      <c r="BM385" s="147" t="s">
        <v>625</v>
      </c>
    </row>
    <row r="386" spans="2:65" s="1" customFormat="1" ht="49.15" customHeight="1">
      <c r="B386" s="32"/>
      <c r="C386" s="136" t="s">
        <v>626</v>
      </c>
      <c r="D386" s="136" t="s">
        <v>146</v>
      </c>
      <c r="E386" s="137" t="s">
        <v>627</v>
      </c>
      <c r="F386" s="138" t="s">
        <v>628</v>
      </c>
      <c r="G386" s="139" t="s">
        <v>350</v>
      </c>
      <c r="H386" s="140">
        <v>2</v>
      </c>
      <c r="I386" s="141"/>
      <c r="J386" s="142">
        <f t="shared" si="10"/>
        <v>0</v>
      </c>
      <c r="K386" s="138" t="s">
        <v>150</v>
      </c>
      <c r="L386" s="32"/>
      <c r="M386" s="143" t="s">
        <v>1</v>
      </c>
      <c r="N386" s="144" t="s">
        <v>46</v>
      </c>
      <c r="P386" s="145">
        <f t="shared" si="11"/>
        <v>0</v>
      </c>
      <c r="Q386" s="145">
        <v>1.6199999999999999E-3</v>
      </c>
      <c r="R386" s="145">
        <f t="shared" si="12"/>
        <v>3.2399999999999998E-3</v>
      </c>
      <c r="S386" s="145">
        <v>0</v>
      </c>
      <c r="T386" s="146">
        <f t="shared" si="13"/>
        <v>0</v>
      </c>
      <c r="AR386" s="147" t="s">
        <v>151</v>
      </c>
      <c r="AT386" s="147" t="s">
        <v>146</v>
      </c>
      <c r="AU386" s="147" t="s">
        <v>90</v>
      </c>
      <c r="AY386" s="17" t="s">
        <v>144</v>
      </c>
      <c r="BE386" s="148">
        <f t="shared" si="14"/>
        <v>0</v>
      </c>
      <c r="BF386" s="148">
        <f t="shared" si="15"/>
        <v>0</v>
      </c>
      <c r="BG386" s="148">
        <f t="shared" si="16"/>
        <v>0</v>
      </c>
      <c r="BH386" s="148">
        <f t="shared" si="17"/>
        <v>0</v>
      </c>
      <c r="BI386" s="148">
        <f t="shared" si="18"/>
        <v>0</v>
      </c>
      <c r="BJ386" s="17" t="s">
        <v>88</v>
      </c>
      <c r="BK386" s="148">
        <f t="shared" si="19"/>
        <v>0</v>
      </c>
      <c r="BL386" s="17" t="s">
        <v>151</v>
      </c>
      <c r="BM386" s="147" t="s">
        <v>629</v>
      </c>
    </row>
    <row r="387" spans="2:65" s="1" customFormat="1" ht="24.2" customHeight="1">
      <c r="B387" s="32"/>
      <c r="C387" s="173" t="s">
        <v>630</v>
      </c>
      <c r="D387" s="173" t="s">
        <v>309</v>
      </c>
      <c r="E387" s="174" t="s">
        <v>631</v>
      </c>
      <c r="F387" s="175" t="s">
        <v>632</v>
      </c>
      <c r="G387" s="176" t="s">
        <v>350</v>
      </c>
      <c r="H387" s="177">
        <v>2</v>
      </c>
      <c r="I387" s="178"/>
      <c r="J387" s="179">
        <f t="shared" si="10"/>
        <v>0</v>
      </c>
      <c r="K387" s="175" t="s">
        <v>150</v>
      </c>
      <c r="L387" s="180"/>
      <c r="M387" s="181" t="s">
        <v>1</v>
      </c>
      <c r="N387" s="182" t="s">
        <v>46</v>
      </c>
      <c r="P387" s="145">
        <f t="shared" si="11"/>
        <v>0</v>
      </c>
      <c r="Q387" s="145">
        <v>1.7999999999999999E-2</v>
      </c>
      <c r="R387" s="145">
        <f t="shared" si="12"/>
        <v>3.5999999999999997E-2</v>
      </c>
      <c r="S387" s="145">
        <v>0</v>
      </c>
      <c r="T387" s="146">
        <f t="shared" si="13"/>
        <v>0</v>
      </c>
      <c r="AR387" s="147" t="s">
        <v>192</v>
      </c>
      <c r="AT387" s="147" t="s">
        <v>309</v>
      </c>
      <c r="AU387" s="147" t="s">
        <v>90</v>
      </c>
      <c r="AY387" s="17" t="s">
        <v>144</v>
      </c>
      <c r="BE387" s="148">
        <f t="shared" si="14"/>
        <v>0</v>
      </c>
      <c r="BF387" s="148">
        <f t="shared" si="15"/>
        <v>0</v>
      </c>
      <c r="BG387" s="148">
        <f t="shared" si="16"/>
        <v>0</v>
      </c>
      <c r="BH387" s="148">
        <f t="shared" si="17"/>
        <v>0</v>
      </c>
      <c r="BI387" s="148">
        <f t="shared" si="18"/>
        <v>0</v>
      </c>
      <c r="BJ387" s="17" t="s">
        <v>88</v>
      </c>
      <c r="BK387" s="148">
        <f t="shared" si="19"/>
        <v>0</v>
      </c>
      <c r="BL387" s="17" t="s">
        <v>151</v>
      </c>
      <c r="BM387" s="147" t="s">
        <v>633</v>
      </c>
    </row>
    <row r="388" spans="2:65" s="1" customFormat="1" ht="24.2" customHeight="1">
      <c r="B388" s="32"/>
      <c r="C388" s="173" t="s">
        <v>634</v>
      </c>
      <c r="D388" s="173" t="s">
        <v>309</v>
      </c>
      <c r="E388" s="174" t="s">
        <v>635</v>
      </c>
      <c r="F388" s="175" t="s">
        <v>636</v>
      </c>
      <c r="G388" s="176" t="s">
        <v>350</v>
      </c>
      <c r="H388" s="177">
        <v>2</v>
      </c>
      <c r="I388" s="178"/>
      <c r="J388" s="179">
        <f t="shared" si="10"/>
        <v>0</v>
      </c>
      <c r="K388" s="175" t="s">
        <v>1</v>
      </c>
      <c r="L388" s="180"/>
      <c r="M388" s="181" t="s">
        <v>1</v>
      </c>
      <c r="N388" s="182" t="s">
        <v>46</v>
      </c>
      <c r="P388" s="145">
        <f t="shared" si="11"/>
        <v>0</v>
      </c>
      <c r="Q388" s="145">
        <v>6.7499999999999999E-3</v>
      </c>
      <c r="R388" s="145">
        <f t="shared" si="12"/>
        <v>1.35E-2</v>
      </c>
      <c r="S388" s="145">
        <v>0</v>
      </c>
      <c r="T388" s="146">
        <f t="shared" si="13"/>
        <v>0</v>
      </c>
      <c r="AR388" s="147" t="s">
        <v>192</v>
      </c>
      <c r="AT388" s="147" t="s">
        <v>309</v>
      </c>
      <c r="AU388" s="147" t="s">
        <v>90</v>
      </c>
      <c r="AY388" s="17" t="s">
        <v>144</v>
      </c>
      <c r="BE388" s="148">
        <f t="shared" si="14"/>
        <v>0</v>
      </c>
      <c r="BF388" s="148">
        <f t="shared" si="15"/>
        <v>0</v>
      </c>
      <c r="BG388" s="148">
        <f t="shared" si="16"/>
        <v>0</v>
      </c>
      <c r="BH388" s="148">
        <f t="shared" si="17"/>
        <v>0</v>
      </c>
      <c r="BI388" s="148">
        <f t="shared" si="18"/>
        <v>0</v>
      </c>
      <c r="BJ388" s="17" t="s">
        <v>88</v>
      </c>
      <c r="BK388" s="148">
        <f t="shared" si="19"/>
        <v>0</v>
      </c>
      <c r="BL388" s="17" t="s">
        <v>151</v>
      </c>
      <c r="BM388" s="147" t="s">
        <v>637</v>
      </c>
    </row>
    <row r="389" spans="2:65" s="1" customFormat="1" ht="49.15" customHeight="1">
      <c r="B389" s="32"/>
      <c r="C389" s="136" t="s">
        <v>638</v>
      </c>
      <c r="D389" s="136" t="s">
        <v>146</v>
      </c>
      <c r="E389" s="137" t="s">
        <v>639</v>
      </c>
      <c r="F389" s="138" t="s">
        <v>640</v>
      </c>
      <c r="G389" s="139" t="s">
        <v>350</v>
      </c>
      <c r="H389" s="140">
        <v>6</v>
      </c>
      <c r="I389" s="141"/>
      <c r="J389" s="142">
        <f t="shared" si="10"/>
        <v>0</v>
      </c>
      <c r="K389" s="138" t="s">
        <v>150</v>
      </c>
      <c r="L389" s="32"/>
      <c r="M389" s="143" t="s">
        <v>1</v>
      </c>
      <c r="N389" s="144" t="s">
        <v>46</v>
      </c>
      <c r="P389" s="145">
        <f t="shared" si="11"/>
        <v>0</v>
      </c>
      <c r="Q389" s="145">
        <v>1.65E-3</v>
      </c>
      <c r="R389" s="145">
        <f t="shared" si="12"/>
        <v>9.8999999999999991E-3</v>
      </c>
      <c r="S389" s="145">
        <v>0</v>
      </c>
      <c r="T389" s="146">
        <f t="shared" si="13"/>
        <v>0</v>
      </c>
      <c r="AR389" s="147" t="s">
        <v>151</v>
      </c>
      <c r="AT389" s="147" t="s">
        <v>146</v>
      </c>
      <c r="AU389" s="147" t="s">
        <v>90</v>
      </c>
      <c r="AY389" s="17" t="s">
        <v>144</v>
      </c>
      <c r="BE389" s="148">
        <f t="shared" si="14"/>
        <v>0</v>
      </c>
      <c r="BF389" s="148">
        <f t="shared" si="15"/>
        <v>0</v>
      </c>
      <c r="BG389" s="148">
        <f t="shared" si="16"/>
        <v>0</v>
      </c>
      <c r="BH389" s="148">
        <f t="shared" si="17"/>
        <v>0</v>
      </c>
      <c r="BI389" s="148">
        <f t="shared" si="18"/>
        <v>0</v>
      </c>
      <c r="BJ389" s="17" t="s">
        <v>88</v>
      </c>
      <c r="BK389" s="148">
        <f t="shared" si="19"/>
        <v>0</v>
      </c>
      <c r="BL389" s="17" t="s">
        <v>151</v>
      </c>
      <c r="BM389" s="147" t="s">
        <v>641</v>
      </c>
    </row>
    <row r="390" spans="2:65" s="1" customFormat="1" ht="24.2" customHeight="1">
      <c r="B390" s="32"/>
      <c r="C390" s="173" t="s">
        <v>642</v>
      </c>
      <c r="D390" s="173" t="s">
        <v>309</v>
      </c>
      <c r="E390" s="174" t="s">
        <v>643</v>
      </c>
      <c r="F390" s="175" t="s">
        <v>644</v>
      </c>
      <c r="G390" s="176" t="s">
        <v>350</v>
      </c>
      <c r="H390" s="177">
        <v>6</v>
      </c>
      <c r="I390" s="178"/>
      <c r="J390" s="179">
        <f t="shared" si="10"/>
        <v>0</v>
      </c>
      <c r="K390" s="175" t="s">
        <v>150</v>
      </c>
      <c r="L390" s="180"/>
      <c r="M390" s="181" t="s">
        <v>1</v>
      </c>
      <c r="N390" s="182" t="s">
        <v>46</v>
      </c>
      <c r="P390" s="145">
        <f t="shared" si="11"/>
        <v>0</v>
      </c>
      <c r="Q390" s="145">
        <v>2.3E-2</v>
      </c>
      <c r="R390" s="145">
        <f t="shared" si="12"/>
        <v>0.13800000000000001</v>
      </c>
      <c r="S390" s="145">
        <v>0</v>
      </c>
      <c r="T390" s="146">
        <f t="shared" si="13"/>
        <v>0</v>
      </c>
      <c r="AR390" s="147" t="s">
        <v>192</v>
      </c>
      <c r="AT390" s="147" t="s">
        <v>309</v>
      </c>
      <c r="AU390" s="147" t="s">
        <v>90</v>
      </c>
      <c r="AY390" s="17" t="s">
        <v>144</v>
      </c>
      <c r="BE390" s="148">
        <f t="shared" si="14"/>
        <v>0</v>
      </c>
      <c r="BF390" s="148">
        <f t="shared" si="15"/>
        <v>0</v>
      </c>
      <c r="BG390" s="148">
        <f t="shared" si="16"/>
        <v>0</v>
      </c>
      <c r="BH390" s="148">
        <f t="shared" si="17"/>
        <v>0</v>
      </c>
      <c r="BI390" s="148">
        <f t="shared" si="18"/>
        <v>0</v>
      </c>
      <c r="BJ390" s="17" t="s">
        <v>88</v>
      </c>
      <c r="BK390" s="148">
        <f t="shared" si="19"/>
        <v>0</v>
      </c>
      <c r="BL390" s="17" t="s">
        <v>151</v>
      </c>
      <c r="BM390" s="147" t="s">
        <v>645</v>
      </c>
    </row>
    <row r="391" spans="2:65" s="1" customFormat="1" ht="24.2" customHeight="1">
      <c r="B391" s="32"/>
      <c r="C391" s="173" t="s">
        <v>646</v>
      </c>
      <c r="D391" s="173" t="s">
        <v>309</v>
      </c>
      <c r="E391" s="174" t="s">
        <v>647</v>
      </c>
      <c r="F391" s="175" t="s">
        <v>648</v>
      </c>
      <c r="G391" s="176" t="s">
        <v>350</v>
      </c>
      <c r="H391" s="177">
        <v>6</v>
      </c>
      <c r="I391" s="178"/>
      <c r="J391" s="179">
        <f t="shared" si="10"/>
        <v>0</v>
      </c>
      <c r="K391" s="175" t="s">
        <v>1</v>
      </c>
      <c r="L391" s="180"/>
      <c r="M391" s="181" t="s">
        <v>1</v>
      </c>
      <c r="N391" s="182" t="s">
        <v>46</v>
      </c>
      <c r="P391" s="145">
        <f t="shared" si="11"/>
        <v>0</v>
      </c>
      <c r="Q391" s="145">
        <v>6.8199999999999997E-3</v>
      </c>
      <c r="R391" s="145">
        <f t="shared" si="12"/>
        <v>4.0919999999999998E-2</v>
      </c>
      <c r="S391" s="145">
        <v>0</v>
      </c>
      <c r="T391" s="146">
        <f t="shared" si="13"/>
        <v>0</v>
      </c>
      <c r="AR391" s="147" t="s">
        <v>192</v>
      </c>
      <c r="AT391" s="147" t="s">
        <v>309</v>
      </c>
      <c r="AU391" s="147" t="s">
        <v>90</v>
      </c>
      <c r="AY391" s="17" t="s">
        <v>144</v>
      </c>
      <c r="BE391" s="148">
        <f t="shared" si="14"/>
        <v>0</v>
      </c>
      <c r="BF391" s="148">
        <f t="shared" si="15"/>
        <v>0</v>
      </c>
      <c r="BG391" s="148">
        <f t="shared" si="16"/>
        <v>0</v>
      </c>
      <c r="BH391" s="148">
        <f t="shared" si="17"/>
        <v>0</v>
      </c>
      <c r="BI391" s="148">
        <f t="shared" si="18"/>
        <v>0</v>
      </c>
      <c r="BJ391" s="17" t="s">
        <v>88</v>
      </c>
      <c r="BK391" s="148">
        <f t="shared" si="19"/>
        <v>0</v>
      </c>
      <c r="BL391" s="17" t="s">
        <v>151</v>
      </c>
      <c r="BM391" s="147" t="s">
        <v>649</v>
      </c>
    </row>
    <row r="392" spans="2:65" s="1" customFormat="1" ht="24.2" customHeight="1">
      <c r="B392" s="32"/>
      <c r="C392" s="136" t="s">
        <v>650</v>
      </c>
      <c r="D392" s="136" t="s">
        <v>146</v>
      </c>
      <c r="E392" s="137" t="s">
        <v>651</v>
      </c>
      <c r="F392" s="138" t="s">
        <v>652</v>
      </c>
      <c r="G392" s="139" t="s">
        <v>350</v>
      </c>
      <c r="H392" s="140">
        <v>2</v>
      </c>
      <c r="I392" s="141"/>
      <c r="J392" s="142">
        <f t="shared" si="10"/>
        <v>0</v>
      </c>
      <c r="K392" s="138" t="s">
        <v>150</v>
      </c>
      <c r="L392" s="32"/>
      <c r="M392" s="143" t="s">
        <v>1</v>
      </c>
      <c r="N392" s="144" t="s">
        <v>46</v>
      </c>
      <c r="P392" s="145">
        <f t="shared" si="11"/>
        <v>0</v>
      </c>
      <c r="Q392" s="145">
        <v>1.3600000000000001E-3</v>
      </c>
      <c r="R392" s="145">
        <f t="shared" si="12"/>
        <v>2.7200000000000002E-3</v>
      </c>
      <c r="S392" s="145">
        <v>0</v>
      </c>
      <c r="T392" s="146">
        <f t="shared" si="13"/>
        <v>0</v>
      </c>
      <c r="AR392" s="147" t="s">
        <v>151</v>
      </c>
      <c r="AT392" s="147" t="s">
        <v>146</v>
      </c>
      <c r="AU392" s="147" t="s">
        <v>90</v>
      </c>
      <c r="AY392" s="17" t="s">
        <v>144</v>
      </c>
      <c r="BE392" s="148">
        <f t="shared" si="14"/>
        <v>0</v>
      </c>
      <c r="BF392" s="148">
        <f t="shared" si="15"/>
        <v>0</v>
      </c>
      <c r="BG392" s="148">
        <f t="shared" si="16"/>
        <v>0</v>
      </c>
      <c r="BH392" s="148">
        <f t="shared" si="17"/>
        <v>0</v>
      </c>
      <c r="BI392" s="148">
        <f t="shared" si="18"/>
        <v>0</v>
      </c>
      <c r="BJ392" s="17" t="s">
        <v>88</v>
      </c>
      <c r="BK392" s="148">
        <f t="shared" si="19"/>
        <v>0</v>
      </c>
      <c r="BL392" s="17" t="s">
        <v>151</v>
      </c>
      <c r="BM392" s="147" t="s">
        <v>653</v>
      </c>
    </row>
    <row r="393" spans="2:65" s="1" customFormat="1" ht="24.2" customHeight="1">
      <c r="B393" s="32"/>
      <c r="C393" s="173" t="s">
        <v>654</v>
      </c>
      <c r="D393" s="173" t="s">
        <v>309</v>
      </c>
      <c r="E393" s="174" t="s">
        <v>655</v>
      </c>
      <c r="F393" s="175" t="s">
        <v>656</v>
      </c>
      <c r="G393" s="176" t="s">
        <v>350</v>
      </c>
      <c r="H393" s="177">
        <v>2</v>
      </c>
      <c r="I393" s="178"/>
      <c r="J393" s="179">
        <f t="shared" si="10"/>
        <v>0</v>
      </c>
      <c r="K393" s="175" t="s">
        <v>150</v>
      </c>
      <c r="L393" s="180"/>
      <c r="M393" s="181" t="s">
        <v>1</v>
      </c>
      <c r="N393" s="182" t="s">
        <v>46</v>
      </c>
      <c r="P393" s="145">
        <f t="shared" si="11"/>
        <v>0</v>
      </c>
      <c r="Q393" s="145">
        <v>4.4999999999999998E-2</v>
      </c>
      <c r="R393" s="145">
        <f t="shared" si="12"/>
        <v>0.09</v>
      </c>
      <c r="S393" s="145">
        <v>0</v>
      </c>
      <c r="T393" s="146">
        <f t="shared" si="13"/>
        <v>0</v>
      </c>
      <c r="AR393" s="147" t="s">
        <v>192</v>
      </c>
      <c r="AT393" s="147" t="s">
        <v>309</v>
      </c>
      <c r="AU393" s="147" t="s">
        <v>90</v>
      </c>
      <c r="AY393" s="17" t="s">
        <v>144</v>
      </c>
      <c r="BE393" s="148">
        <f t="shared" si="14"/>
        <v>0</v>
      </c>
      <c r="BF393" s="148">
        <f t="shared" si="15"/>
        <v>0</v>
      </c>
      <c r="BG393" s="148">
        <f t="shared" si="16"/>
        <v>0</v>
      </c>
      <c r="BH393" s="148">
        <f t="shared" si="17"/>
        <v>0</v>
      </c>
      <c r="BI393" s="148">
        <f t="shared" si="18"/>
        <v>0</v>
      </c>
      <c r="BJ393" s="17" t="s">
        <v>88</v>
      </c>
      <c r="BK393" s="148">
        <f t="shared" si="19"/>
        <v>0</v>
      </c>
      <c r="BL393" s="17" t="s">
        <v>151</v>
      </c>
      <c r="BM393" s="147" t="s">
        <v>657</v>
      </c>
    </row>
    <row r="394" spans="2:65" s="1" customFormat="1" ht="37.9" customHeight="1">
      <c r="B394" s="32"/>
      <c r="C394" s="136" t="s">
        <v>658</v>
      </c>
      <c r="D394" s="136" t="s">
        <v>146</v>
      </c>
      <c r="E394" s="137" t="s">
        <v>659</v>
      </c>
      <c r="F394" s="138" t="s">
        <v>660</v>
      </c>
      <c r="G394" s="139" t="s">
        <v>350</v>
      </c>
      <c r="H394" s="140">
        <v>2</v>
      </c>
      <c r="I394" s="141"/>
      <c r="J394" s="142">
        <f t="shared" si="10"/>
        <v>0</v>
      </c>
      <c r="K394" s="138" t="s">
        <v>150</v>
      </c>
      <c r="L394" s="32"/>
      <c r="M394" s="143" t="s">
        <v>1</v>
      </c>
      <c r="N394" s="144" t="s">
        <v>46</v>
      </c>
      <c r="P394" s="145">
        <f t="shared" si="11"/>
        <v>0</v>
      </c>
      <c r="Q394" s="145">
        <v>0</v>
      </c>
      <c r="R394" s="145">
        <f t="shared" si="12"/>
        <v>0</v>
      </c>
      <c r="S394" s="145">
        <v>0</v>
      </c>
      <c r="T394" s="146">
        <f t="shared" si="13"/>
        <v>0</v>
      </c>
      <c r="AR394" s="147" t="s">
        <v>151</v>
      </c>
      <c r="AT394" s="147" t="s">
        <v>146</v>
      </c>
      <c r="AU394" s="147" t="s">
        <v>90</v>
      </c>
      <c r="AY394" s="17" t="s">
        <v>144</v>
      </c>
      <c r="BE394" s="148">
        <f t="shared" si="14"/>
        <v>0</v>
      </c>
      <c r="BF394" s="148">
        <f t="shared" si="15"/>
        <v>0</v>
      </c>
      <c r="BG394" s="148">
        <f t="shared" si="16"/>
        <v>0</v>
      </c>
      <c r="BH394" s="148">
        <f t="shared" si="17"/>
        <v>0</v>
      </c>
      <c r="BI394" s="148">
        <f t="shared" si="18"/>
        <v>0</v>
      </c>
      <c r="BJ394" s="17" t="s">
        <v>88</v>
      </c>
      <c r="BK394" s="148">
        <f t="shared" si="19"/>
        <v>0</v>
      </c>
      <c r="BL394" s="17" t="s">
        <v>151</v>
      </c>
      <c r="BM394" s="147" t="s">
        <v>661</v>
      </c>
    </row>
    <row r="395" spans="2:65" s="1" customFormat="1" ht="24.2" customHeight="1">
      <c r="B395" s="32"/>
      <c r="C395" s="173" t="s">
        <v>662</v>
      </c>
      <c r="D395" s="173" t="s">
        <v>309</v>
      </c>
      <c r="E395" s="174" t="s">
        <v>663</v>
      </c>
      <c r="F395" s="175" t="s">
        <v>664</v>
      </c>
      <c r="G395" s="176" t="s">
        <v>350</v>
      </c>
      <c r="H395" s="177">
        <v>2</v>
      </c>
      <c r="I395" s="178"/>
      <c r="J395" s="179">
        <f t="shared" si="10"/>
        <v>0</v>
      </c>
      <c r="K395" s="175" t="s">
        <v>150</v>
      </c>
      <c r="L395" s="180"/>
      <c r="M395" s="181" t="s">
        <v>1</v>
      </c>
      <c r="N395" s="182" t="s">
        <v>46</v>
      </c>
      <c r="P395" s="145">
        <f t="shared" si="11"/>
        <v>0</v>
      </c>
      <c r="Q395" s="145">
        <v>0.01</v>
      </c>
      <c r="R395" s="145">
        <f t="shared" si="12"/>
        <v>0.02</v>
      </c>
      <c r="S395" s="145">
        <v>0</v>
      </c>
      <c r="T395" s="146">
        <f t="shared" si="13"/>
        <v>0</v>
      </c>
      <c r="AR395" s="147" t="s">
        <v>192</v>
      </c>
      <c r="AT395" s="147" t="s">
        <v>309</v>
      </c>
      <c r="AU395" s="147" t="s">
        <v>90</v>
      </c>
      <c r="AY395" s="17" t="s">
        <v>144</v>
      </c>
      <c r="BE395" s="148">
        <f t="shared" si="14"/>
        <v>0</v>
      </c>
      <c r="BF395" s="148">
        <f t="shared" si="15"/>
        <v>0</v>
      </c>
      <c r="BG395" s="148">
        <f t="shared" si="16"/>
        <v>0</v>
      </c>
      <c r="BH395" s="148">
        <f t="shared" si="17"/>
        <v>0</v>
      </c>
      <c r="BI395" s="148">
        <f t="shared" si="18"/>
        <v>0</v>
      </c>
      <c r="BJ395" s="17" t="s">
        <v>88</v>
      </c>
      <c r="BK395" s="148">
        <f t="shared" si="19"/>
        <v>0</v>
      </c>
      <c r="BL395" s="17" t="s">
        <v>151</v>
      </c>
      <c r="BM395" s="147" t="s">
        <v>665</v>
      </c>
    </row>
    <row r="396" spans="2:65" s="1" customFormat="1" ht="49.15" customHeight="1">
      <c r="B396" s="32"/>
      <c r="C396" s="136" t="s">
        <v>666</v>
      </c>
      <c r="D396" s="136" t="s">
        <v>146</v>
      </c>
      <c r="E396" s="137" t="s">
        <v>667</v>
      </c>
      <c r="F396" s="138" t="s">
        <v>668</v>
      </c>
      <c r="G396" s="139" t="s">
        <v>350</v>
      </c>
      <c r="H396" s="140">
        <v>2</v>
      </c>
      <c r="I396" s="141"/>
      <c r="J396" s="142">
        <f t="shared" si="10"/>
        <v>0</v>
      </c>
      <c r="K396" s="138" t="s">
        <v>150</v>
      </c>
      <c r="L396" s="32"/>
      <c r="M396" s="143" t="s">
        <v>1</v>
      </c>
      <c r="N396" s="144" t="s">
        <v>46</v>
      </c>
      <c r="P396" s="145">
        <f t="shared" si="11"/>
        <v>0</v>
      </c>
      <c r="Q396" s="145">
        <v>1.6999999999999999E-3</v>
      </c>
      <c r="R396" s="145">
        <f t="shared" si="12"/>
        <v>3.3999999999999998E-3</v>
      </c>
      <c r="S396" s="145">
        <v>0</v>
      </c>
      <c r="T396" s="146">
        <f t="shared" si="13"/>
        <v>0</v>
      </c>
      <c r="AR396" s="147" t="s">
        <v>151</v>
      </c>
      <c r="AT396" s="147" t="s">
        <v>146</v>
      </c>
      <c r="AU396" s="147" t="s">
        <v>90</v>
      </c>
      <c r="AY396" s="17" t="s">
        <v>144</v>
      </c>
      <c r="BE396" s="148">
        <f t="shared" si="14"/>
        <v>0</v>
      </c>
      <c r="BF396" s="148">
        <f t="shared" si="15"/>
        <v>0</v>
      </c>
      <c r="BG396" s="148">
        <f t="shared" si="16"/>
        <v>0</v>
      </c>
      <c r="BH396" s="148">
        <f t="shared" si="17"/>
        <v>0</v>
      </c>
      <c r="BI396" s="148">
        <f t="shared" si="18"/>
        <v>0</v>
      </c>
      <c r="BJ396" s="17" t="s">
        <v>88</v>
      </c>
      <c r="BK396" s="148">
        <f t="shared" si="19"/>
        <v>0</v>
      </c>
      <c r="BL396" s="17" t="s">
        <v>151</v>
      </c>
      <c r="BM396" s="147" t="s">
        <v>669</v>
      </c>
    </row>
    <row r="397" spans="2:65" s="1" customFormat="1" ht="24.2" customHeight="1">
      <c r="B397" s="32"/>
      <c r="C397" s="173" t="s">
        <v>670</v>
      </c>
      <c r="D397" s="173" t="s">
        <v>309</v>
      </c>
      <c r="E397" s="174" t="s">
        <v>671</v>
      </c>
      <c r="F397" s="175" t="s">
        <v>672</v>
      </c>
      <c r="G397" s="176" t="s">
        <v>350</v>
      </c>
      <c r="H397" s="177">
        <v>2</v>
      </c>
      <c r="I397" s="178"/>
      <c r="J397" s="179">
        <f t="shared" si="10"/>
        <v>0</v>
      </c>
      <c r="K397" s="175" t="s">
        <v>150</v>
      </c>
      <c r="L397" s="180"/>
      <c r="M397" s="181" t="s">
        <v>1</v>
      </c>
      <c r="N397" s="182" t="s">
        <v>46</v>
      </c>
      <c r="P397" s="145">
        <f t="shared" si="11"/>
        <v>0</v>
      </c>
      <c r="Q397" s="145">
        <v>3.1E-2</v>
      </c>
      <c r="R397" s="145">
        <f t="shared" si="12"/>
        <v>6.2E-2</v>
      </c>
      <c r="S397" s="145">
        <v>0</v>
      </c>
      <c r="T397" s="146">
        <f t="shared" si="13"/>
        <v>0</v>
      </c>
      <c r="AR397" s="147" t="s">
        <v>192</v>
      </c>
      <c r="AT397" s="147" t="s">
        <v>309</v>
      </c>
      <c r="AU397" s="147" t="s">
        <v>90</v>
      </c>
      <c r="AY397" s="17" t="s">
        <v>144</v>
      </c>
      <c r="BE397" s="148">
        <f t="shared" si="14"/>
        <v>0</v>
      </c>
      <c r="BF397" s="148">
        <f t="shared" si="15"/>
        <v>0</v>
      </c>
      <c r="BG397" s="148">
        <f t="shared" si="16"/>
        <v>0</v>
      </c>
      <c r="BH397" s="148">
        <f t="shared" si="17"/>
        <v>0</v>
      </c>
      <c r="BI397" s="148">
        <f t="shared" si="18"/>
        <v>0</v>
      </c>
      <c r="BJ397" s="17" t="s">
        <v>88</v>
      </c>
      <c r="BK397" s="148">
        <f t="shared" si="19"/>
        <v>0</v>
      </c>
      <c r="BL397" s="17" t="s">
        <v>151</v>
      </c>
      <c r="BM397" s="147" t="s">
        <v>673</v>
      </c>
    </row>
    <row r="398" spans="2:65" s="1" customFormat="1" ht="24.2" customHeight="1">
      <c r="B398" s="32"/>
      <c r="C398" s="173" t="s">
        <v>674</v>
      </c>
      <c r="D398" s="173" t="s">
        <v>309</v>
      </c>
      <c r="E398" s="174" t="s">
        <v>675</v>
      </c>
      <c r="F398" s="175" t="s">
        <v>676</v>
      </c>
      <c r="G398" s="176" t="s">
        <v>350</v>
      </c>
      <c r="H398" s="177">
        <v>2</v>
      </c>
      <c r="I398" s="178"/>
      <c r="J398" s="179">
        <f t="shared" si="10"/>
        <v>0</v>
      </c>
      <c r="K398" s="175" t="s">
        <v>1</v>
      </c>
      <c r="L398" s="180"/>
      <c r="M398" s="181" t="s">
        <v>1</v>
      </c>
      <c r="N398" s="182" t="s">
        <v>46</v>
      </c>
      <c r="P398" s="145">
        <f t="shared" si="11"/>
        <v>0</v>
      </c>
      <c r="Q398" s="145">
        <v>6.4999999999999997E-3</v>
      </c>
      <c r="R398" s="145">
        <f t="shared" si="12"/>
        <v>1.2999999999999999E-2</v>
      </c>
      <c r="S398" s="145">
        <v>0</v>
      </c>
      <c r="T398" s="146">
        <f t="shared" si="13"/>
        <v>0</v>
      </c>
      <c r="AR398" s="147" t="s">
        <v>192</v>
      </c>
      <c r="AT398" s="147" t="s">
        <v>309</v>
      </c>
      <c r="AU398" s="147" t="s">
        <v>90</v>
      </c>
      <c r="AY398" s="17" t="s">
        <v>144</v>
      </c>
      <c r="BE398" s="148">
        <f t="shared" si="14"/>
        <v>0</v>
      </c>
      <c r="BF398" s="148">
        <f t="shared" si="15"/>
        <v>0</v>
      </c>
      <c r="BG398" s="148">
        <f t="shared" si="16"/>
        <v>0</v>
      </c>
      <c r="BH398" s="148">
        <f t="shared" si="17"/>
        <v>0</v>
      </c>
      <c r="BI398" s="148">
        <f t="shared" si="18"/>
        <v>0</v>
      </c>
      <c r="BJ398" s="17" t="s">
        <v>88</v>
      </c>
      <c r="BK398" s="148">
        <f t="shared" si="19"/>
        <v>0</v>
      </c>
      <c r="BL398" s="17" t="s">
        <v>151</v>
      </c>
      <c r="BM398" s="147" t="s">
        <v>677</v>
      </c>
    </row>
    <row r="399" spans="2:65" s="1" customFormat="1" ht="49.15" customHeight="1">
      <c r="B399" s="32"/>
      <c r="C399" s="136" t="s">
        <v>678</v>
      </c>
      <c r="D399" s="136" t="s">
        <v>146</v>
      </c>
      <c r="E399" s="137" t="s">
        <v>679</v>
      </c>
      <c r="F399" s="138" t="s">
        <v>680</v>
      </c>
      <c r="G399" s="139" t="s">
        <v>350</v>
      </c>
      <c r="H399" s="140">
        <v>2</v>
      </c>
      <c r="I399" s="141"/>
      <c r="J399" s="142">
        <f t="shared" si="10"/>
        <v>0</v>
      </c>
      <c r="K399" s="138" t="s">
        <v>150</v>
      </c>
      <c r="L399" s="32"/>
      <c r="M399" s="143" t="s">
        <v>1</v>
      </c>
      <c r="N399" s="144" t="s">
        <v>46</v>
      </c>
      <c r="P399" s="145">
        <f t="shared" si="11"/>
        <v>0</v>
      </c>
      <c r="Q399" s="145">
        <v>2.81E-3</v>
      </c>
      <c r="R399" s="145">
        <f t="shared" si="12"/>
        <v>5.62E-3</v>
      </c>
      <c r="S399" s="145">
        <v>0</v>
      </c>
      <c r="T399" s="146">
        <f t="shared" si="13"/>
        <v>0</v>
      </c>
      <c r="AR399" s="147" t="s">
        <v>151</v>
      </c>
      <c r="AT399" s="147" t="s">
        <v>146</v>
      </c>
      <c r="AU399" s="147" t="s">
        <v>90</v>
      </c>
      <c r="AY399" s="17" t="s">
        <v>144</v>
      </c>
      <c r="BE399" s="148">
        <f t="shared" si="14"/>
        <v>0</v>
      </c>
      <c r="BF399" s="148">
        <f t="shared" si="15"/>
        <v>0</v>
      </c>
      <c r="BG399" s="148">
        <f t="shared" si="16"/>
        <v>0</v>
      </c>
      <c r="BH399" s="148">
        <f t="shared" si="17"/>
        <v>0</v>
      </c>
      <c r="BI399" s="148">
        <f t="shared" si="18"/>
        <v>0</v>
      </c>
      <c r="BJ399" s="17" t="s">
        <v>88</v>
      </c>
      <c r="BK399" s="148">
        <f t="shared" si="19"/>
        <v>0</v>
      </c>
      <c r="BL399" s="17" t="s">
        <v>151</v>
      </c>
      <c r="BM399" s="147" t="s">
        <v>681</v>
      </c>
    </row>
    <row r="400" spans="2:65" s="1" customFormat="1" ht="24.2" customHeight="1">
      <c r="B400" s="32"/>
      <c r="C400" s="173" t="s">
        <v>682</v>
      </c>
      <c r="D400" s="173" t="s">
        <v>309</v>
      </c>
      <c r="E400" s="174" t="s">
        <v>683</v>
      </c>
      <c r="F400" s="175" t="s">
        <v>684</v>
      </c>
      <c r="G400" s="176" t="s">
        <v>350</v>
      </c>
      <c r="H400" s="177">
        <v>2</v>
      </c>
      <c r="I400" s="178"/>
      <c r="J400" s="179">
        <f t="shared" si="10"/>
        <v>0</v>
      </c>
      <c r="K400" s="175" t="s">
        <v>150</v>
      </c>
      <c r="L400" s="180"/>
      <c r="M400" s="181" t="s">
        <v>1</v>
      </c>
      <c r="N400" s="182" t="s">
        <v>46</v>
      </c>
      <c r="P400" s="145">
        <f t="shared" si="11"/>
        <v>0</v>
      </c>
      <c r="Q400" s="145">
        <v>4.5999999999999999E-2</v>
      </c>
      <c r="R400" s="145">
        <f t="shared" si="12"/>
        <v>9.1999999999999998E-2</v>
      </c>
      <c r="S400" s="145">
        <v>0</v>
      </c>
      <c r="T400" s="146">
        <f t="shared" si="13"/>
        <v>0</v>
      </c>
      <c r="AR400" s="147" t="s">
        <v>192</v>
      </c>
      <c r="AT400" s="147" t="s">
        <v>309</v>
      </c>
      <c r="AU400" s="147" t="s">
        <v>90</v>
      </c>
      <c r="AY400" s="17" t="s">
        <v>144</v>
      </c>
      <c r="BE400" s="148">
        <f t="shared" si="14"/>
        <v>0</v>
      </c>
      <c r="BF400" s="148">
        <f t="shared" si="15"/>
        <v>0</v>
      </c>
      <c r="BG400" s="148">
        <f t="shared" si="16"/>
        <v>0</v>
      </c>
      <c r="BH400" s="148">
        <f t="shared" si="17"/>
        <v>0</v>
      </c>
      <c r="BI400" s="148">
        <f t="shared" si="18"/>
        <v>0</v>
      </c>
      <c r="BJ400" s="17" t="s">
        <v>88</v>
      </c>
      <c r="BK400" s="148">
        <f t="shared" si="19"/>
        <v>0</v>
      </c>
      <c r="BL400" s="17" t="s">
        <v>151</v>
      </c>
      <c r="BM400" s="147" t="s">
        <v>685</v>
      </c>
    </row>
    <row r="401" spans="2:65" s="1" customFormat="1" ht="24.2" customHeight="1">
      <c r="B401" s="32"/>
      <c r="C401" s="173" t="s">
        <v>686</v>
      </c>
      <c r="D401" s="173" t="s">
        <v>309</v>
      </c>
      <c r="E401" s="174" t="s">
        <v>675</v>
      </c>
      <c r="F401" s="175" t="s">
        <v>676</v>
      </c>
      <c r="G401" s="176" t="s">
        <v>350</v>
      </c>
      <c r="H401" s="177">
        <v>2</v>
      </c>
      <c r="I401" s="178"/>
      <c r="J401" s="179">
        <f t="shared" si="10"/>
        <v>0</v>
      </c>
      <c r="K401" s="175" t="s">
        <v>1</v>
      </c>
      <c r="L401" s="180"/>
      <c r="M401" s="181" t="s">
        <v>1</v>
      </c>
      <c r="N401" s="182" t="s">
        <v>46</v>
      </c>
      <c r="P401" s="145">
        <f t="shared" si="11"/>
        <v>0</v>
      </c>
      <c r="Q401" s="145">
        <v>6.4999999999999997E-3</v>
      </c>
      <c r="R401" s="145">
        <f t="shared" si="12"/>
        <v>1.2999999999999999E-2</v>
      </c>
      <c r="S401" s="145">
        <v>0</v>
      </c>
      <c r="T401" s="146">
        <f t="shared" si="13"/>
        <v>0</v>
      </c>
      <c r="AR401" s="147" t="s">
        <v>192</v>
      </c>
      <c r="AT401" s="147" t="s">
        <v>309</v>
      </c>
      <c r="AU401" s="147" t="s">
        <v>90</v>
      </c>
      <c r="AY401" s="17" t="s">
        <v>144</v>
      </c>
      <c r="BE401" s="148">
        <f t="shared" si="14"/>
        <v>0</v>
      </c>
      <c r="BF401" s="148">
        <f t="shared" si="15"/>
        <v>0</v>
      </c>
      <c r="BG401" s="148">
        <f t="shared" si="16"/>
        <v>0</v>
      </c>
      <c r="BH401" s="148">
        <f t="shared" si="17"/>
        <v>0</v>
      </c>
      <c r="BI401" s="148">
        <f t="shared" si="18"/>
        <v>0</v>
      </c>
      <c r="BJ401" s="17" t="s">
        <v>88</v>
      </c>
      <c r="BK401" s="148">
        <f t="shared" si="19"/>
        <v>0</v>
      </c>
      <c r="BL401" s="17" t="s">
        <v>151</v>
      </c>
      <c r="BM401" s="147" t="s">
        <v>687</v>
      </c>
    </row>
    <row r="402" spans="2:65" s="1" customFormat="1" ht="37.9" customHeight="1">
      <c r="B402" s="32"/>
      <c r="C402" s="136" t="s">
        <v>688</v>
      </c>
      <c r="D402" s="136" t="s">
        <v>146</v>
      </c>
      <c r="E402" s="137" t="s">
        <v>689</v>
      </c>
      <c r="F402" s="138" t="s">
        <v>690</v>
      </c>
      <c r="G402" s="139" t="s">
        <v>350</v>
      </c>
      <c r="H402" s="140">
        <v>1</v>
      </c>
      <c r="I402" s="141"/>
      <c r="J402" s="142">
        <f t="shared" si="10"/>
        <v>0</v>
      </c>
      <c r="K402" s="138" t="s">
        <v>150</v>
      </c>
      <c r="L402" s="32"/>
      <c r="M402" s="143" t="s">
        <v>1</v>
      </c>
      <c r="N402" s="144" t="s">
        <v>46</v>
      </c>
      <c r="P402" s="145">
        <f t="shared" si="11"/>
        <v>0</v>
      </c>
      <c r="Q402" s="145">
        <v>0</v>
      </c>
      <c r="R402" s="145">
        <f t="shared" si="12"/>
        <v>0</v>
      </c>
      <c r="S402" s="145">
        <v>0</v>
      </c>
      <c r="T402" s="146">
        <f t="shared" si="13"/>
        <v>0</v>
      </c>
      <c r="AR402" s="147" t="s">
        <v>151</v>
      </c>
      <c r="AT402" s="147" t="s">
        <v>146</v>
      </c>
      <c r="AU402" s="147" t="s">
        <v>90</v>
      </c>
      <c r="AY402" s="17" t="s">
        <v>144</v>
      </c>
      <c r="BE402" s="148">
        <f t="shared" si="14"/>
        <v>0</v>
      </c>
      <c r="BF402" s="148">
        <f t="shared" si="15"/>
        <v>0</v>
      </c>
      <c r="BG402" s="148">
        <f t="shared" si="16"/>
        <v>0</v>
      </c>
      <c r="BH402" s="148">
        <f t="shared" si="17"/>
        <v>0</v>
      </c>
      <c r="BI402" s="148">
        <f t="shared" si="18"/>
        <v>0</v>
      </c>
      <c r="BJ402" s="17" t="s">
        <v>88</v>
      </c>
      <c r="BK402" s="148">
        <f t="shared" si="19"/>
        <v>0</v>
      </c>
      <c r="BL402" s="17" t="s">
        <v>151</v>
      </c>
      <c r="BM402" s="147" t="s">
        <v>691</v>
      </c>
    </row>
    <row r="403" spans="2:65" s="1" customFormat="1" ht="16.5" customHeight="1">
      <c r="B403" s="32"/>
      <c r="C403" s="173" t="s">
        <v>692</v>
      </c>
      <c r="D403" s="173" t="s">
        <v>309</v>
      </c>
      <c r="E403" s="174" t="s">
        <v>693</v>
      </c>
      <c r="F403" s="175" t="s">
        <v>694</v>
      </c>
      <c r="G403" s="176" t="s">
        <v>350</v>
      </c>
      <c r="H403" s="177">
        <v>1</v>
      </c>
      <c r="I403" s="178"/>
      <c r="J403" s="179">
        <f t="shared" si="10"/>
        <v>0</v>
      </c>
      <c r="K403" s="175" t="s">
        <v>1</v>
      </c>
      <c r="L403" s="180"/>
      <c r="M403" s="181" t="s">
        <v>1</v>
      </c>
      <c r="N403" s="182" t="s">
        <v>46</v>
      </c>
      <c r="P403" s="145">
        <f t="shared" si="11"/>
        <v>0</v>
      </c>
      <c r="Q403" s="145">
        <v>1.52E-2</v>
      </c>
      <c r="R403" s="145">
        <f t="shared" si="12"/>
        <v>1.52E-2</v>
      </c>
      <c r="S403" s="145">
        <v>0</v>
      </c>
      <c r="T403" s="146">
        <f t="shared" si="13"/>
        <v>0</v>
      </c>
      <c r="AR403" s="147" t="s">
        <v>192</v>
      </c>
      <c r="AT403" s="147" t="s">
        <v>309</v>
      </c>
      <c r="AU403" s="147" t="s">
        <v>90</v>
      </c>
      <c r="AY403" s="17" t="s">
        <v>144</v>
      </c>
      <c r="BE403" s="148">
        <f t="shared" si="14"/>
        <v>0</v>
      </c>
      <c r="BF403" s="148">
        <f t="shared" si="15"/>
        <v>0</v>
      </c>
      <c r="BG403" s="148">
        <f t="shared" si="16"/>
        <v>0</v>
      </c>
      <c r="BH403" s="148">
        <f t="shared" si="17"/>
        <v>0</v>
      </c>
      <c r="BI403" s="148">
        <f t="shared" si="18"/>
        <v>0</v>
      </c>
      <c r="BJ403" s="17" t="s">
        <v>88</v>
      </c>
      <c r="BK403" s="148">
        <f t="shared" si="19"/>
        <v>0</v>
      </c>
      <c r="BL403" s="17" t="s">
        <v>151</v>
      </c>
      <c r="BM403" s="147" t="s">
        <v>695</v>
      </c>
    </row>
    <row r="404" spans="2:65" s="1" customFormat="1" ht="21.75" customHeight="1">
      <c r="B404" s="32"/>
      <c r="C404" s="136" t="s">
        <v>696</v>
      </c>
      <c r="D404" s="136" t="s">
        <v>146</v>
      </c>
      <c r="E404" s="137" t="s">
        <v>697</v>
      </c>
      <c r="F404" s="138" t="s">
        <v>698</v>
      </c>
      <c r="G404" s="139" t="s">
        <v>224</v>
      </c>
      <c r="H404" s="140">
        <v>355.5</v>
      </c>
      <c r="I404" s="141"/>
      <c r="J404" s="142">
        <f t="shared" si="10"/>
        <v>0</v>
      </c>
      <c r="K404" s="138" t="s">
        <v>150</v>
      </c>
      <c r="L404" s="32"/>
      <c r="M404" s="143" t="s">
        <v>1</v>
      </c>
      <c r="N404" s="144" t="s">
        <v>46</v>
      </c>
      <c r="P404" s="145">
        <f t="shared" si="11"/>
        <v>0</v>
      </c>
      <c r="Q404" s="145">
        <v>0</v>
      </c>
      <c r="R404" s="145">
        <f t="shared" si="12"/>
        <v>0</v>
      </c>
      <c r="S404" s="145">
        <v>0</v>
      </c>
      <c r="T404" s="146">
        <f t="shared" si="13"/>
        <v>0</v>
      </c>
      <c r="AR404" s="147" t="s">
        <v>151</v>
      </c>
      <c r="AT404" s="147" t="s">
        <v>146</v>
      </c>
      <c r="AU404" s="147" t="s">
        <v>90</v>
      </c>
      <c r="AY404" s="17" t="s">
        <v>144</v>
      </c>
      <c r="BE404" s="148">
        <f t="shared" si="14"/>
        <v>0</v>
      </c>
      <c r="BF404" s="148">
        <f t="shared" si="15"/>
        <v>0</v>
      </c>
      <c r="BG404" s="148">
        <f t="shared" si="16"/>
        <v>0</v>
      </c>
      <c r="BH404" s="148">
        <f t="shared" si="17"/>
        <v>0</v>
      </c>
      <c r="BI404" s="148">
        <f t="shared" si="18"/>
        <v>0</v>
      </c>
      <c r="BJ404" s="17" t="s">
        <v>88</v>
      </c>
      <c r="BK404" s="148">
        <f t="shared" si="19"/>
        <v>0</v>
      </c>
      <c r="BL404" s="17" t="s">
        <v>151</v>
      </c>
      <c r="BM404" s="147" t="s">
        <v>699</v>
      </c>
    </row>
    <row r="405" spans="2:65" s="1" customFormat="1" ht="24.2" customHeight="1">
      <c r="B405" s="32"/>
      <c r="C405" s="136" t="s">
        <v>700</v>
      </c>
      <c r="D405" s="136" t="s">
        <v>146</v>
      </c>
      <c r="E405" s="137" t="s">
        <v>701</v>
      </c>
      <c r="F405" s="138" t="s">
        <v>702</v>
      </c>
      <c r="G405" s="139" t="s">
        <v>224</v>
      </c>
      <c r="H405" s="140">
        <v>355.5</v>
      </c>
      <c r="I405" s="141"/>
      <c r="J405" s="142">
        <f t="shared" si="10"/>
        <v>0</v>
      </c>
      <c r="K405" s="138" t="s">
        <v>150</v>
      </c>
      <c r="L405" s="32"/>
      <c r="M405" s="143" t="s">
        <v>1</v>
      </c>
      <c r="N405" s="144" t="s">
        <v>46</v>
      </c>
      <c r="P405" s="145">
        <f t="shared" si="11"/>
        <v>0</v>
      </c>
      <c r="Q405" s="145">
        <v>0</v>
      </c>
      <c r="R405" s="145">
        <f t="shared" si="12"/>
        <v>0</v>
      </c>
      <c r="S405" s="145">
        <v>0</v>
      </c>
      <c r="T405" s="146">
        <f t="shared" si="13"/>
        <v>0</v>
      </c>
      <c r="AR405" s="147" t="s">
        <v>151</v>
      </c>
      <c r="AT405" s="147" t="s">
        <v>146</v>
      </c>
      <c r="AU405" s="147" t="s">
        <v>90</v>
      </c>
      <c r="AY405" s="17" t="s">
        <v>144</v>
      </c>
      <c r="BE405" s="148">
        <f t="shared" si="14"/>
        <v>0</v>
      </c>
      <c r="BF405" s="148">
        <f t="shared" si="15"/>
        <v>0</v>
      </c>
      <c r="BG405" s="148">
        <f t="shared" si="16"/>
        <v>0</v>
      </c>
      <c r="BH405" s="148">
        <f t="shared" si="17"/>
        <v>0</v>
      </c>
      <c r="BI405" s="148">
        <f t="shared" si="18"/>
        <v>0</v>
      </c>
      <c r="BJ405" s="17" t="s">
        <v>88</v>
      </c>
      <c r="BK405" s="148">
        <f t="shared" si="19"/>
        <v>0</v>
      </c>
      <c r="BL405" s="17" t="s">
        <v>151</v>
      </c>
      <c r="BM405" s="147" t="s">
        <v>703</v>
      </c>
    </row>
    <row r="406" spans="2:65" s="1" customFormat="1" ht="21.75" customHeight="1">
      <c r="B406" s="32"/>
      <c r="C406" s="136" t="s">
        <v>704</v>
      </c>
      <c r="D406" s="136" t="s">
        <v>146</v>
      </c>
      <c r="E406" s="137" t="s">
        <v>705</v>
      </c>
      <c r="F406" s="138" t="s">
        <v>706</v>
      </c>
      <c r="G406" s="139" t="s">
        <v>224</v>
      </c>
      <c r="H406" s="140">
        <v>31.5</v>
      </c>
      <c r="I406" s="141"/>
      <c r="J406" s="142">
        <f t="shared" si="10"/>
        <v>0</v>
      </c>
      <c r="K406" s="138" t="s">
        <v>150</v>
      </c>
      <c r="L406" s="32"/>
      <c r="M406" s="143" t="s">
        <v>1</v>
      </c>
      <c r="N406" s="144" t="s">
        <v>46</v>
      </c>
      <c r="P406" s="145">
        <f t="shared" si="11"/>
        <v>0</v>
      </c>
      <c r="Q406" s="145">
        <v>0</v>
      </c>
      <c r="R406" s="145">
        <f t="shared" si="12"/>
        <v>0</v>
      </c>
      <c r="S406" s="145">
        <v>0</v>
      </c>
      <c r="T406" s="146">
        <f t="shared" si="13"/>
        <v>0</v>
      </c>
      <c r="AR406" s="147" t="s">
        <v>151</v>
      </c>
      <c r="AT406" s="147" t="s">
        <v>146</v>
      </c>
      <c r="AU406" s="147" t="s">
        <v>90</v>
      </c>
      <c r="AY406" s="17" t="s">
        <v>144</v>
      </c>
      <c r="BE406" s="148">
        <f t="shared" si="14"/>
        <v>0</v>
      </c>
      <c r="BF406" s="148">
        <f t="shared" si="15"/>
        <v>0</v>
      </c>
      <c r="BG406" s="148">
        <f t="shared" si="16"/>
        <v>0</v>
      </c>
      <c r="BH406" s="148">
        <f t="shared" si="17"/>
        <v>0</v>
      </c>
      <c r="BI406" s="148">
        <f t="shared" si="18"/>
        <v>0</v>
      </c>
      <c r="BJ406" s="17" t="s">
        <v>88</v>
      </c>
      <c r="BK406" s="148">
        <f t="shared" si="19"/>
        <v>0</v>
      </c>
      <c r="BL406" s="17" t="s">
        <v>151</v>
      </c>
      <c r="BM406" s="147" t="s">
        <v>707</v>
      </c>
    </row>
    <row r="407" spans="2:65" s="12" customFormat="1">
      <c r="B407" s="149"/>
      <c r="D407" s="150" t="s">
        <v>156</v>
      </c>
      <c r="E407" s="151" t="s">
        <v>1</v>
      </c>
      <c r="F407" s="152" t="s">
        <v>708</v>
      </c>
      <c r="H407" s="153">
        <v>31.5</v>
      </c>
      <c r="I407" s="154"/>
      <c r="L407" s="149"/>
      <c r="M407" s="155"/>
      <c r="T407" s="156"/>
      <c r="AT407" s="151" t="s">
        <v>156</v>
      </c>
      <c r="AU407" s="151" t="s">
        <v>90</v>
      </c>
      <c r="AV407" s="12" t="s">
        <v>90</v>
      </c>
      <c r="AW407" s="12" t="s">
        <v>36</v>
      </c>
      <c r="AX407" s="12" t="s">
        <v>88</v>
      </c>
      <c r="AY407" s="151" t="s">
        <v>144</v>
      </c>
    </row>
    <row r="408" spans="2:65" s="1" customFormat="1" ht="24.2" customHeight="1">
      <c r="B408" s="32"/>
      <c r="C408" s="136" t="s">
        <v>709</v>
      </c>
      <c r="D408" s="136" t="s">
        <v>146</v>
      </c>
      <c r="E408" s="137" t="s">
        <v>710</v>
      </c>
      <c r="F408" s="138" t="s">
        <v>711</v>
      </c>
      <c r="G408" s="139" t="s">
        <v>224</v>
      </c>
      <c r="H408" s="140">
        <v>31.5</v>
      </c>
      <c r="I408" s="141"/>
      <c r="J408" s="142">
        <f>ROUND(I408*H408,2)</f>
        <v>0</v>
      </c>
      <c r="K408" s="138" t="s">
        <v>150</v>
      </c>
      <c r="L408" s="32"/>
      <c r="M408" s="143" t="s">
        <v>1</v>
      </c>
      <c r="N408" s="144" t="s">
        <v>46</v>
      </c>
      <c r="P408" s="145">
        <f>O408*H408</f>
        <v>0</v>
      </c>
      <c r="Q408" s="145">
        <v>0</v>
      </c>
      <c r="R408" s="145">
        <f>Q408*H408</f>
        <v>0</v>
      </c>
      <c r="S408" s="145">
        <v>0</v>
      </c>
      <c r="T408" s="146">
        <f>S408*H408</f>
        <v>0</v>
      </c>
      <c r="AR408" s="147" t="s">
        <v>151</v>
      </c>
      <c r="AT408" s="147" t="s">
        <v>146</v>
      </c>
      <c r="AU408" s="147" t="s">
        <v>90</v>
      </c>
      <c r="AY408" s="17" t="s">
        <v>144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7" t="s">
        <v>88</v>
      </c>
      <c r="BK408" s="148">
        <f>ROUND(I408*H408,2)</f>
        <v>0</v>
      </c>
      <c r="BL408" s="17" t="s">
        <v>151</v>
      </c>
      <c r="BM408" s="147" t="s">
        <v>712</v>
      </c>
    </row>
    <row r="409" spans="2:65" s="12" customFormat="1">
      <c r="B409" s="149"/>
      <c r="D409" s="150" t="s">
        <v>156</v>
      </c>
      <c r="E409" s="151" t="s">
        <v>1</v>
      </c>
      <c r="F409" s="152" t="s">
        <v>708</v>
      </c>
      <c r="H409" s="153">
        <v>31.5</v>
      </c>
      <c r="I409" s="154"/>
      <c r="L409" s="149"/>
      <c r="M409" s="155"/>
      <c r="T409" s="156"/>
      <c r="AT409" s="151" t="s">
        <v>156</v>
      </c>
      <c r="AU409" s="151" t="s">
        <v>90</v>
      </c>
      <c r="AV409" s="12" t="s">
        <v>90</v>
      </c>
      <c r="AW409" s="12" t="s">
        <v>36</v>
      </c>
      <c r="AX409" s="12" t="s">
        <v>88</v>
      </c>
      <c r="AY409" s="151" t="s">
        <v>144</v>
      </c>
    </row>
    <row r="410" spans="2:65" s="1" customFormat="1" ht="24.2" customHeight="1">
      <c r="B410" s="32"/>
      <c r="C410" s="136" t="s">
        <v>713</v>
      </c>
      <c r="D410" s="136" t="s">
        <v>146</v>
      </c>
      <c r="E410" s="137" t="s">
        <v>714</v>
      </c>
      <c r="F410" s="138" t="s">
        <v>715</v>
      </c>
      <c r="G410" s="139" t="s">
        <v>350</v>
      </c>
      <c r="H410" s="140">
        <v>10</v>
      </c>
      <c r="I410" s="141"/>
      <c r="J410" s="142">
        <f t="shared" ref="J410:J418" si="20">ROUND(I410*H410,2)</f>
        <v>0</v>
      </c>
      <c r="K410" s="138" t="s">
        <v>150</v>
      </c>
      <c r="L410" s="32"/>
      <c r="M410" s="143" t="s">
        <v>1</v>
      </c>
      <c r="N410" s="144" t="s">
        <v>46</v>
      </c>
      <c r="P410" s="145">
        <f t="shared" ref="P410:P418" si="21">O410*H410</f>
        <v>0</v>
      </c>
      <c r="Q410" s="145">
        <v>0.45937</v>
      </c>
      <c r="R410" s="145">
        <f t="shared" ref="R410:R418" si="22">Q410*H410</f>
        <v>4.5937000000000001</v>
      </c>
      <c r="S410" s="145">
        <v>0</v>
      </c>
      <c r="T410" s="146">
        <f t="shared" ref="T410:T418" si="23">S410*H410</f>
        <v>0</v>
      </c>
      <c r="AR410" s="147" t="s">
        <v>151</v>
      </c>
      <c r="AT410" s="147" t="s">
        <v>146</v>
      </c>
      <c r="AU410" s="147" t="s">
        <v>90</v>
      </c>
      <c r="AY410" s="17" t="s">
        <v>144</v>
      </c>
      <c r="BE410" s="148">
        <f t="shared" ref="BE410:BE418" si="24">IF(N410="základní",J410,0)</f>
        <v>0</v>
      </c>
      <c r="BF410" s="148">
        <f t="shared" ref="BF410:BF418" si="25">IF(N410="snížená",J410,0)</f>
        <v>0</v>
      </c>
      <c r="BG410" s="148">
        <f t="shared" ref="BG410:BG418" si="26">IF(N410="zákl. přenesená",J410,0)</f>
        <v>0</v>
      </c>
      <c r="BH410" s="148">
        <f t="shared" ref="BH410:BH418" si="27">IF(N410="sníž. přenesená",J410,0)</f>
        <v>0</v>
      </c>
      <c r="BI410" s="148">
        <f t="shared" ref="BI410:BI418" si="28">IF(N410="nulová",J410,0)</f>
        <v>0</v>
      </c>
      <c r="BJ410" s="17" t="s">
        <v>88</v>
      </c>
      <c r="BK410" s="148">
        <f t="shared" ref="BK410:BK418" si="29">ROUND(I410*H410,2)</f>
        <v>0</v>
      </c>
      <c r="BL410" s="17" t="s">
        <v>151</v>
      </c>
      <c r="BM410" s="147" t="s">
        <v>716</v>
      </c>
    </row>
    <row r="411" spans="2:65" s="1" customFormat="1" ht="16.5" customHeight="1">
      <c r="B411" s="32"/>
      <c r="C411" s="136" t="s">
        <v>717</v>
      </c>
      <c r="D411" s="136" t="s">
        <v>146</v>
      </c>
      <c r="E411" s="137" t="s">
        <v>718</v>
      </c>
      <c r="F411" s="138" t="s">
        <v>719</v>
      </c>
      <c r="G411" s="139" t="s">
        <v>350</v>
      </c>
      <c r="H411" s="140">
        <v>12</v>
      </c>
      <c r="I411" s="141"/>
      <c r="J411" s="142">
        <f t="shared" si="20"/>
        <v>0</v>
      </c>
      <c r="K411" s="138" t="s">
        <v>150</v>
      </c>
      <c r="L411" s="32"/>
      <c r="M411" s="143" t="s">
        <v>1</v>
      </c>
      <c r="N411" s="144" t="s">
        <v>46</v>
      </c>
      <c r="P411" s="145">
        <f t="shared" si="21"/>
        <v>0</v>
      </c>
      <c r="Q411" s="145">
        <v>0.12303</v>
      </c>
      <c r="R411" s="145">
        <f t="shared" si="22"/>
        <v>1.4763600000000001</v>
      </c>
      <c r="S411" s="145">
        <v>0</v>
      </c>
      <c r="T411" s="146">
        <f t="shared" si="23"/>
        <v>0</v>
      </c>
      <c r="AR411" s="147" t="s">
        <v>151</v>
      </c>
      <c r="AT411" s="147" t="s">
        <v>146</v>
      </c>
      <c r="AU411" s="147" t="s">
        <v>90</v>
      </c>
      <c r="AY411" s="17" t="s">
        <v>144</v>
      </c>
      <c r="BE411" s="148">
        <f t="shared" si="24"/>
        <v>0</v>
      </c>
      <c r="BF411" s="148">
        <f t="shared" si="25"/>
        <v>0</v>
      </c>
      <c r="BG411" s="148">
        <f t="shared" si="26"/>
        <v>0</v>
      </c>
      <c r="BH411" s="148">
        <f t="shared" si="27"/>
        <v>0</v>
      </c>
      <c r="BI411" s="148">
        <f t="shared" si="28"/>
        <v>0</v>
      </c>
      <c r="BJ411" s="17" t="s">
        <v>88</v>
      </c>
      <c r="BK411" s="148">
        <f t="shared" si="29"/>
        <v>0</v>
      </c>
      <c r="BL411" s="17" t="s">
        <v>151</v>
      </c>
      <c r="BM411" s="147" t="s">
        <v>720</v>
      </c>
    </row>
    <row r="412" spans="2:65" s="1" customFormat="1" ht="24.2" customHeight="1">
      <c r="B412" s="32"/>
      <c r="C412" s="173" t="s">
        <v>721</v>
      </c>
      <c r="D412" s="173" t="s">
        <v>309</v>
      </c>
      <c r="E412" s="174" t="s">
        <v>722</v>
      </c>
      <c r="F412" s="175" t="s">
        <v>723</v>
      </c>
      <c r="G412" s="176" t="s">
        <v>350</v>
      </c>
      <c r="H412" s="177">
        <v>12</v>
      </c>
      <c r="I412" s="178"/>
      <c r="J412" s="179">
        <f t="shared" si="20"/>
        <v>0</v>
      </c>
      <c r="K412" s="175" t="s">
        <v>150</v>
      </c>
      <c r="L412" s="180"/>
      <c r="M412" s="181" t="s">
        <v>1</v>
      </c>
      <c r="N412" s="182" t="s">
        <v>46</v>
      </c>
      <c r="P412" s="145">
        <f t="shared" si="21"/>
        <v>0</v>
      </c>
      <c r="Q412" s="145">
        <v>1.3299999999999999E-2</v>
      </c>
      <c r="R412" s="145">
        <f t="shared" si="22"/>
        <v>0.15959999999999999</v>
      </c>
      <c r="S412" s="145">
        <v>0</v>
      </c>
      <c r="T412" s="146">
        <f t="shared" si="23"/>
        <v>0</v>
      </c>
      <c r="AR412" s="147" t="s">
        <v>192</v>
      </c>
      <c r="AT412" s="147" t="s">
        <v>309</v>
      </c>
      <c r="AU412" s="147" t="s">
        <v>90</v>
      </c>
      <c r="AY412" s="17" t="s">
        <v>144</v>
      </c>
      <c r="BE412" s="148">
        <f t="shared" si="24"/>
        <v>0</v>
      </c>
      <c r="BF412" s="148">
        <f t="shared" si="25"/>
        <v>0</v>
      </c>
      <c r="BG412" s="148">
        <f t="shared" si="26"/>
        <v>0</v>
      </c>
      <c r="BH412" s="148">
        <f t="shared" si="27"/>
        <v>0</v>
      </c>
      <c r="BI412" s="148">
        <f t="shared" si="28"/>
        <v>0</v>
      </c>
      <c r="BJ412" s="17" t="s">
        <v>88</v>
      </c>
      <c r="BK412" s="148">
        <f t="shared" si="29"/>
        <v>0</v>
      </c>
      <c r="BL412" s="17" t="s">
        <v>151</v>
      </c>
      <c r="BM412" s="147" t="s">
        <v>724</v>
      </c>
    </row>
    <row r="413" spans="2:65" s="1" customFormat="1" ht="24.2" customHeight="1">
      <c r="B413" s="32"/>
      <c r="C413" s="173" t="s">
        <v>725</v>
      </c>
      <c r="D413" s="173" t="s">
        <v>309</v>
      </c>
      <c r="E413" s="174" t="s">
        <v>726</v>
      </c>
      <c r="F413" s="175" t="s">
        <v>727</v>
      </c>
      <c r="G413" s="176" t="s">
        <v>350</v>
      </c>
      <c r="H413" s="177">
        <v>12</v>
      </c>
      <c r="I413" s="178"/>
      <c r="J413" s="179">
        <f t="shared" si="20"/>
        <v>0</v>
      </c>
      <c r="K413" s="175" t="s">
        <v>150</v>
      </c>
      <c r="L413" s="180"/>
      <c r="M413" s="181" t="s">
        <v>1</v>
      </c>
      <c r="N413" s="182" t="s">
        <v>46</v>
      </c>
      <c r="P413" s="145">
        <f t="shared" si="21"/>
        <v>0</v>
      </c>
      <c r="Q413" s="145">
        <v>2.9999999999999997E-4</v>
      </c>
      <c r="R413" s="145">
        <f t="shared" si="22"/>
        <v>3.5999999999999999E-3</v>
      </c>
      <c r="S413" s="145">
        <v>0</v>
      </c>
      <c r="T413" s="146">
        <f t="shared" si="23"/>
        <v>0</v>
      </c>
      <c r="AR413" s="147" t="s">
        <v>192</v>
      </c>
      <c r="AT413" s="147" t="s">
        <v>309</v>
      </c>
      <c r="AU413" s="147" t="s">
        <v>90</v>
      </c>
      <c r="AY413" s="17" t="s">
        <v>144</v>
      </c>
      <c r="BE413" s="148">
        <f t="shared" si="24"/>
        <v>0</v>
      </c>
      <c r="BF413" s="148">
        <f t="shared" si="25"/>
        <v>0</v>
      </c>
      <c r="BG413" s="148">
        <f t="shared" si="26"/>
        <v>0</v>
      </c>
      <c r="BH413" s="148">
        <f t="shared" si="27"/>
        <v>0</v>
      </c>
      <c r="BI413" s="148">
        <f t="shared" si="28"/>
        <v>0</v>
      </c>
      <c r="BJ413" s="17" t="s">
        <v>88</v>
      </c>
      <c r="BK413" s="148">
        <f t="shared" si="29"/>
        <v>0</v>
      </c>
      <c r="BL413" s="17" t="s">
        <v>151</v>
      </c>
      <c r="BM413" s="147" t="s">
        <v>728</v>
      </c>
    </row>
    <row r="414" spans="2:65" s="1" customFormat="1" ht="16.5" customHeight="1">
      <c r="B414" s="32"/>
      <c r="C414" s="136" t="s">
        <v>729</v>
      </c>
      <c r="D414" s="136" t="s">
        <v>146</v>
      </c>
      <c r="E414" s="137" t="s">
        <v>730</v>
      </c>
      <c r="F414" s="138" t="s">
        <v>731</v>
      </c>
      <c r="G414" s="139" t="s">
        <v>350</v>
      </c>
      <c r="H414" s="140">
        <v>2</v>
      </c>
      <c r="I414" s="141"/>
      <c r="J414" s="142">
        <f t="shared" si="20"/>
        <v>0</v>
      </c>
      <c r="K414" s="138" t="s">
        <v>150</v>
      </c>
      <c r="L414" s="32"/>
      <c r="M414" s="143" t="s">
        <v>1</v>
      </c>
      <c r="N414" s="144" t="s">
        <v>46</v>
      </c>
      <c r="P414" s="145">
        <f t="shared" si="21"/>
        <v>0</v>
      </c>
      <c r="Q414" s="145">
        <v>0.32906000000000002</v>
      </c>
      <c r="R414" s="145">
        <f t="shared" si="22"/>
        <v>0.65812000000000004</v>
      </c>
      <c r="S414" s="145">
        <v>0</v>
      </c>
      <c r="T414" s="146">
        <f t="shared" si="23"/>
        <v>0</v>
      </c>
      <c r="AR414" s="147" t="s">
        <v>151</v>
      </c>
      <c r="AT414" s="147" t="s">
        <v>146</v>
      </c>
      <c r="AU414" s="147" t="s">
        <v>90</v>
      </c>
      <c r="AY414" s="17" t="s">
        <v>144</v>
      </c>
      <c r="BE414" s="148">
        <f t="shared" si="24"/>
        <v>0</v>
      </c>
      <c r="BF414" s="148">
        <f t="shared" si="25"/>
        <v>0</v>
      </c>
      <c r="BG414" s="148">
        <f t="shared" si="26"/>
        <v>0</v>
      </c>
      <c r="BH414" s="148">
        <f t="shared" si="27"/>
        <v>0</v>
      </c>
      <c r="BI414" s="148">
        <f t="shared" si="28"/>
        <v>0</v>
      </c>
      <c r="BJ414" s="17" t="s">
        <v>88</v>
      </c>
      <c r="BK414" s="148">
        <f t="shared" si="29"/>
        <v>0</v>
      </c>
      <c r="BL414" s="17" t="s">
        <v>151</v>
      </c>
      <c r="BM414" s="147" t="s">
        <v>732</v>
      </c>
    </row>
    <row r="415" spans="2:65" s="1" customFormat="1" ht="16.5" customHeight="1">
      <c r="B415" s="32"/>
      <c r="C415" s="173" t="s">
        <v>733</v>
      </c>
      <c r="D415" s="173" t="s">
        <v>309</v>
      </c>
      <c r="E415" s="174" t="s">
        <v>734</v>
      </c>
      <c r="F415" s="175" t="s">
        <v>735</v>
      </c>
      <c r="G415" s="176" t="s">
        <v>350</v>
      </c>
      <c r="H415" s="177">
        <v>2</v>
      </c>
      <c r="I415" s="178"/>
      <c r="J415" s="179">
        <f t="shared" si="20"/>
        <v>0</v>
      </c>
      <c r="K415" s="175" t="s">
        <v>150</v>
      </c>
      <c r="L415" s="180"/>
      <c r="M415" s="181" t="s">
        <v>1</v>
      </c>
      <c r="N415" s="182" t="s">
        <v>46</v>
      </c>
      <c r="P415" s="145">
        <f t="shared" si="21"/>
        <v>0</v>
      </c>
      <c r="Q415" s="145">
        <v>2.9499999999999998E-2</v>
      </c>
      <c r="R415" s="145">
        <f t="shared" si="22"/>
        <v>5.8999999999999997E-2</v>
      </c>
      <c r="S415" s="145">
        <v>0</v>
      </c>
      <c r="T415" s="146">
        <f t="shared" si="23"/>
        <v>0</v>
      </c>
      <c r="AR415" s="147" t="s">
        <v>192</v>
      </c>
      <c r="AT415" s="147" t="s">
        <v>309</v>
      </c>
      <c r="AU415" s="147" t="s">
        <v>90</v>
      </c>
      <c r="AY415" s="17" t="s">
        <v>144</v>
      </c>
      <c r="BE415" s="148">
        <f t="shared" si="24"/>
        <v>0</v>
      </c>
      <c r="BF415" s="148">
        <f t="shared" si="25"/>
        <v>0</v>
      </c>
      <c r="BG415" s="148">
        <f t="shared" si="26"/>
        <v>0</v>
      </c>
      <c r="BH415" s="148">
        <f t="shared" si="27"/>
        <v>0</v>
      </c>
      <c r="BI415" s="148">
        <f t="shared" si="28"/>
        <v>0</v>
      </c>
      <c r="BJ415" s="17" t="s">
        <v>88</v>
      </c>
      <c r="BK415" s="148">
        <f t="shared" si="29"/>
        <v>0</v>
      </c>
      <c r="BL415" s="17" t="s">
        <v>151</v>
      </c>
      <c r="BM415" s="147" t="s">
        <v>736</v>
      </c>
    </row>
    <row r="416" spans="2:65" s="1" customFormat="1" ht="24.2" customHeight="1">
      <c r="B416" s="32"/>
      <c r="C416" s="173" t="s">
        <v>737</v>
      </c>
      <c r="D416" s="173" t="s">
        <v>309</v>
      </c>
      <c r="E416" s="174" t="s">
        <v>738</v>
      </c>
      <c r="F416" s="175" t="s">
        <v>739</v>
      </c>
      <c r="G416" s="176" t="s">
        <v>350</v>
      </c>
      <c r="H416" s="177">
        <v>2</v>
      </c>
      <c r="I416" s="178"/>
      <c r="J416" s="179">
        <f t="shared" si="20"/>
        <v>0</v>
      </c>
      <c r="K416" s="175" t="s">
        <v>150</v>
      </c>
      <c r="L416" s="180"/>
      <c r="M416" s="181" t="s">
        <v>1</v>
      </c>
      <c r="N416" s="182" t="s">
        <v>46</v>
      </c>
      <c r="P416" s="145">
        <f t="shared" si="21"/>
        <v>0</v>
      </c>
      <c r="Q416" s="145">
        <v>2.5000000000000001E-3</v>
      </c>
      <c r="R416" s="145">
        <f t="shared" si="22"/>
        <v>5.0000000000000001E-3</v>
      </c>
      <c r="S416" s="145">
        <v>0</v>
      </c>
      <c r="T416" s="146">
        <f t="shared" si="23"/>
        <v>0</v>
      </c>
      <c r="AR416" s="147" t="s">
        <v>192</v>
      </c>
      <c r="AT416" s="147" t="s">
        <v>309</v>
      </c>
      <c r="AU416" s="147" t="s">
        <v>90</v>
      </c>
      <c r="AY416" s="17" t="s">
        <v>144</v>
      </c>
      <c r="BE416" s="148">
        <f t="shared" si="24"/>
        <v>0</v>
      </c>
      <c r="BF416" s="148">
        <f t="shared" si="25"/>
        <v>0</v>
      </c>
      <c r="BG416" s="148">
        <f t="shared" si="26"/>
        <v>0</v>
      </c>
      <c r="BH416" s="148">
        <f t="shared" si="27"/>
        <v>0</v>
      </c>
      <c r="BI416" s="148">
        <f t="shared" si="28"/>
        <v>0</v>
      </c>
      <c r="BJ416" s="17" t="s">
        <v>88</v>
      </c>
      <c r="BK416" s="148">
        <f t="shared" si="29"/>
        <v>0</v>
      </c>
      <c r="BL416" s="17" t="s">
        <v>151</v>
      </c>
      <c r="BM416" s="147" t="s">
        <v>740</v>
      </c>
    </row>
    <row r="417" spans="2:65" s="1" customFormat="1" ht="33" customHeight="1">
      <c r="B417" s="32"/>
      <c r="C417" s="136" t="s">
        <v>741</v>
      </c>
      <c r="D417" s="136" t="s">
        <v>146</v>
      </c>
      <c r="E417" s="137" t="s">
        <v>742</v>
      </c>
      <c r="F417" s="138" t="s">
        <v>743</v>
      </c>
      <c r="G417" s="139" t="s">
        <v>350</v>
      </c>
      <c r="H417" s="140">
        <v>2</v>
      </c>
      <c r="I417" s="141"/>
      <c r="J417" s="142">
        <f t="shared" si="20"/>
        <v>0</v>
      </c>
      <c r="K417" s="138" t="s">
        <v>150</v>
      </c>
      <c r="L417" s="32"/>
      <c r="M417" s="143" t="s">
        <v>1</v>
      </c>
      <c r="N417" s="144" t="s">
        <v>46</v>
      </c>
      <c r="P417" s="145">
        <f t="shared" si="21"/>
        <v>0</v>
      </c>
      <c r="Q417" s="145">
        <v>1.6000000000000001E-4</v>
      </c>
      <c r="R417" s="145">
        <f t="shared" si="22"/>
        <v>3.2000000000000003E-4</v>
      </c>
      <c r="S417" s="145">
        <v>0</v>
      </c>
      <c r="T417" s="146">
        <f t="shared" si="23"/>
        <v>0</v>
      </c>
      <c r="AR417" s="147" t="s">
        <v>151</v>
      </c>
      <c r="AT417" s="147" t="s">
        <v>146</v>
      </c>
      <c r="AU417" s="147" t="s">
        <v>90</v>
      </c>
      <c r="AY417" s="17" t="s">
        <v>144</v>
      </c>
      <c r="BE417" s="148">
        <f t="shared" si="24"/>
        <v>0</v>
      </c>
      <c r="BF417" s="148">
        <f t="shared" si="25"/>
        <v>0</v>
      </c>
      <c r="BG417" s="148">
        <f t="shared" si="26"/>
        <v>0</v>
      </c>
      <c r="BH417" s="148">
        <f t="shared" si="27"/>
        <v>0</v>
      </c>
      <c r="BI417" s="148">
        <f t="shared" si="28"/>
        <v>0</v>
      </c>
      <c r="BJ417" s="17" t="s">
        <v>88</v>
      </c>
      <c r="BK417" s="148">
        <f t="shared" si="29"/>
        <v>0</v>
      </c>
      <c r="BL417" s="17" t="s">
        <v>151</v>
      </c>
      <c r="BM417" s="147" t="s">
        <v>744</v>
      </c>
    </row>
    <row r="418" spans="2:65" s="1" customFormat="1" ht="24.2" customHeight="1">
      <c r="B418" s="32"/>
      <c r="C418" s="173" t="s">
        <v>745</v>
      </c>
      <c r="D418" s="173" t="s">
        <v>309</v>
      </c>
      <c r="E418" s="174" t="s">
        <v>746</v>
      </c>
      <c r="F418" s="175" t="s">
        <v>747</v>
      </c>
      <c r="G418" s="176" t="s">
        <v>224</v>
      </c>
      <c r="H418" s="177">
        <v>4</v>
      </c>
      <c r="I418" s="178"/>
      <c r="J418" s="179">
        <f t="shared" si="20"/>
        <v>0</v>
      </c>
      <c r="K418" s="175" t="s">
        <v>150</v>
      </c>
      <c r="L418" s="180"/>
      <c r="M418" s="181" t="s">
        <v>1</v>
      </c>
      <c r="N418" s="182" t="s">
        <v>46</v>
      </c>
      <c r="P418" s="145">
        <f t="shared" si="21"/>
        <v>0</v>
      </c>
      <c r="Q418" s="145">
        <v>2.9299999999999999E-3</v>
      </c>
      <c r="R418" s="145">
        <f t="shared" si="22"/>
        <v>1.172E-2</v>
      </c>
      <c r="S418" s="145">
        <v>0</v>
      </c>
      <c r="T418" s="146">
        <f t="shared" si="23"/>
        <v>0</v>
      </c>
      <c r="AR418" s="147" t="s">
        <v>192</v>
      </c>
      <c r="AT418" s="147" t="s">
        <v>309</v>
      </c>
      <c r="AU418" s="147" t="s">
        <v>90</v>
      </c>
      <c r="AY418" s="17" t="s">
        <v>144</v>
      </c>
      <c r="BE418" s="148">
        <f t="shared" si="24"/>
        <v>0</v>
      </c>
      <c r="BF418" s="148">
        <f t="shared" si="25"/>
        <v>0</v>
      </c>
      <c r="BG418" s="148">
        <f t="shared" si="26"/>
        <v>0</v>
      </c>
      <c r="BH418" s="148">
        <f t="shared" si="27"/>
        <v>0</v>
      </c>
      <c r="BI418" s="148">
        <f t="shared" si="28"/>
        <v>0</v>
      </c>
      <c r="BJ418" s="17" t="s">
        <v>88</v>
      </c>
      <c r="BK418" s="148">
        <f t="shared" si="29"/>
        <v>0</v>
      </c>
      <c r="BL418" s="17" t="s">
        <v>151</v>
      </c>
      <c r="BM418" s="147" t="s">
        <v>748</v>
      </c>
    </row>
    <row r="419" spans="2:65" s="12" customFormat="1">
      <c r="B419" s="149"/>
      <c r="D419" s="150" t="s">
        <v>156</v>
      </c>
      <c r="E419" s="151" t="s">
        <v>1</v>
      </c>
      <c r="F419" s="152" t="s">
        <v>749</v>
      </c>
      <c r="H419" s="153">
        <v>4</v>
      </c>
      <c r="I419" s="154"/>
      <c r="L419" s="149"/>
      <c r="M419" s="155"/>
      <c r="T419" s="156"/>
      <c r="AT419" s="151" t="s">
        <v>156</v>
      </c>
      <c r="AU419" s="151" t="s">
        <v>90</v>
      </c>
      <c r="AV419" s="12" t="s">
        <v>90</v>
      </c>
      <c r="AW419" s="12" t="s">
        <v>36</v>
      </c>
      <c r="AX419" s="12" t="s">
        <v>88</v>
      </c>
      <c r="AY419" s="151" t="s">
        <v>144</v>
      </c>
    </row>
    <row r="420" spans="2:65" s="1" customFormat="1" ht="16.5" customHeight="1">
      <c r="B420" s="32"/>
      <c r="C420" s="173" t="s">
        <v>750</v>
      </c>
      <c r="D420" s="173" t="s">
        <v>309</v>
      </c>
      <c r="E420" s="174" t="s">
        <v>751</v>
      </c>
      <c r="F420" s="175" t="s">
        <v>752</v>
      </c>
      <c r="G420" s="176" t="s">
        <v>350</v>
      </c>
      <c r="H420" s="177">
        <v>2</v>
      </c>
      <c r="I420" s="178"/>
      <c r="J420" s="179">
        <f>ROUND(I420*H420,2)</f>
        <v>0</v>
      </c>
      <c r="K420" s="175" t="s">
        <v>150</v>
      </c>
      <c r="L420" s="180"/>
      <c r="M420" s="181" t="s">
        <v>1</v>
      </c>
      <c r="N420" s="182" t="s">
        <v>46</v>
      </c>
      <c r="P420" s="145">
        <f>O420*H420</f>
        <v>0</v>
      </c>
      <c r="Q420" s="145">
        <v>0.10100000000000001</v>
      </c>
      <c r="R420" s="145">
        <f>Q420*H420</f>
        <v>0.20200000000000001</v>
      </c>
      <c r="S420" s="145">
        <v>0</v>
      </c>
      <c r="T420" s="146">
        <f>S420*H420</f>
        <v>0</v>
      </c>
      <c r="AR420" s="147" t="s">
        <v>192</v>
      </c>
      <c r="AT420" s="147" t="s">
        <v>309</v>
      </c>
      <c r="AU420" s="147" t="s">
        <v>90</v>
      </c>
      <c r="AY420" s="17" t="s">
        <v>144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7" t="s">
        <v>88</v>
      </c>
      <c r="BK420" s="148">
        <f>ROUND(I420*H420,2)</f>
        <v>0</v>
      </c>
      <c r="BL420" s="17" t="s">
        <v>151</v>
      </c>
      <c r="BM420" s="147" t="s">
        <v>753</v>
      </c>
    </row>
    <row r="421" spans="2:65" s="1" customFormat="1" ht="16.5" customHeight="1">
      <c r="B421" s="32"/>
      <c r="C421" s="136" t="s">
        <v>754</v>
      </c>
      <c r="D421" s="136" t="s">
        <v>146</v>
      </c>
      <c r="E421" s="137" t="s">
        <v>755</v>
      </c>
      <c r="F421" s="138" t="s">
        <v>756</v>
      </c>
      <c r="G421" s="139" t="s">
        <v>224</v>
      </c>
      <c r="H421" s="140">
        <v>355.5</v>
      </c>
      <c r="I421" s="141"/>
      <c r="J421" s="142">
        <f>ROUND(I421*H421,2)</f>
        <v>0</v>
      </c>
      <c r="K421" s="138" t="s">
        <v>150</v>
      </c>
      <c r="L421" s="32"/>
      <c r="M421" s="143" t="s">
        <v>1</v>
      </c>
      <c r="N421" s="144" t="s">
        <v>46</v>
      </c>
      <c r="P421" s="145">
        <f>O421*H421</f>
        <v>0</v>
      </c>
      <c r="Q421" s="145">
        <v>1.9000000000000001E-4</v>
      </c>
      <c r="R421" s="145">
        <f>Q421*H421</f>
        <v>6.7545000000000008E-2</v>
      </c>
      <c r="S421" s="145">
        <v>0</v>
      </c>
      <c r="T421" s="146">
        <f>S421*H421</f>
        <v>0</v>
      </c>
      <c r="AR421" s="147" t="s">
        <v>151</v>
      </c>
      <c r="AT421" s="147" t="s">
        <v>146</v>
      </c>
      <c r="AU421" s="147" t="s">
        <v>90</v>
      </c>
      <c r="AY421" s="17" t="s">
        <v>144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7" t="s">
        <v>88</v>
      </c>
      <c r="BK421" s="148">
        <f>ROUND(I421*H421,2)</f>
        <v>0</v>
      </c>
      <c r="BL421" s="17" t="s">
        <v>151</v>
      </c>
      <c r="BM421" s="147" t="s">
        <v>757</v>
      </c>
    </row>
    <row r="422" spans="2:65" s="1" customFormat="1" ht="16.5" customHeight="1">
      <c r="B422" s="32"/>
      <c r="C422" s="136" t="s">
        <v>758</v>
      </c>
      <c r="D422" s="136" t="s">
        <v>146</v>
      </c>
      <c r="E422" s="137" t="s">
        <v>759</v>
      </c>
      <c r="F422" s="138" t="s">
        <v>760</v>
      </c>
      <c r="G422" s="139" t="s">
        <v>224</v>
      </c>
      <c r="H422" s="140">
        <v>31.5</v>
      </c>
      <c r="I422" s="141"/>
      <c r="J422" s="142">
        <f>ROUND(I422*H422,2)</f>
        <v>0</v>
      </c>
      <c r="K422" s="138" t="s">
        <v>150</v>
      </c>
      <c r="L422" s="32"/>
      <c r="M422" s="143" t="s">
        <v>1</v>
      </c>
      <c r="N422" s="144" t="s">
        <v>46</v>
      </c>
      <c r="P422" s="145">
        <f>O422*H422</f>
        <v>0</v>
      </c>
      <c r="Q422" s="145">
        <v>2.0000000000000001E-4</v>
      </c>
      <c r="R422" s="145">
        <f>Q422*H422</f>
        <v>6.3E-3</v>
      </c>
      <c r="S422" s="145">
        <v>0</v>
      </c>
      <c r="T422" s="146">
        <f>S422*H422</f>
        <v>0</v>
      </c>
      <c r="AR422" s="147" t="s">
        <v>151</v>
      </c>
      <c r="AT422" s="147" t="s">
        <v>146</v>
      </c>
      <c r="AU422" s="147" t="s">
        <v>90</v>
      </c>
      <c r="AY422" s="17" t="s">
        <v>144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7" t="s">
        <v>88</v>
      </c>
      <c r="BK422" s="148">
        <f>ROUND(I422*H422,2)</f>
        <v>0</v>
      </c>
      <c r="BL422" s="17" t="s">
        <v>151</v>
      </c>
      <c r="BM422" s="147" t="s">
        <v>761</v>
      </c>
    </row>
    <row r="423" spans="2:65" s="12" customFormat="1">
      <c r="B423" s="149"/>
      <c r="D423" s="150" t="s">
        <v>156</v>
      </c>
      <c r="E423" s="151" t="s">
        <v>1</v>
      </c>
      <c r="F423" s="152" t="s">
        <v>708</v>
      </c>
      <c r="H423" s="153">
        <v>31.5</v>
      </c>
      <c r="I423" s="154"/>
      <c r="L423" s="149"/>
      <c r="M423" s="155"/>
      <c r="T423" s="156"/>
      <c r="AT423" s="151" t="s">
        <v>156</v>
      </c>
      <c r="AU423" s="151" t="s">
        <v>90</v>
      </c>
      <c r="AV423" s="12" t="s">
        <v>90</v>
      </c>
      <c r="AW423" s="12" t="s">
        <v>36</v>
      </c>
      <c r="AX423" s="12" t="s">
        <v>88</v>
      </c>
      <c r="AY423" s="151" t="s">
        <v>144</v>
      </c>
    </row>
    <row r="424" spans="2:65" s="1" customFormat="1" ht="21.75" customHeight="1">
      <c r="B424" s="32"/>
      <c r="C424" s="136" t="s">
        <v>762</v>
      </c>
      <c r="D424" s="136" t="s">
        <v>146</v>
      </c>
      <c r="E424" s="137" t="s">
        <v>763</v>
      </c>
      <c r="F424" s="138" t="s">
        <v>764</v>
      </c>
      <c r="G424" s="139" t="s">
        <v>224</v>
      </c>
      <c r="H424" s="140">
        <v>387</v>
      </c>
      <c r="I424" s="141"/>
      <c r="J424" s="142">
        <f>ROUND(I424*H424,2)</f>
        <v>0</v>
      </c>
      <c r="K424" s="138" t="s">
        <v>150</v>
      </c>
      <c r="L424" s="32"/>
      <c r="M424" s="143" t="s">
        <v>1</v>
      </c>
      <c r="N424" s="144" t="s">
        <v>46</v>
      </c>
      <c r="P424" s="145">
        <f>O424*H424</f>
        <v>0</v>
      </c>
      <c r="Q424" s="145">
        <v>9.0000000000000006E-5</v>
      </c>
      <c r="R424" s="145">
        <f>Q424*H424</f>
        <v>3.483E-2</v>
      </c>
      <c r="S424" s="145">
        <v>0</v>
      </c>
      <c r="T424" s="146">
        <f>S424*H424</f>
        <v>0</v>
      </c>
      <c r="AR424" s="147" t="s">
        <v>151</v>
      </c>
      <c r="AT424" s="147" t="s">
        <v>146</v>
      </c>
      <c r="AU424" s="147" t="s">
        <v>90</v>
      </c>
      <c r="AY424" s="17" t="s">
        <v>144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7" t="s">
        <v>88</v>
      </c>
      <c r="BK424" s="148">
        <f>ROUND(I424*H424,2)</f>
        <v>0</v>
      </c>
      <c r="BL424" s="17" t="s">
        <v>151</v>
      </c>
      <c r="BM424" s="147" t="s">
        <v>765</v>
      </c>
    </row>
    <row r="425" spans="2:65" s="1" customFormat="1" ht="24.2" customHeight="1">
      <c r="B425" s="32"/>
      <c r="C425" s="136" t="s">
        <v>766</v>
      </c>
      <c r="D425" s="136" t="s">
        <v>146</v>
      </c>
      <c r="E425" s="137" t="s">
        <v>767</v>
      </c>
      <c r="F425" s="138" t="s">
        <v>768</v>
      </c>
      <c r="G425" s="139" t="s">
        <v>350</v>
      </c>
      <c r="H425" s="140">
        <v>32</v>
      </c>
      <c r="I425" s="141"/>
      <c r="J425" s="142">
        <f>ROUND(I425*H425,2)</f>
        <v>0</v>
      </c>
      <c r="K425" s="138" t="s">
        <v>1</v>
      </c>
      <c r="L425" s="32"/>
      <c r="M425" s="143" t="s">
        <v>1</v>
      </c>
      <c r="N425" s="144" t="s">
        <v>46</v>
      </c>
      <c r="P425" s="145">
        <f>O425*H425</f>
        <v>0</v>
      </c>
      <c r="Q425" s="145">
        <v>1.4999999999999999E-4</v>
      </c>
      <c r="R425" s="145">
        <f>Q425*H425</f>
        <v>4.7999999999999996E-3</v>
      </c>
      <c r="S425" s="145">
        <v>0</v>
      </c>
      <c r="T425" s="146">
        <f>S425*H425</f>
        <v>0</v>
      </c>
      <c r="AR425" s="147" t="s">
        <v>151</v>
      </c>
      <c r="AT425" s="147" t="s">
        <v>146</v>
      </c>
      <c r="AU425" s="147" t="s">
        <v>90</v>
      </c>
      <c r="AY425" s="17" t="s">
        <v>144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7" t="s">
        <v>88</v>
      </c>
      <c r="BK425" s="148">
        <f>ROUND(I425*H425,2)</f>
        <v>0</v>
      </c>
      <c r="BL425" s="17" t="s">
        <v>151</v>
      </c>
      <c r="BM425" s="147" t="s">
        <v>769</v>
      </c>
    </row>
    <row r="426" spans="2:65" s="13" customFormat="1">
      <c r="B426" s="157"/>
      <c r="D426" s="150" t="s">
        <v>156</v>
      </c>
      <c r="E426" s="158" t="s">
        <v>1</v>
      </c>
      <c r="F426" s="159" t="s">
        <v>770</v>
      </c>
      <c r="H426" s="158" t="s">
        <v>1</v>
      </c>
      <c r="I426" s="160"/>
      <c r="L426" s="157"/>
      <c r="M426" s="161"/>
      <c r="T426" s="162"/>
      <c r="AT426" s="158" t="s">
        <v>156</v>
      </c>
      <c r="AU426" s="158" t="s">
        <v>90</v>
      </c>
      <c r="AV426" s="13" t="s">
        <v>88</v>
      </c>
      <c r="AW426" s="13" t="s">
        <v>36</v>
      </c>
      <c r="AX426" s="13" t="s">
        <v>81</v>
      </c>
      <c r="AY426" s="158" t="s">
        <v>144</v>
      </c>
    </row>
    <row r="427" spans="2:65" s="12" customFormat="1">
      <c r="B427" s="149"/>
      <c r="D427" s="150" t="s">
        <v>156</v>
      </c>
      <c r="E427" s="151" t="s">
        <v>1</v>
      </c>
      <c r="F427" s="152" t="s">
        <v>326</v>
      </c>
      <c r="H427" s="153">
        <v>32</v>
      </c>
      <c r="I427" s="154"/>
      <c r="L427" s="149"/>
      <c r="M427" s="155"/>
      <c r="T427" s="156"/>
      <c r="AT427" s="151" t="s">
        <v>156</v>
      </c>
      <c r="AU427" s="151" t="s">
        <v>90</v>
      </c>
      <c r="AV427" s="12" t="s">
        <v>90</v>
      </c>
      <c r="AW427" s="12" t="s">
        <v>36</v>
      </c>
      <c r="AX427" s="12" t="s">
        <v>88</v>
      </c>
      <c r="AY427" s="151" t="s">
        <v>144</v>
      </c>
    </row>
    <row r="428" spans="2:65" s="11" customFormat="1" ht="22.9" customHeight="1">
      <c r="B428" s="124"/>
      <c r="D428" s="125" t="s">
        <v>80</v>
      </c>
      <c r="E428" s="134" t="s">
        <v>197</v>
      </c>
      <c r="F428" s="134" t="s">
        <v>771</v>
      </c>
      <c r="I428" s="127"/>
      <c r="J428" s="135">
        <f>BK428</f>
        <v>0</v>
      </c>
      <c r="L428" s="124"/>
      <c r="M428" s="129"/>
      <c r="P428" s="130">
        <f>SUM(P429:P440)</f>
        <v>0</v>
      </c>
      <c r="R428" s="130">
        <f>SUM(R429:R440)</f>
        <v>0.10171000000000002</v>
      </c>
      <c r="T428" s="131">
        <f>SUM(T429:T440)</f>
        <v>0</v>
      </c>
      <c r="AR428" s="125" t="s">
        <v>88</v>
      </c>
      <c r="AT428" s="132" t="s">
        <v>80</v>
      </c>
      <c r="AU428" s="132" t="s">
        <v>88</v>
      </c>
      <c r="AY428" s="125" t="s">
        <v>144</v>
      </c>
      <c r="BK428" s="133">
        <f>SUM(BK429:BK440)</f>
        <v>0</v>
      </c>
    </row>
    <row r="429" spans="2:65" s="1" customFormat="1" ht="37.9" customHeight="1">
      <c r="B429" s="32"/>
      <c r="C429" s="136" t="s">
        <v>772</v>
      </c>
      <c r="D429" s="136" t="s">
        <v>146</v>
      </c>
      <c r="E429" s="137" t="s">
        <v>773</v>
      </c>
      <c r="F429" s="138" t="s">
        <v>774</v>
      </c>
      <c r="G429" s="139" t="s">
        <v>224</v>
      </c>
      <c r="H429" s="140">
        <v>290.60000000000002</v>
      </c>
      <c r="I429" s="141"/>
      <c r="J429" s="142">
        <f>ROUND(I429*H429,2)</f>
        <v>0</v>
      </c>
      <c r="K429" s="138" t="s">
        <v>150</v>
      </c>
      <c r="L429" s="32"/>
      <c r="M429" s="143" t="s">
        <v>1</v>
      </c>
      <c r="N429" s="144" t="s">
        <v>46</v>
      </c>
      <c r="P429" s="145">
        <f>O429*H429</f>
        <v>0</v>
      </c>
      <c r="Q429" s="145">
        <v>1.0000000000000001E-5</v>
      </c>
      <c r="R429" s="145">
        <f>Q429*H429</f>
        <v>2.9060000000000006E-3</v>
      </c>
      <c r="S429" s="145">
        <v>0</v>
      </c>
      <c r="T429" s="146">
        <f>S429*H429</f>
        <v>0</v>
      </c>
      <c r="AR429" s="147" t="s">
        <v>151</v>
      </c>
      <c r="AT429" s="147" t="s">
        <v>146</v>
      </c>
      <c r="AU429" s="147" t="s">
        <v>90</v>
      </c>
      <c r="AY429" s="17" t="s">
        <v>144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7" t="s">
        <v>88</v>
      </c>
      <c r="BK429" s="148">
        <f>ROUND(I429*H429,2)</f>
        <v>0</v>
      </c>
      <c r="BL429" s="17" t="s">
        <v>151</v>
      </c>
      <c r="BM429" s="147" t="s">
        <v>775</v>
      </c>
    </row>
    <row r="430" spans="2:65" s="12" customFormat="1">
      <c r="B430" s="149"/>
      <c r="D430" s="150" t="s">
        <v>156</v>
      </c>
      <c r="E430" s="151" t="s">
        <v>1</v>
      </c>
      <c r="F430" s="152" t="s">
        <v>776</v>
      </c>
      <c r="H430" s="153">
        <v>290.60000000000002</v>
      </c>
      <c r="I430" s="154"/>
      <c r="L430" s="149"/>
      <c r="M430" s="155"/>
      <c r="T430" s="156"/>
      <c r="AT430" s="151" t="s">
        <v>156</v>
      </c>
      <c r="AU430" s="151" t="s">
        <v>90</v>
      </c>
      <c r="AV430" s="12" t="s">
        <v>90</v>
      </c>
      <c r="AW430" s="12" t="s">
        <v>36</v>
      </c>
      <c r="AX430" s="12" t="s">
        <v>88</v>
      </c>
      <c r="AY430" s="151" t="s">
        <v>144</v>
      </c>
    </row>
    <row r="431" spans="2:65" s="1" customFormat="1" ht="55.5" customHeight="1">
      <c r="B431" s="32"/>
      <c r="C431" s="136" t="s">
        <v>777</v>
      </c>
      <c r="D431" s="136" t="s">
        <v>146</v>
      </c>
      <c r="E431" s="137" t="s">
        <v>778</v>
      </c>
      <c r="F431" s="138" t="s">
        <v>779</v>
      </c>
      <c r="G431" s="139" t="s">
        <v>224</v>
      </c>
      <c r="H431" s="140">
        <v>290.60000000000002</v>
      </c>
      <c r="I431" s="141"/>
      <c r="J431" s="142">
        <f>ROUND(I431*H431,2)</f>
        <v>0</v>
      </c>
      <c r="K431" s="138" t="s">
        <v>150</v>
      </c>
      <c r="L431" s="32"/>
      <c r="M431" s="143" t="s">
        <v>1</v>
      </c>
      <c r="N431" s="144" t="s">
        <v>46</v>
      </c>
      <c r="P431" s="145">
        <f>O431*H431</f>
        <v>0</v>
      </c>
      <c r="Q431" s="145">
        <v>3.4000000000000002E-4</v>
      </c>
      <c r="R431" s="145">
        <f>Q431*H431</f>
        <v>9.8804000000000017E-2</v>
      </c>
      <c r="S431" s="145">
        <v>0</v>
      </c>
      <c r="T431" s="146">
        <f>S431*H431</f>
        <v>0</v>
      </c>
      <c r="AR431" s="147" t="s">
        <v>151</v>
      </c>
      <c r="AT431" s="147" t="s">
        <v>146</v>
      </c>
      <c r="AU431" s="147" t="s">
        <v>90</v>
      </c>
      <c r="AY431" s="17" t="s">
        <v>144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7" t="s">
        <v>88</v>
      </c>
      <c r="BK431" s="148">
        <f>ROUND(I431*H431,2)</f>
        <v>0</v>
      </c>
      <c r="BL431" s="17" t="s">
        <v>151</v>
      </c>
      <c r="BM431" s="147" t="s">
        <v>780</v>
      </c>
    </row>
    <row r="432" spans="2:65" s="12" customFormat="1">
      <c r="B432" s="149"/>
      <c r="D432" s="150" t="s">
        <v>156</v>
      </c>
      <c r="E432" s="151" t="s">
        <v>1</v>
      </c>
      <c r="F432" s="152" t="s">
        <v>776</v>
      </c>
      <c r="H432" s="153">
        <v>290.60000000000002</v>
      </c>
      <c r="I432" s="154"/>
      <c r="L432" s="149"/>
      <c r="M432" s="155"/>
      <c r="T432" s="156"/>
      <c r="AT432" s="151" t="s">
        <v>156</v>
      </c>
      <c r="AU432" s="151" t="s">
        <v>90</v>
      </c>
      <c r="AV432" s="12" t="s">
        <v>90</v>
      </c>
      <c r="AW432" s="12" t="s">
        <v>36</v>
      </c>
      <c r="AX432" s="12" t="s">
        <v>88</v>
      </c>
      <c r="AY432" s="151" t="s">
        <v>144</v>
      </c>
    </row>
    <row r="433" spans="2:65" s="1" customFormat="1" ht="37.9" customHeight="1">
      <c r="B433" s="32"/>
      <c r="C433" s="136" t="s">
        <v>781</v>
      </c>
      <c r="D433" s="136" t="s">
        <v>146</v>
      </c>
      <c r="E433" s="137" t="s">
        <v>782</v>
      </c>
      <c r="F433" s="138" t="s">
        <v>783</v>
      </c>
      <c r="G433" s="139" t="s">
        <v>224</v>
      </c>
      <c r="H433" s="140">
        <v>290.60000000000002</v>
      </c>
      <c r="I433" s="141"/>
      <c r="J433" s="142">
        <f>ROUND(I433*H433,2)</f>
        <v>0</v>
      </c>
      <c r="K433" s="138" t="s">
        <v>150</v>
      </c>
      <c r="L433" s="32"/>
      <c r="M433" s="143" t="s">
        <v>1</v>
      </c>
      <c r="N433" s="144" t="s">
        <v>46</v>
      </c>
      <c r="P433" s="145">
        <f>O433*H433</f>
        <v>0</v>
      </c>
      <c r="Q433" s="145">
        <v>0</v>
      </c>
      <c r="R433" s="145">
        <f>Q433*H433</f>
        <v>0</v>
      </c>
      <c r="S433" s="145">
        <v>0</v>
      </c>
      <c r="T433" s="146">
        <f>S433*H433</f>
        <v>0</v>
      </c>
      <c r="AR433" s="147" t="s">
        <v>151</v>
      </c>
      <c r="AT433" s="147" t="s">
        <v>146</v>
      </c>
      <c r="AU433" s="147" t="s">
        <v>90</v>
      </c>
      <c r="AY433" s="17" t="s">
        <v>144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7" t="s">
        <v>88</v>
      </c>
      <c r="BK433" s="148">
        <f>ROUND(I433*H433,2)</f>
        <v>0</v>
      </c>
      <c r="BL433" s="17" t="s">
        <v>151</v>
      </c>
      <c r="BM433" s="147" t="s">
        <v>784</v>
      </c>
    </row>
    <row r="434" spans="2:65" s="12" customFormat="1">
      <c r="B434" s="149"/>
      <c r="D434" s="150" t="s">
        <v>156</v>
      </c>
      <c r="E434" s="151" t="s">
        <v>1</v>
      </c>
      <c r="F434" s="152" t="s">
        <v>776</v>
      </c>
      <c r="H434" s="153">
        <v>290.60000000000002</v>
      </c>
      <c r="I434" s="154"/>
      <c r="L434" s="149"/>
      <c r="M434" s="155"/>
      <c r="T434" s="156"/>
      <c r="AT434" s="151" t="s">
        <v>156</v>
      </c>
      <c r="AU434" s="151" t="s">
        <v>90</v>
      </c>
      <c r="AV434" s="12" t="s">
        <v>90</v>
      </c>
      <c r="AW434" s="12" t="s">
        <v>36</v>
      </c>
      <c r="AX434" s="12" t="s">
        <v>88</v>
      </c>
      <c r="AY434" s="151" t="s">
        <v>144</v>
      </c>
    </row>
    <row r="435" spans="2:65" s="1" customFormat="1" ht="24.2" customHeight="1">
      <c r="B435" s="32"/>
      <c r="C435" s="136" t="s">
        <v>785</v>
      </c>
      <c r="D435" s="136" t="s">
        <v>146</v>
      </c>
      <c r="E435" s="137" t="s">
        <v>786</v>
      </c>
      <c r="F435" s="138" t="s">
        <v>787</v>
      </c>
      <c r="G435" s="139" t="s">
        <v>224</v>
      </c>
      <c r="H435" s="140">
        <v>290.60000000000002</v>
      </c>
      <c r="I435" s="141"/>
      <c r="J435" s="142">
        <f>ROUND(I435*H435,2)</f>
        <v>0</v>
      </c>
      <c r="K435" s="138" t="s">
        <v>150</v>
      </c>
      <c r="L435" s="32"/>
      <c r="M435" s="143" t="s">
        <v>1</v>
      </c>
      <c r="N435" s="144" t="s">
        <v>46</v>
      </c>
      <c r="P435" s="145">
        <f>O435*H435</f>
        <v>0</v>
      </c>
      <c r="Q435" s="145">
        <v>0</v>
      </c>
      <c r="R435" s="145">
        <f>Q435*H435</f>
        <v>0</v>
      </c>
      <c r="S435" s="145">
        <v>0</v>
      </c>
      <c r="T435" s="146">
        <f>S435*H435</f>
        <v>0</v>
      </c>
      <c r="AR435" s="147" t="s">
        <v>151</v>
      </c>
      <c r="AT435" s="147" t="s">
        <v>146</v>
      </c>
      <c r="AU435" s="147" t="s">
        <v>90</v>
      </c>
      <c r="AY435" s="17" t="s">
        <v>144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7" t="s">
        <v>88</v>
      </c>
      <c r="BK435" s="148">
        <f>ROUND(I435*H435,2)</f>
        <v>0</v>
      </c>
      <c r="BL435" s="17" t="s">
        <v>151</v>
      </c>
      <c r="BM435" s="147" t="s">
        <v>788</v>
      </c>
    </row>
    <row r="436" spans="2:65" s="12" customFormat="1">
      <c r="B436" s="149"/>
      <c r="D436" s="150" t="s">
        <v>156</v>
      </c>
      <c r="E436" s="151" t="s">
        <v>1</v>
      </c>
      <c r="F436" s="152" t="s">
        <v>776</v>
      </c>
      <c r="H436" s="153">
        <v>290.60000000000002</v>
      </c>
      <c r="I436" s="154"/>
      <c r="L436" s="149"/>
      <c r="M436" s="155"/>
      <c r="T436" s="156"/>
      <c r="AT436" s="151" t="s">
        <v>156</v>
      </c>
      <c r="AU436" s="151" t="s">
        <v>90</v>
      </c>
      <c r="AV436" s="12" t="s">
        <v>90</v>
      </c>
      <c r="AW436" s="12" t="s">
        <v>36</v>
      </c>
      <c r="AX436" s="12" t="s">
        <v>88</v>
      </c>
      <c r="AY436" s="151" t="s">
        <v>144</v>
      </c>
    </row>
    <row r="437" spans="2:65" s="1" customFormat="1" ht="66.75" customHeight="1">
      <c r="B437" s="32"/>
      <c r="C437" s="136" t="s">
        <v>789</v>
      </c>
      <c r="D437" s="136" t="s">
        <v>146</v>
      </c>
      <c r="E437" s="137" t="s">
        <v>790</v>
      </c>
      <c r="F437" s="138" t="s">
        <v>791</v>
      </c>
      <c r="G437" s="139" t="s">
        <v>149</v>
      </c>
      <c r="H437" s="140">
        <v>117.285</v>
      </c>
      <c r="I437" s="141"/>
      <c r="J437" s="142">
        <f>ROUND(I437*H437,2)</f>
        <v>0</v>
      </c>
      <c r="K437" s="138" t="s">
        <v>150</v>
      </c>
      <c r="L437" s="32"/>
      <c r="M437" s="143" t="s">
        <v>1</v>
      </c>
      <c r="N437" s="144" t="s">
        <v>46</v>
      </c>
      <c r="P437" s="145">
        <f>O437*H437</f>
        <v>0</v>
      </c>
      <c r="Q437" s="145">
        <v>0</v>
      </c>
      <c r="R437" s="145">
        <f>Q437*H437</f>
        <v>0</v>
      </c>
      <c r="S437" s="145">
        <v>0</v>
      </c>
      <c r="T437" s="146">
        <f>S437*H437</f>
        <v>0</v>
      </c>
      <c r="AR437" s="147" t="s">
        <v>151</v>
      </c>
      <c r="AT437" s="147" t="s">
        <v>146</v>
      </c>
      <c r="AU437" s="147" t="s">
        <v>90</v>
      </c>
      <c r="AY437" s="17" t="s">
        <v>144</v>
      </c>
      <c r="BE437" s="148">
        <f>IF(N437="základní",J437,0)</f>
        <v>0</v>
      </c>
      <c r="BF437" s="148">
        <f>IF(N437="snížená",J437,0)</f>
        <v>0</v>
      </c>
      <c r="BG437" s="148">
        <f>IF(N437="zákl. přenesená",J437,0)</f>
        <v>0</v>
      </c>
      <c r="BH437" s="148">
        <f>IF(N437="sníž. přenesená",J437,0)</f>
        <v>0</v>
      </c>
      <c r="BI437" s="148">
        <f>IF(N437="nulová",J437,0)</f>
        <v>0</v>
      </c>
      <c r="BJ437" s="17" t="s">
        <v>88</v>
      </c>
      <c r="BK437" s="148">
        <f>ROUND(I437*H437,2)</f>
        <v>0</v>
      </c>
      <c r="BL437" s="17" t="s">
        <v>151</v>
      </c>
      <c r="BM437" s="147" t="s">
        <v>792</v>
      </c>
    </row>
    <row r="438" spans="2:65" s="12" customFormat="1">
      <c r="B438" s="149"/>
      <c r="D438" s="150" t="s">
        <v>156</v>
      </c>
      <c r="E438" s="151" t="s">
        <v>1</v>
      </c>
      <c r="F438" s="152" t="s">
        <v>793</v>
      </c>
      <c r="H438" s="153">
        <v>117.285</v>
      </c>
      <c r="I438" s="154"/>
      <c r="L438" s="149"/>
      <c r="M438" s="155"/>
      <c r="T438" s="156"/>
      <c r="AT438" s="151" t="s">
        <v>156</v>
      </c>
      <c r="AU438" s="151" t="s">
        <v>90</v>
      </c>
      <c r="AV438" s="12" t="s">
        <v>90</v>
      </c>
      <c r="AW438" s="12" t="s">
        <v>36</v>
      </c>
      <c r="AX438" s="12" t="s">
        <v>88</v>
      </c>
      <c r="AY438" s="151" t="s">
        <v>144</v>
      </c>
    </row>
    <row r="439" spans="2:65" s="1" customFormat="1" ht="55.5" customHeight="1">
      <c r="B439" s="32"/>
      <c r="C439" s="136" t="s">
        <v>794</v>
      </c>
      <c r="D439" s="136" t="s">
        <v>146</v>
      </c>
      <c r="E439" s="137" t="s">
        <v>795</v>
      </c>
      <c r="F439" s="138" t="s">
        <v>796</v>
      </c>
      <c r="G439" s="139" t="s">
        <v>149</v>
      </c>
      <c r="H439" s="140">
        <v>11.234999999999999</v>
      </c>
      <c r="I439" s="141"/>
      <c r="J439" s="142">
        <f>ROUND(I439*H439,2)</f>
        <v>0</v>
      </c>
      <c r="K439" s="138" t="s">
        <v>150</v>
      </c>
      <c r="L439" s="32"/>
      <c r="M439" s="143" t="s">
        <v>1</v>
      </c>
      <c r="N439" s="144" t="s">
        <v>46</v>
      </c>
      <c r="P439" s="145">
        <f>O439*H439</f>
        <v>0</v>
      </c>
      <c r="Q439" s="145">
        <v>0</v>
      </c>
      <c r="R439" s="145">
        <f>Q439*H439</f>
        <v>0</v>
      </c>
      <c r="S439" s="145">
        <v>0</v>
      </c>
      <c r="T439" s="146">
        <f>S439*H439</f>
        <v>0</v>
      </c>
      <c r="AR439" s="147" t="s">
        <v>151</v>
      </c>
      <c r="AT439" s="147" t="s">
        <v>146</v>
      </c>
      <c r="AU439" s="147" t="s">
        <v>90</v>
      </c>
      <c r="AY439" s="17" t="s">
        <v>144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7" t="s">
        <v>88</v>
      </c>
      <c r="BK439" s="148">
        <f>ROUND(I439*H439,2)</f>
        <v>0</v>
      </c>
      <c r="BL439" s="17" t="s">
        <v>151</v>
      </c>
      <c r="BM439" s="147" t="s">
        <v>797</v>
      </c>
    </row>
    <row r="440" spans="2:65" s="12" customFormat="1">
      <c r="B440" s="149"/>
      <c r="D440" s="150" t="s">
        <v>156</v>
      </c>
      <c r="E440" s="151" t="s">
        <v>1</v>
      </c>
      <c r="F440" s="152" t="s">
        <v>798</v>
      </c>
      <c r="H440" s="153">
        <v>11.234999999999999</v>
      </c>
      <c r="I440" s="154"/>
      <c r="L440" s="149"/>
      <c r="M440" s="155"/>
      <c r="T440" s="156"/>
      <c r="AT440" s="151" t="s">
        <v>156</v>
      </c>
      <c r="AU440" s="151" t="s">
        <v>90</v>
      </c>
      <c r="AV440" s="12" t="s">
        <v>90</v>
      </c>
      <c r="AW440" s="12" t="s">
        <v>36</v>
      </c>
      <c r="AX440" s="12" t="s">
        <v>88</v>
      </c>
      <c r="AY440" s="151" t="s">
        <v>144</v>
      </c>
    </row>
    <row r="441" spans="2:65" s="11" customFormat="1" ht="22.9" customHeight="1">
      <c r="B441" s="124"/>
      <c r="D441" s="125" t="s">
        <v>80</v>
      </c>
      <c r="E441" s="134" t="s">
        <v>799</v>
      </c>
      <c r="F441" s="134" t="s">
        <v>800</v>
      </c>
      <c r="I441" s="127"/>
      <c r="J441" s="135">
        <f>BK441</f>
        <v>0</v>
      </c>
      <c r="L441" s="124"/>
      <c r="M441" s="129"/>
      <c r="P441" s="130">
        <f>SUM(P442:P454)</f>
        <v>0</v>
      </c>
      <c r="R441" s="130">
        <f>SUM(R442:R454)</f>
        <v>0</v>
      </c>
      <c r="T441" s="131">
        <f>SUM(T442:T454)</f>
        <v>0</v>
      </c>
      <c r="AR441" s="125" t="s">
        <v>88</v>
      </c>
      <c r="AT441" s="132" t="s">
        <v>80</v>
      </c>
      <c r="AU441" s="132" t="s">
        <v>88</v>
      </c>
      <c r="AY441" s="125" t="s">
        <v>144</v>
      </c>
      <c r="BK441" s="133">
        <f>SUM(BK442:BK454)</f>
        <v>0</v>
      </c>
    </row>
    <row r="442" spans="2:65" s="1" customFormat="1" ht="37.9" customHeight="1">
      <c r="B442" s="32"/>
      <c r="C442" s="136" t="s">
        <v>801</v>
      </c>
      <c r="D442" s="136" t="s">
        <v>146</v>
      </c>
      <c r="E442" s="137" t="s">
        <v>802</v>
      </c>
      <c r="F442" s="138" t="s">
        <v>803</v>
      </c>
      <c r="G442" s="139" t="s">
        <v>297</v>
      </c>
      <c r="H442" s="140">
        <v>457.07499999999999</v>
      </c>
      <c r="I442" s="141"/>
      <c r="J442" s="142">
        <f>ROUND(I442*H442,2)</f>
        <v>0</v>
      </c>
      <c r="K442" s="138" t="s">
        <v>150</v>
      </c>
      <c r="L442" s="32"/>
      <c r="M442" s="143" t="s">
        <v>1</v>
      </c>
      <c r="N442" s="144" t="s">
        <v>46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151</v>
      </c>
      <c r="AT442" s="147" t="s">
        <v>146</v>
      </c>
      <c r="AU442" s="147" t="s">
        <v>90</v>
      </c>
      <c r="AY442" s="17" t="s">
        <v>144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88</v>
      </c>
      <c r="BK442" s="148">
        <f>ROUND(I442*H442,2)</f>
        <v>0</v>
      </c>
      <c r="BL442" s="17" t="s">
        <v>151</v>
      </c>
      <c r="BM442" s="147" t="s">
        <v>804</v>
      </c>
    </row>
    <row r="443" spans="2:65" s="1" customFormat="1" ht="37.9" customHeight="1">
      <c r="B443" s="32"/>
      <c r="C443" s="136" t="s">
        <v>805</v>
      </c>
      <c r="D443" s="136" t="s">
        <v>146</v>
      </c>
      <c r="E443" s="137" t="s">
        <v>806</v>
      </c>
      <c r="F443" s="138" t="s">
        <v>807</v>
      </c>
      <c r="G443" s="139" t="s">
        <v>297</v>
      </c>
      <c r="H443" s="140">
        <v>3199.5250000000001</v>
      </c>
      <c r="I443" s="141"/>
      <c r="J443" s="142">
        <f>ROUND(I443*H443,2)</f>
        <v>0</v>
      </c>
      <c r="K443" s="138" t="s">
        <v>150</v>
      </c>
      <c r="L443" s="32"/>
      <c r="M443" s="143" t="s">
        <v>1</v>
      </c>
      <c r="N443" s="144" t="s">
        <v>46</v>
      </c>
      <c r="P443" s="145">
        <f>O443*H443</f>
        <v>0</v>
      </c>
      <c r="Q443" s="145">
        <v>0</v>
      </c>
      <c r="R443" s="145">
        <f>Q443*H443</f>
        <v>0</v>
      </c>
      <c r="S443" s="145">
        <v>0</v>
      </c>
      <c r="T443" s="146">
        <f>S443*H443</f>
        <v>0</v>
      </c>
      <c r="AR443" s="147" t="s">
        <v>151</v>
      </c>
      <c r="AT443" s="147" t="s">
        <v>146</v>
      </c>
      <c r="AU443" s="147" t="s">
        <v>90</v>
      </c>
      <c r="AY443" s="17" t="s">
        <v>144</v>
      </c>
      <c r="BE443" s="148">
        <f>IF(N443="základní",J443,0)</f>
        <v>0</v>
      </c>
      <c r="BF443" s="148">
        <f>IF(N443="snížená",J443,0)</f>
        <v>0</v>
      </c>
      <c r="BG443" s="148">
        <f>IF(N443="zákl. přenesená",J443,0)</f>
        <v>0</v>
      </c>
      <c r="BH443" s="148">
        <f>IF(N443="sníž. přenesená",J443,0)</f>
        <v>0</v>
      </c>
      <c r="BI443" s="148">
        <f>IF(N443="nulová",J443,0)</f>
        <v>0</v>
      </c>
      <c r="BJ443" s="17" t="s">
        <v>88</v>
      </c>
      <c r="BK443" s="148">
        <f>ROUND(I443*H443,2)</f>
        <v>0</v>
      </c>
      <c r="BL443" s="17" t="s">
        <v>151</v>
      </c>
      <c r="BM443" s="147" t="s">
        <v>808</v>
      </c>
    </row>
    <row r="444" spans="2:65" s="13" customFormat="1">
      <c r="B444" s="157"/>
      <c r="D444" s="150" t="s">
        <v>156</v>
      </c>
      <c r="E444" s="158" t="s">
        <v>1</v>
      </c>
      <c r="F444" s="159" t="s">
        <v>809</v>
      </c>
      <c r="H444" s="158" t="s">
        <v>1</v>
      </c>
      <c r="I444" s="160"/>
      <c r="L444" s="157"/>
      <c r="M444" s="161"/>
      <c r="T444" s="162"/>
      <c r="AT444" s="158" t="s">
        <v>156</v>
      </c>
      <c r="AU444" s="158" t="s">
        <v>90</v>
      </c>
      <c r="AV444" s="13" t="s">
        <v>88</v>
      </c>
      <c r="AW444" s="13" t="s">
        <v>36</v>
      </c>
      <c r="AX444" s="13" t="s">
        <v>81</v>
      </c>
      <c r="AY444" s="158" t="s">
        <v>144</v>
      </c>
    </row>
    <row r="445" spans="2:65" s="12" customFormat="1">
      <c r="B445" s="149"/>
      <c r="D445" s="150" t="s">
        <v>156</v>
      </c>
      <c r="E445" s="151" t="s">
        <v>1</v>
      </c>
      <c r="F445" s="152" t="s">
        <v>810</v>
      </c>
      <c r="H445" s="153">
        <v>3199.5250000000001</v>
      </c>
      <c r="I445" s="154"/>
      <c r="L445" s="149"/>
      <c r="M445" s="155"/>
      <c r="T445" s="156"/>
      <c r="AT445" s="151" t="s">
        <v>156</v>
      </c>
      <c r="AU445" s="151" t="s">
        <v>90</v>
      </c>
      <c r="AV445" s="12" t="s">
        <v>90</v>
      </c>
      <c r="AW445" s="12" t="s">
        <v>36</v>
      </c>
      <c r="AX445" s="12" t="s">
        <v>88</v>
      </c>
      <c r="AY445" s="151" t="s">
        <v>144</v>
      </c>
    </row>
    <row r="446" spans="2:65" s="1" customFormat="1" ht="44.25" customHeight="1">
      <c r="B446" s="32"/>
      <c r="C446" s="136" t="s">
        <v>811</v>
      </c>
      <c r="D446" s="199" t="s">
        <v>146</v>
      </c>
      <c r="E446" s="137" t="s">
        <v>812</v>
      </c>
      <c r="F446" s="138" t="s">
        <v>813</v>
      </c>
      <c r="G446" s="139" t="s">
        <v>297</v>
      </c>
      <c r="H446" s="140">
        <v>121.129</v>
      </c>
      <c r="I446" s="141"/>
      <c r="J446" s="142">
        <f>ROUND(I446*H446,2)</f>
        <v>0</v>
      </c>
      <c r="K446" s="198" t="s">
        <v>298</v>
      </c>
      <c r="L446" s="32"/>
      <c r="M446" s="143" t="s">
        <v>1</v>
      </c>
      <c r="N446" s="144" t="s">
        <v>46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151</v>
      </c>
      <c r="AT446" s="147" t="s">
        <v>146</v>
      </c>
      <c r="AU446" s="147" t="s">
        <v>90</v>
      </c>
      <c r="AY446" s="17" t="s">
        <v>144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7" t="s">
        <v>88</v>
      </c>
      <c r="BK446" s="148">
        <f>ROUND(I446*H446,2)</f>
        <v>0</v>
      </c>
      <c r="BL446" s="17" t="s">
        <v>151</v>
      </c>
      <c r="BM446" s="147" t="s">
        <v>814</v>
      </c>
    </row>
    <row r="447" spans="2:65" s="12" customFormat="1">
      <c r="B447" s="149"/>
      <c r="D447" s="150" t="s">
        <v>156</v>
      </c>
      <c r="E447" s="151" t="s">
        <v>1</v>
      </c>
      <c r="F447" s="152" t="s">
        <v>815</v>
      </c>
      <c r="H447" s="153">
        <v>12.818</v>
      </c>
      <c r="I447" s="154"/>
      <c r="L447" s="149"/>
      <c r="M447" s="155"/>
      <c r="T447" s="156"/>
      <c r="AT447" s="151" t="s">
        <v>156</v>
      </c>
      <c r="AU447" s="151" t="s">
        <v>90</v>
      </c>
      <c r="AV447" s="12" t="s">
        <v>90</v>
      </c>
      <c r="AW447" s="12" t="s">
        <v>36</v>
      </c>
      <c r="AX447" s="12" t="s">
        <v>81</v>
      </c>
      <c r="AY447" s="151" t="s">
        <v>144</v>
      </c>
    </row>
    <row r="448" spans="2:65" s="12" customFormat="1">
      <c r="B448" s="149"/>
      <c r="D448" s="150" t="s">
        <v>156</v>
      </c>
      <c r="E448" s="151" t="s">
        <v>1</v>
      </c>
      <c r="F448" s="152" t="s">
        <v>816</v>
      </c>
      <c r="H448" s="153">
        <v>1.4179999999999999</v>
      </c>
      <c r="I448" s="154"/>
      <c r="L448" s="149"/>
      <c r="M448" s="155"/>
      <c r="T448" s="156"/>
      <c r="AT448" s="151" t="s">
        <v>156</v>
      </c>
      <c r="AU448" s="151" t="s">
        <v>90</v>
      </c>
      <c r="AV448" s="12" t="s">
        <v>90</v>
      </c>
      <c r="AW448" s="12" t="s">
        <v>36</v>
      </c>
      <c r="AX448" s="12" t="s">
        <v>81</v>
      </c>
      <c r="AY448" s="151" t="s">
        <v>144</v>
      </c>
    </row>
    <row r="449" spans="2:65" s="12" customFormat="1">
      <c r="B449" s="149"/>
      <c r="D449" s="150" t="s">
        <v>156</v>
      </c>
      <c r="E449" s="151" t="s">
        <v>1</v>
      </c>
      <c r="F449" s="152" t="s">
        <v>817</v>
      </c>
      <c r="H449" s="153">
        <v>106.893</v>
      </c>
      <c r="I449" s="154"/>
      <c r="L449" s="149"/>
      <c r="M449" s="155"/>
      <c r="T449" s="156"/>
      <c r="AT449" s="151" t="s">
        <v>156</v>
      </c>
      <c r="AU449" s="151" t="s">
        <v>90</v>
      </c>
      <c r="AV449" s="12" t="s">
        <v>90</v>
      </c>
      <c r="AW449" s="12" t="s">
        <v>36</v>
      </c>
      <c r="AX449" s="12" t="s">
        <v>81</v>
      </c>
      <c r="AY449" s="151" t="s">
        <v>144</v>
      </c>
    </row>
    <row r="450" spans="2:65" s="14" customFormat="1">
      <c r="B450" s="166"/>
      <c r="D450" s="150" t="s">
        <v>156</v>
      </c>
      <c r="E450" s="167" t="s">
        <v>1</v>
      </c>
      <c r="F450" s="168" t="s">
        <v>173</v>
      </c>
      <c r="H450" s="169">
        <v>121.129</v>
      </c>
      <c r="I450" s="170"/>
      <c r="L450" s="166"/>
      <c r="M450" s="171"/>
      <c r="T450" s="172"/>
      <c r="AT450" s="167" t="s">
        <v>156</v>
      </c>
      <c r="AU450" s="167" t="s">
        <v>90</v>
      </c>
      <c r="AV450" s="14" t="s">
        <v>151</v>
      </c>
      <c r="AW450" s="14" t="s">
        <v>36</v>
      </c>
      <c r="AX450" s="14" t="s">
        <v>88</v>
      </c>
      <c r="AY450" s="167" t="s">
        <v>144</v>
      </c>
    </row>
    <row r="451" spans="2:65" s="1" customFormat="1" ht="44.25" customHeight="1">
      <c r="B451" s="32"/>
      <c r="C451" s="136" t="s">
        <v>818</v>
      </c>
      <c r="D451" s="199" t="s">
        <v>146</v>
      </c>
      <c r="E451" s="137" t="s">
        <v>819</v>
      </c>
      <c r="F451" s="138" t="s">
        <v>820</v>
      </c>
      <c r="G451" s="139" t="s">
        <v>297</v>
      </c>
      <c r="H451" s="140">
        <v>87.5</v>
      </c>
      <c r="I451" s="141"/>
      <c r="J451" s="142">
        <f>ROUND(I451*H451,2)</f>
        <v>0</v>
      </c>
      <c r="K451" s="198" t="s">
        <v>298</v>
      </c>
      <c r="L451" s="32"/>
      <c r="M451" s="143" t="s">
        <v>1</v>
      </c>
      <c r="N451" s="144" t="s">
        <v>46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151</v>
      </c>
      <c r="AT451" s="147" t="s">
        <v>146</v>
      </c>
      <c r="AU451" s="147" t="s">
        <v>90</v>
      </c>
      <c r="AY451" s="17" t="s">
        <v>144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88</v>
      </c>
      <c r="BK451" s="148">
        <f>ROUND(I451*H451,2)</f>
        <v>0</v>
      </c>
      <c r="BL451" s="17" t="s">
        <v>151</v>
      </c>
      <c r="BM451" s="147" t="s">
        <v>821</v>
      </c>
    </row>
    <row r="452" spans="2:65" s="12" customFormat="1">
      <c r="B452" s="149"/>
      <c r="D452" s="150" t="s">
        <v>156</v>
      </c>
      <c r="E452" s="151" t="s">
        <v>1</v>
      </c>
      <c r="F452" s="152" t="s">
        <v>822</v>
      </c>
      <c r="H452" s="153">
        <v>87.5</v>
      </c>
      <c r="I452" s="154"/>
      <c r="L452" s="149"/>
      <c r="M452" s="155"/>
      <c r="T452" s="156"/>
      <c r="AT452" s="151" t="s">
        <v>156</v>
      </c>
      <c r="AU452" s="151" t="s">
        <v>90</v>
      </c>
      <c r="AV452" s="12" t="s">
        <v>90</v>
      </c>
      <c r="AW452" s="12" t="s">
        <v>36</v>
      </c>
      <c r="AX452" s="12" t="s">
        <v>88</v>
      </c>
      <c r="AY452" s="151" t="s">
        <v>144</v>
      </c>
    </row>
    <row r="453" spans="2:65" s="1" customFormat="1" ht="44.25" customHeight="1">
      <c r="B453" s="32"/>
      <c r="C453" s="136" t="s">
        <v>823</v>
      </c>
      <c r="D453" s="199" t="s">
        <v>146</v>
      </c>
      <c r="E453" s="137" t="s">
        <v>824</v>
      </c>
      <c r="F453" s="138" t="s">
        <v>296</v>
      </c>
      <c r="G453" s="139" t="s">
        <v>297</v>
      </c>
      <c r="H453" s="140">
        <v>204.785</v>
      </c>
      <c r="I453" s="141"/>
      <c r="J453" s="142">
        <f>ROUND(I453*H453,2)</f>
        <v>0</v>
      </c>
      <c r="K453" s="198" t="s">
        <v>298</v>
      </c>
      <c r="L453" s="32"/>
      <c r="M453" s="143" t="s">
        <v>1</v>
      </c>
      <c r="N453" s="144" t="s">
        <v>46</v>
      </c>
      <c r="P453" s="145">
        <f>O453*H453</f>
        <v>0</v>
      </c>
      <c r="Q453" s="145">
        <v>0</v>
      </c>
      <c r="R453" s="145">
        <f>Q453*H453</f>
        <v>0</v>
      </c>
      <c r="S453" s="145">
        <v>0</v>
      </c>
      <c r="T453" s="146">
        <f>S453*H453</f>
        <v>0</v>
      </c>
      <c r="AR453" s="147" t="s">
        <v>151</v>
      </c>
      <c r="AT453" s="147" t="s">
        <v>146</v>
      </c>
      <c r="AU453" s="147" t="s">
        <v>90</v>
      </c>
      <c r="AY453" s="17" t="s">
        <v>144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7" t="s">
        <v>88</v>
      </c>
      <c r="BK453" s="148">
        <f>ROUND(I453*H453,2)</f>
        <v>0</v>
      </c>
      <c r="BL453" s="17" t="s">
        <v>151</v>
      </c>
      <c r="BM453" s="147" t="s">
        <v>825</v>
      </c>
    </row>
    <row r="454" spans="2:65" s="12" customFormat="1">
      <c r="B454" s="149"/>
      <c r="D454" s="150" t="s">
        <v>156</v>
      </c>
      <c r="E454" s="151" t="s">
        <v>1</v>
      </c>
      <c r="F454" s="152" t="s">
        <v>826</v>
      </c>
      <c r="H454" s="153">
        <v>204.785</v>
      </c>
      <c r="I454" s="154"/>
      <c r="L454" s="149"/>
      <c r="M454" s="155"/>
      <c r="T454" s="156"/>
      <c r="AT454" s="151" t="s">
        <v>156</v>
      </c>
      <c r="AU454" s="151" t="s">
        <v>90</v>
      </c>
      <c r="AV454" s="12" t="s">
        <v>90</v>
      </c>
      <c r="AW454" s="12" t="s">
        <v>36</v>
      </c>
      <c r="AX454" s="12" t="s">
        <v>88</v>
      </c>
      <c r="AY454" s="151" t="s">
        <v>144</v>
      </c>
    </row>
    <row r="455" spans="2:65" s="11" customFormat="1" ht="22.9" customHeight="1">
      <c r="B455" s="124"/>
      <c r="D455" s="125" t="s">
        <v>80</v>
      </c>
      <c r="E455" s="134" t="s">
        <v>827</v>
      </c>
      <c r="F455" s="134" t="s">
        <v>828</v>
      </c>
      <c r="I455" s="127"/>
      <c r="J455" s="135">
        <f>BK455</f>
        <v>0</v>
      </c>
      <c r="L455" s="124"/>
      <c r="M455" s="129"/>
      <c r="P455" s="130">
        <f>P456</f>
        <v>0</v>
      </c>
      <c r="R455" s="130">
        <f>R456</f>
        <v>0</v>
      </c>
      <c r="T455" s="131">
        <f>T456</f>
        <v>0</v>
      </c>
      <c r="AR455" s="125" t="s">
        <v>88</v>
      </c>
      <c r="AT455" s="132" t="s">
        <v>80</v>
      </c>
      <c r="AU455" s="132" t="s">
        <v>88</v>
      </c>
      <c r="AY455" s="125" t="s">
        <v>144</v>
      </c>
      <c r="BK455" s="133">
        <f>BK456</f>
        <v>0</v>
      </c>
    </row>
    <row r="456" spans="2:65" s="1" customFormat="1" ht="49.15" customHeight="1">
      <c r="B456" s="32"/>
      <c r="C456" s="136" t="s">
        <v>829</v>
      </c>
      <c r="D456" s="199" t="s">
        <v>146</v>
      </c>
      <c r="E456" s="137" t="s">
        <v>830</v>
      </c>
      <c r="F456" s="138" t="s">
        <v>831</v>
      </c>
      <c r="G456" s="139" t="s">
        <v>297</v>
      </c>
      <c r="H456" s="140">
        <v>933.11300000000006</v>
      </c>
      <c r="I456" s="141"/>
      <c r="J456" s="142">
        <f>ROUND(I456*H456,2)</f>
        <v>0</v>
      </c>
      <c r="K456" s="198" t="s">
        <v>298</v>
      </c>
      <c r="L456" s="32"/>
      <c r="M456" s="143" t="s">
        <v>1</v>
      </c>
      <c r="N456" s="144" t="s">
        <v>46</v>
      </c>
      <c r="P456" s="145">
        <f>O456*H456</f>
        <v>0</v>
      </c>
      <c r="Q456" s="145">
        <v>0</v>
      </c>
      <c r="R456" s="145">
        <f>Q456*H456</f>
        <v>0</v>
      </c>
      <c r="S456" s="145">
        <v>0</v>
      </c>
      <c r="T456" s="146">
        <f>S456*H456</f>
        <v>0</v>
      </c>
      <c r="AR456" s="147" t="s">
        <v>151</v>
      </c>
      <c r="AT456" s="147" t="s">
        <v>146</v>
      </c>
      <c r="AU456" s="147" t="s">
        <v>90</v>
      </c>
      <c r="AY456" s="17" t="s">
        <v>144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88</v>
      </c>
      <c r="BK456" s="148">
        <f>ROUND(I456*H456,2)</f>
        <v>0</v>
      </c>
      <c r="BL456" s="17" t="s">
        <v>151</v>
      </c>
      <c r="BM456" s="147" t="s">
        <v>832</v>
      </c>
    </row>
    <row r="457" spans="2:65" s="11" customFormat="1" ht="25.9" customHeight="1">
      <c r="B457" s="124"/>
      <c r="D457" s="125" t="s">
        <v>80</v>
      </c>
      <c r="E457" s="126" t="s">
        <v>833</v>
      </c>
      <c r="F457" s="126" t="s">
        <v>834</v>
      </c>
      <c r="I457" s="127"/>
      <c r="J457" s="128">
        <f>BK457</f>
        <v>0</v>
      </c>
      <c r="L457" s="124"/>
      <c r="M457" s="129"/>
      <c r="P457" s="130">
        <f>P458</f>
        <v>0</v>
      </c>
      <c r="R457" s="130">
        <f>R458</f>
        <v>1.34E-4</v>
      </c>
      <c r="T457" s="131">
        <f>T458</f>
        <v>0</v>
      </c>
      <c r="AR457" s="125" t="s">
        <v>90</v>
      </c>
      <c r="AT457" s="132" t="s">
        <v>80</v>
      </c>
      <c r="AU457" s="132" t="s">
        <v>81</v>
      </c>
      <c r="AY457" s="125" t="s">
        <v>144</v>
      </c>
      <c r="BK457" s="133">
        <f>BK458</f>
        <v>0</v>
      </c>
    </row>
    <row r="458" spans="2:65" s="11" customFormat="1" ht="22.9" customHeight="1">
      <c r="B458" s="124"/>
      <c r="D458" s="125" t="s">
        <v>80</v>
      </c>
      <c r="E458" s="134" t="s">
        <v>835</v>
      </c>
      <c r="F458" s="134" t="s">
        <v>836</v>
      </c>
      <c r="I458" s="127"/>
      <c r="J458" s="135">
        <f>BK458</f>
        <v>0</v>
      </c>
      <c r="L458" s="124"/>
      <c r="M458" s="129"/>
      <c r="P458" s="130">
        <f>SUM(P459:P464)</f>
        <v>0</v>
      </c>
      <c r="R458" s="130">
        <f>SUM(R459:R464)</f>
        <v>1.34E-4</v>
      </c>
      <c r="T458" s="131">
        <f>SUM(T459:T464)</f>
        <v>0</v>
      </c>
      <c r="AR458" s="125" t="s">
        <v>90</v>
      </c>
      <c r="AT458" s="132" t="s">
        <v>80</v>
      </c>
      <c r="AU458" s="132" t="s">
        <v>88</v>
      </c>
      <c r="AY458" s="125" t="s">
        <v>144</v>
      </c>
      <c r="BK458" s="133">
        <f>SUM(BK459:BK464)</f>
        <v>0</v>
      </c>
    </row>
    <row r="459" spans="2:65" s="1" customFormat="1" ht="24.2" customHeight="1">
      <c r="B459" s="32"/>
      <c r="C459" s="136" t="s">
        <v>837</v>
      </c>
      <c r="D459" s="136" t="s">
        <v>146</v>
      </c>
      <c r="E459" s="137" t="s">
        <v>838</v>
      </c>
      <c r="F459" s="138" t="s">
        <v>839</v>
      </c>
      <c r="G459" s="139" t="s">
        <v>149</v>
      </c>
      <c r="H459" s="140">
        <v>0.60699999999999998</v>
      </c>
      <c r="I459" s="141"/>
      <c r="J459" s="142">
        <f>ROUND(I459*H459,2)</f>
        <v>0</v>
      </c>
      <c r="K459" s="138" t="s">
        <v>150</v>
      </c>
      <c r="L459" s="32"/>
      <c r="M459" s="143" t="s">
        <v>1</v>
      </c>
      <c r="N459" s="144" t="s">
        <v>46</v>
      </c>
      <c r="P459" s="145">
        <f>O459*H459</f>
        <v>0</v>
      </c>
      <c r="Q459" s="145">
        <v>0</v>
      </c>
      <c r="R459" s="145">
        <f>Q459*H459</f>
        <v>0</v>
      </c>
      <c r="S459" s="145">
        <v>0</v>
      </c>
      <c r="T459" s="146">
        <f>S459*H459</f>
        <v>0</v>
      </c>
      <c r="AR459" s="147" t="s">
        <v>236</v>
      </c>
      <c r="AT459" s="147" t="s">
        <v>146</v>
      </c>
      <c r="AU459" s="147" t="s">
        <v>90</v>
      </c>
      <c r="AY459" s="17" t="s">
        <v>144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7" t="s">
        <v>88</v>
      </c>
      <c r="BK459" s="148">
        <f>ROUND(I459*H459,2)</f>
        <v>0</v>
      </c>
      <c r="BL459" s="17" t="s">
        <v>236</v>
      </c>
      <c r="BM459" s="147" t="s">
        <v>840</v>
      </c>
    </row>
    <row r="460" spans="2:65" s="13" customFormat="1">
      <c r="B460" s="157"/>
      <c r="D460" s="150" t="s">
        <v>156</v>
      </c>
      <c r="E460" s="158" t="s">
        <v>1</v>
      </c>
      <c r="F460" s="159" t="s">
        <v>841</v>
      </c>
      <c r="H460" s="158" t="s">
        <v>1</v>
      </c>
      <c r="I460" s="160"/>
      <c r="L460" s="157"/>
      <c r="M460" s="161"/>
      <c r="T460" s="162"/>
      <c r="AT460" s="158" t="s">
        <v>156</v>
      </c>
      <c r="AU460" s="158" t="s">
        <v>90</v>
      </c>
      <c r="AV460" s="13" t="s">
        <v>88</v>
      </c>
      <c r="AW460" s="13" t="s">
        <v>36</v>
      </c>
      <c r="AX460" s="13" t="s">
        <v>81</v>
      </c>
      <c r="AY460" s="158" t="s">
        <v>144</v>
      </c>
    </row>
    <row r="461" spans="2:65" s="12" customFormat="1">
      <c r="B461" s="149"/>
      <c r="D461" s="150" t="s">
        <v>156</v>
      </c>
      <c r="E461" s="151" t="s">
        <v>1</v>
      </c>
      <c r="F461" s="152" t="s">
        <v>842</v>
      </c>
      <c r="H461" s="153">
        <v>0.60699999999999998</v>
      </c>
      <c r="I461" s="154"/>
      <c r="L461" s="149"/>
      <c r="M461" s="155"/>
      <c r="T461" s="156"/>
      <c r="AT461" s="151" t="s">
        <v>156</v>
      </c>
      <c r="AU461" s="151" t="s">
        <v>90</v>
      </c>
      <c r="AV461" s="12" t="s">
        <v>90</v>
      </c>
      <c r="AW461" s="12" t="s">
        <v>36</v>
      </c>
      <c r="AX461" s="12" t="s">
        <v>88</v>
      </c>
      <c r="AY461" s="151" t="s">
        <v>144</v>
      </c>
    </row>
    <row r="462" spans="2:65" s="1" customFormat="1" ht="21.75" customHeight="1">
      <c r="B462" s="32"/>
      <c r="C462" s="173" t="s">
        <v>843</v>
      </c>
      <c r="D462" s="173" t="s">
        <v>309</v>
      </c>
      <c r="E462" s="174" t="s">
        <v>844</v>
      </c>
      <c r="F462" s="175" t="s">
        <v>845</v>
      </c>
      <c r="G462" s="176" t="s">
        <v>344</v>
      </c>
      <c r="H462" s="177">
        <v>0.13400000000000001</v>
      </c>
      <c r="I462" s="178"/>
      <c r="J462" s="179">
        <f>ROUND(I462*H462,2)</f>
        <v>0</v>
      </c>
      <c r="K462" s="175" t="s">
        <v>150</v>
      </c>
      <c r="L462" s="180"/>
      <c r="M462" s="181" t="s">
        <v>1</v>
      </c>
      <c r="N462" s="182" t="s">
        <v>46</v>
      </c>
      <c r="P462" s="145">
        <f>O462*H462</f>
        <v>0</v>
      </c>
      <c r="Q462" s="145">
        <v>1E-3</v>
      </c>
      <c r="R462" s="145">
        <f>Q462*H462</f>
        <v>1.34E-4</v>
      </c>
      <c r="S462" s="145">
        <v>0</v>
      </c>
      <c r="T462" s="146">
        <f>S462*H462</f>
        <v>0</v>
      </c>
      <c r="AR462" s="147" t="s">
        <v>326</v>
      </c>
      <c r="AT462" s="147" t="s">
        <v>309</v>
      </c>
      <c r="AU462" s="147" t="s">
        <v>90</v>
      </c>
      <c r="AY462" s="17" t="s">
        <v>144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7" t="s">
        <v>88</v>
      </c>
      <c r="BK462" s="148">
        <f>ROUND(I462*H462,2)</f>
        <v>0</v>
      </c>
      <c r="BL462" s="17" t="s">
        <v>236</v>
      </c>
      <c r="BM462" s="147" t="s">
        <v>846</v>
      </c>
    </row>
    <row r="463" spans="2:65" s="1" customFormat="1" ht="19.5">
      <c r="B463" s="32"/>
      <c r="D463" s="150" t="s">
        <v>168</v>
      </c>
      <c r="F463" s="163" t="s">
        <v>847</v>
      </c>
      <c r="I463" s="164"/>
      <c r="L463" s="32"/>
      <c r="M463" s="165"/>
      <c r="T463" s="54"/>
      <c r="AT463" s="17" t="s">
        <v>168</v>
      </c>
      <c r="AU463" s="17" t="s">
        <v>90</v>
      </c>
    </row>
    <row r="464" spans="2:65" s="12" customFormat="1">
      <c r="B464" s="149"/>
      <c r="D464" s="150" t="s">
        <v>156</v>
      </c>
      <c r="E464" s="151" t="s">
        <v>1</v>
      </c>
      <c r="F464" s="152" t="s">
        <v>848</v>
      </c>
      <c r="H464" s="153">
        <v>0.13400000000000001</v>
      </c>
      <c r="I464" s="154"/>
      <c r="L464" s="149"/>
      <c r="M464" s="155"/>
      <c r="T464" s="156"/>
      <c r="AT464" s="151" t="s">
        <v>156</v>
      </c>
      <c r="AU464" s="151" t="s">
        <v>90</v>
      </c>
      <c r="AV464" s="12" t="s">
        <v>90</v>
      </c>
      <c r="AW464" s="12" t="s">
        <v>36</v>
      </c>
      <c r="AX464" s="12" t="s">
        <v>88</v>
      </c>
      <c r="AY464" s="151" t="s">
        <v>144</v>
      </c>
    </row>
    <row r="465" spans="2:65" s="11" customFormat="1" ht="25.9" customHeight="1">
      <c r="B465" s="124"/>
      <c r="D465" s="125" t="s">
        <v>80</v>
      </c>
      <c r="E465" s="126" t="s">
        <v>849</v>
      </c>
      <c r="F465" s="126" t="s">
        <v>850</v>
      </c>
      <c r="I465" s="127"/>
      <c r="J465" s="128">
        <f>BK465</f>
        <v>0</v>
      </c>
      <c r="L465" s="124"/>
      <c r="M465" s="129"/>
      <c r="P465" s="130">
        <f>SUM(P466:P472)</f>
        <v>0</v>
      </c>
      <c r="R465" s="130">
        <f>SUM(R466:R472)</f>
        <v>0</v>
      </c>
      <c r="T465" s="131">
        <f>SUM(T466:T472)</f>
        <v>0</v>
      </c>
      <c r="AR465" s="125" t="s">
        <v>151</v>
      </c>
      <c r="AT465" s="132" t="s">
        <v>80</v>
      </c>
      <c r="AU465" s="132" t="s">
        <v>81</v>
      </c>
      <c r="AY465" s="125" t="s">
        <v>144</v>
      </c>
      <c r="BK465" s="133">
        <f>SUM(BK466:BK472)</f>
        <v>0</v>
      </c>
    </row>
    <row r="466" spans="2:65" s="1" customFormat="1" ht="16.5" customHeight="1">
      <c r="B466" s="32"/>
      <c r="C466" s="136" t="s">
        <v>851</v>
      </c>
      <c r="D466" s="136" t="s">
        <v>146</v>
      </c>
      <c r="E466" s="137" t="s">
        <v>852</v>
      </c>
      <c r="F466" s="138" t="s">
        <v>853</v>
      </c>
      <c r="G466" s="139" t="s">
        <v>854</v>
      </c>
      <c r="H466" s="140">
        <v>1</v>
      </c>
      <c r="I466" s="141"/>
      <c r="J466" s="142">
        <f>ROUND(I466*H466,2)</f>
        <v>0</v>
      </c>
      <c r="K466" s="138" t="s">
        <v>1</v>
      </c>
      <c r="L466" s="32"/>
      <c r="M466" s="143" t="s">
        <v>1</v>
      </c>
      <c r="N466" s="144" t="s">
        <v>46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236</v>
      </c>
      <c r="AT466" s="147" t="s">
        <v>146</v>
      </c>
      <c r="AU466" s="147" t="s">
        <v>88</v>
      </c>
      <c r="AY466" s="17" t="s">
        <v>144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7" t="s">
        <v>88</v>
      </c>
      <c r="BK466" s="148">
        <f>ROUND(I466*H466,2)</f>
        <v>0</v>
      </c>
      <c r="BL466" s="17" t="s">
        <v>236</v>
      </c>
      <c r="BM466" s="147" t="s">
        <v>855</v>
      </c>
    </row>
    <row r="467" spans="2:65" s="13" customFormat="1">
      <c r="B467" s="157"/>
      <c r="D467" s="150" t="s">
        <v>156</v>
      </c>
      <c r="E467" s="158" t="s">
        <v>1</v>
      </c>
      <c r="F467" s="159" t="s">
        <v>856</v>
      </c>
      <c r="H467" s="158" t="s">
        <v>1</v>
      </c>
      <c r="I467" s="160"/>
      <c r="L467" s="157"/>
      <c r="M467" s="161"/>
      <c r="T467" s="162"/>
      <c r="AT467" s="158" t="s">
        <v>156</v>
      </c>
      <c r="AU467" s="158" t="s">
        <v>88</v>
      </c>
      <c r="AV467" s="13" t="s">
        <v>88</v>
      </c>
      <c r="AW467" s="13" t="s">
        <v>36</v>
      </c>
      <c r="AX467" s="13" t="s">
        <v>81</v>
      </c>
      <c r="AY467" s="158" t="s">
        <v>144</v>
      </c>
    </row>
    <row r="468" spans="2:65" s="13" customFormat="1">
      <c r="B468" s="157"/>
      <c r="D468" s="150" t="s">
        <v>156</v>
      </c>
      <c r="E468" s="158" t="s">
        <v>1</v>
      </c>
      <c r="F468" s="159" t="s">
        <v>770</v>
      </c>
      <c r="H468" s="158" t="s">
        <v>1</v>
      </c>
      <c r="I468" s="160"/>
      <c r="L468" s="157"/>
      <c r="M468" s="161"/>
      <c r="T468" s="162"/>
      <c r="AT468" s="158" t="s">
        <v>156</v>
      </c>
      <c r="AU468" s="158" t="s">
        <v>88</v>
      </c>
      <c r="AV468" s="13" t="s">
        <v>88</v>
      </c>
      <c r="AW468" s="13" t="s">
        <v>36</v>
      </c>
      <c r="AX468" s="13" t="s">
        <v>81</v>
      </c>
      <c r="AY468" s="158" t="s">
        <v>144</v>
      </c>
    </row>
    <row r="469" spans="2:65" s="13" customFormat="1">
      <c r="B469" s="157"/>
      <c r="D469" s="150" t="s">
        <v>156</v>
      </c>
      <c r="E469" s="158" t="s">
        <v>1</v>
      </c>
      <c r="F469" s="159" t="s">
        <v>857</v>
      </c>
      <c r="H469" s="158" t="s">
        <v>1</v>
      </c>
      <c r="I469" s="160"/>
      <c r="L469" s="157"/>
      <c r="M469" s="161"/>
      <c r="T469" s="162"/>
      <c r="AT469" s="158" t="s">
        <v>156</v>
      </c>
      <c r="AU469" s="158" t="s">
        <v>88</v>
      </c>
      <c r="AV469" s="13" t="s">
        <v>88</v>
      </c>
      <c r="AW469" s="13" t="s">
        <v>36</v>
      </c>
      <c r="AX469" s="13" t="s">
        <v>81</v>
      </c>
      <c r="AY469" s="158" t="s">
        <v>144</v>
      </c>
    </row>
    <row r="470" spans="2:65" s="13" customFormat="1">
      <c r="B470" s="157"/>
      <c r="D470" s="150" t="s">
        <v>156</v>
      </c>
      <c r="E470" s="158" t="s">
        <v>1</v>
      </c>
      <c r="F470" s="159" t="s">
        <v>858</v>
      </c>
      <c r="H470" s="158" t="s">
        <v>1</v>
      </c>
      <c r="I470" s="160"/>
      <c r="L470" s="157"/>
      <c r="M470" s="161"/>
      <c r="T470" s="162"/>
      <c r="AT470" s="158" t="s">
        <v>156</v>
      </c>
      <c r="AU470" s="158" t="s">
        <v>88</v>
      </c>
      <c r="AV470" s="13" t="s">
        <v>88</v>
      </c>
      <c r="AW470" s="13" t="s">
        <v>36</v>
      </c>
      <c r="AX470" s="13" t="s">
        <v>81</v>
      </c>
      <c r="AY470" s="158" t="s">
        <v>144</v>
      </c>
    </row>
    <row r="471" spans="2:65" s="13" customFormat="1">
      <c r="B471" s="157"/>
      <c r="D471" s="150" t="s">
        <v>156</v>
      </c>
      <c r="E471" s="158" t="s">
        <v>1</v>
      </c>
      <c r="F471" s="159" t="s">
        <v>859</v>
      </c>
      <c r="H471" s="158" t="s">
        <v>1</v>
      </c>
      <c r="I471" s="160"/>
      <c r="L471" s="157"/>
      <c r="M471" s="161"/>
      <c r="T471" s="162"/>
      <c r="AT471" s="158" t="s">
        <v>156</v>
      </c>
      <c r="AU471" s="158" t="s">
        <v>88</v>
      </c>
      <c r="AV471" s="13" t="s">
        <v>88</v>
      </c>
      <c r="AW471" s="13" t="s">
        <v>36</v>
      </c>
      <c r="AX471" s="13" t="s">
        <v>81</v>
      </c>
      <c r="AY471" s="158" t="s">
        <v>144</v>
      </c>
    </row>
    <row r="472" spans="2:65" s="12" customFormat="1">
      <c r="B472" s="149"/>
      <c r="D472" s="150" t="s">
        <v>156</v>
      </c>
      <c r="E472" s="151" t="s">
        <v>1</v>
      </c>
      <c r="F472" s="152" t="s">
        <v>88</v>
      </c>
      <c r="H472" s="153">
        <v>1</v>
      </c>
      <c r="I472" s="154"/>
      <c r="L472" s="149"/>
      <c r="M472" s="183"/>
      <c r="N472" s="184"/>
      <c r="O472" s="184"/>
      <c r="P472" s="184"/>
      <c r="Q472" s="184"/>
      <c r="R472" s="184"/>
      <c r="S472" s="184"/>
      <c r="T472" s="185"/>
      <c r="AT472" s="151" t="s">
        <v>156</v>
      </c>
      <c r="AU472" s="151" t="s">
        <v>88</v>
      </c>
      <c r="AV472" s="12" t="s">
        <v>90</v>
      </c>
      <c r="AW472" s="12" t="s">
        <v>36</v>
      </c>
      <c r="AX472" s="12" t="s">
        <v>88</v>
      </c>
      <c r="AY472" s="151" t="s">
        <v>144</v>
      </c>
    </row>
    <row r="473" spans="2:65" s="1" customFormat="1" ht="6.95" customHeight="1">
      <c r="B473" s="43"/>
      <c r="C473" s="44"/>
      <c r="D473" s="44"/>
      <c r="E473" s="44"/>
      <c r="F473" s="44"/>
      <c r="G473" s="44"/>
      <c r="H473" s="44"/>
      <c r="I473" s="44"/>
      <c r="J473" s="44"/>
      <c r="K473" s="44"/>
      <c r="L473" s="32"/>
    </row>
  </sheetData>
  <sheetProtection algorithmName="SHA-512" hashValue="B4dScVkaTHjf5AjF99qf5kxL7l/j+DQULBWB1cEgI8u3au7yD7qsycYXo/Nr9Ksh22vqh90KvuYADOpeJLWyPg==" saltValue="KURVa0bHmZOgGHBhSmS6Fg==" spinCount="100000" sheet="1" objects="1" scenarios="1" formatColumns="0" formatRows="0" autoFilter="0"/>
  <autoFilter ref="C127:K472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61"/>
  <sheetViews>
    <sheetView showGridLines="0" topLeftCell="A439" workbookViewId="0">
      <selection activeCell="F457" sqref="F45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109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Pardubice, ul. K Dubině- kanalizace, vodovod</v>
      </c>
      <c r="F7" s="244"/>
      <c r="G7" s="244"/>
      <c r="H7" s="244"/>
      <c r="L7" s="20"/>
    </row>
    <row r="8" spans="2:46" ht="12" customHeight="1">
      <c r="B8" s="20"/>
      <c r="D8" s="27" t="s">
        <v>110</v>
      </c>
      <c r="L8" s="20"/>
    </row>
    <row r="9" spans="2:46" s="1" customFormat="1" ht="16.5" customHeight="1">
      <c r="B9" s="32"/>
      <c r="E9" s="243" t="s">
        <v>111</v>
      </c>
      <c r="F9" s="242"/>
      <c r="G9" s="242"/>
      <c r="H9" s="242"/>
      <c r="L9" s="32"/>
    </row>
    <row r="10" spans="2:46" s="1" customFormat="1" ht="12" customHeight="1">
      <c r="B10" s="32"/>
      <c r="D10" s="27" t="s">
        <v>860</v>
      </c>
      <c r="L10" s="32"/>
    </row>
    <row r="11" spans="2:46" s="1" customFormat="1" ht="16.5" customHeight="1">
      <c r="B11" s="32"/>
      <c r="E11" s="233" t="s">
        <v>861</v>
      </c>
      <c r="F11" s="242"/>
      <c r="G11" s="242"/>
      <c r="H11" s="242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16. 1. 2023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11"/>
      <c r="G20" s="211"/>
      <c r="H20" s="211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71.25" customHeight="1">
      <c r="B29" s="92"/>
      <c r="E29" s="215" t="s">
        <v>40</v>
      </c>
      <c r="F29" s="215"/>
      <c r="G29" s="215"/>
      <c r="H29" s="215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35" customHeight="1">
      <c r="B32" s="32"/>
      <c r="D32" s="93" t="s">
        <v>41</v>
      </c>
      <c r="J32" s="64">
        <f>ROUND(J129, 2)</f>
        <v>0</v>
      </c>
      <c r="L32" s="32"/>
    </row>
    <row r="33" spans="2:12" s="1" customFormat="1" ht="6.95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45" customHeight="1">
      <c r="B34" s="32"/>
      <c r="F34" s="94" t="s">
        <v>43</v>
      </c>
      <c r="I34" s="94" t="s">
        <v>42</v>
      </c>
      <c r="J34" s="94" t="s">
        <v>44</v>
      </c>
      <c r="L34" s="32"/>
    </row>
    <row r="35" spans="2:12" s="1" customFormat="1" ht="14.45" customHeight="1">
      <c r="B35" s="32"/>
      <c r="D35" s="95" t="s">
        <v>45</v>
      </c>
      <c r="E35" s="27" t="s">
        <v>46</v>
      </c>
      <c r="F35" s="84">
        <f>ROUND((SUM(BE129:BE460)),  2)</f>
        <v>0</v>
      </c>
      <c r="I35" s="96">
        <v>0.21</v>
      </c>
      <c r="J35" s="84">
        <f>ROUND(((SUM(BE129:BE460))*I35),  2)</f>
        <v>0</v>
      </c>
      <c r="L35" s="32"/>
    </row>
    <row r="36" spans="2:12" s="1" customFormat="1" ht="14.45" customHeight="1">
      <c r="B36" s="32"/>
      <c r="E36" s="27" t="s">
        <v>47</v>
      </c>
      <c r="F36" s="84">
        <f>ROUND((SUM(BF129:BF460)),  2)</f>
        <v>0</v>
      </c>
      <c r="I36" s="96">
        <v>0.15</v>
      </c>
      <c r="J36" s="84">
        <f>ROUND(((SUM(BF129:BF460))*I36),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4">
        <f>ROUND((SUM(BG129:BG460)),  2)</f>
        <v>0</v>
      </c>
      <c r="I37" s="96">
        <v>0.21</v>
      </c>
      <c r="J37" s="84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4">
        <f>ROUND((SUM(BH129:BH460)),  2)</f>
        <v>0</v>
      </c>
      <c r="I38" s="96">
        <v>0.15</v>
      </c>
      <c r="J38" s="84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4">
        <f>ROUND((SUM(BI129:BI460)),  2)</f>
        <v>0</v>
      </c>
      <c r="I39" s="96">
        <v>0</v>
      </c>
      <c r="J39" s="8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51</v>
      </c>
      <c r="E41" s="55"/>
      <c r="F41" s="55"/>
      <c r="G41" s="99" t="s">
        <v>52</v>
      </c>
      <c r="H41" s="100" t="s">
        <v>53</v>
      </c>
      <c r="I41" s="55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4.95" customHeight="1">
      <c r="B82" s="32"/>
      <c r="C82" s="21" t="s">
        <v>112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Pardubice, ul. K Dubině- kanalizace, vodovod</v>
      </c>
      <c r="F85" s="244"/>
      <c r="G85" s="244"/>
      <c r="H85" s="244"/>
      <c r="L85" s="32"/>
    </row>
    <row r="86" spans="2:12" ht="12" customHeight="1">
      <c r="B86" s="20"/>
      <c r="C86" s="27" t="s">
        <v>110</v>
      </c>
      <c r="L86" s="20"/>
    </row>
    <row r="87" spans="2:12" s="1" customFormat="1" ht="16.5" customHeight="1">
      <c r="B87" s="32"/>
      <c r="E87" s="243" t="s">
        <v>111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860</v>
      </c>
      <c r="L88" s="32"/>
    </row>
    <row r="89" spans="2:12" s="1" customFormat="1" ht="16.5" customHeight="1">
      <c r="B89" s="32"/>
      <c r="E89" s="233" t="str">
        <f>E11</f>
        <v>01 - Přepojení řadů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Pardubice</v>
      </c>
      <c r="I91" s="27" t="s">
        <v>22</v>
      </c>
      <c r="J91" s="51" t="str">
        <f>IF(J14="","",J14)</f>
        <v>16. 1. 2023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Vodovody a kanalizace Pardubice, a.s.</v>
      </c>
      <c r="I93" s="27" t="s">
        <v>32</v>
      </c>
      <c r="J93" s="30" t="str">
        <f>E23</f>
        <v>Multiaqua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Leona Šaldová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113</v>
      </c>
      <c r="D96" s="97"/>
      <c r="E96" s="97"/>
      <c r="F96" s="97"/>
      <c r="G96" s="97"/>
      <c r="H96" s="97"/>
      <c r="I96" s="97"/>
      <c r="J96" s="106" t="s">
        <v>114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115</v>
      </c>
      <c r="J98" s="64">
        <f>J129</f>
        <v>0</v>
      </c>
      <c r="L98" s="32"/>
      <c r="AU98" s="17" t="s">
        <v>116</v>
      </c>
    </row>
    <row r="99" spans="2:47" s="8" customFormat="1" ht="24.95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>
      <c r="B100" s="112"/>
      <c r="D100" s="113" t="s">
        <v>118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>
      <c r="B101" s="112"/>
      <c r="D101" s="113" t="s">
        <v>119</v>
      </c>
      <c r="E101" s="114"/>
      <c r="F101" s="114"/>
      <c r="G101" s="114"/>
      <c r="H101" s="114"/>
      <c r="I101" s="114"/>
      <c r="J101" s="115">
        <f>J310</f>
        <v>0</v>
      </c>
      <c r="L101" s="112"/>
    </row>
    <row r="102" spans="2:47" s="9" customFormat="1" ht="19.899999999999999" customHeight="1">
      <c r="B102" s="112"/>
      <c r="D102" s="113" t="s">
        <v>120</v>
      </c>
      <c r="E102" s="114"/>
      <c r="F102" s="114"/>
      <c r="G102" s="114"/>
      <c r="H102" s="114"/>
      <c r="I102" s="114"/>
      <c r="J102" s="115">
        <f>J316</f>
        <v>0</v>
      </c>
      <c r="L102" s="112"/>
    </row>
    <row r="103" spans="2:47" s="9" customFormat="1" ht="19.899999999999999" customHeight="1">
      <c r="B103" s="112"/>
      <c r="D103" s="113" t="s">
        <v>121</v>
      </c>
      <c r="E103" s="114"/>
      <c r="F103" s="114"/>
      <c r="G103" s="114"/>
      <c r="H103" s="114"/>
      <c r="I103" s="114"/>
      <c r="J103" s="115">
        <f>J326</f>
        <v>0</v>
      </c>
      <c r="L103" s="112"/>
    </row>
    <row r="104" spans="2:47" s="9" customFormat="1" ht="19.899999999999999" customHeight="1">
      <c r="B104" s="112"/>
      <c r="D104" s="113" t="s">
        <v>122</v>
      </c>
      <c r="E104" s="114"/>
      <c r="F104" s="114"/>
      <c r="G104" s="114"/>
      <c r="H104" s="114"/>
      <c r="I104" s="114"/>
      <c r="J104" s="115">
        <f>J402</f>
        <v>0</v>
      </c>
      <c r="L104" s="112"/>
    </row>
    <row r="105" spans="2:47" s="9" customFormat="1" ht="19.899999999999999" customHeight="1">
      <c r="B105" s="112"/>
      <c r="D105" s="113" t="s">
        <v>123</v>
      </c>
      <c r="E105" s="114"/>
      <c r="F105" s="114"/>
      <c r="G105" s="114"/>
      <c r="H105" s="114"/>
      <c r="I105" s="114"/>
      <c r="J105" s="115">
        <f>J435</f>
        <v>0</v>
      </c>
      <c r="L105" s="112"/>
    </row>
    <row r="106" spans="2:47" s="9" customFormat="1" ht="19.899999999999999" customHeight="1">
      <c r="B106" s="112"/>
      <c r="D106" s="113" t="s">
        <v>124</v>
      </c>
      <c r="E106" s="114"/>
      <c r="F106" s="114"/>
      <c r="G106" s="114"/>
      <c r="H106" s="114"/>
      <c r="I106" s="114"/>
      <c r="J106" s="115">
        <f>J446</f>
        <v>0</v>
      </c>
      <c r="L106" s="112"/>
    </row>
    <row r="107" spans="2:47" s="9" customFormat="1" ht="19.899999999999999" customHeight="1">
      <c r="B107" s="112"/>
      <c r="D107" s="113" t="s">
        <v>125</v>
      </c>
      <c r="E107" s="114"/>
      <c r="F107" s="114"/>
      <c r="G107" s="114"/>
      <c r="H107" s="114"/>
      <c r="I107" s="114"/>
      <c r="J107" s="115">
        <f>J459</f>
        <v>0</v>
      </c>
      <c r="L107" s="112"/>
    </row>
    <row r="108" spans="2:47" s="1" customFormat="1" ht="21.75" customHeight="1">
      <c r="B108" s="32"/>
      <c r="L108" s="32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2"/>
    </row>
    <row r="114" spans="2:20" s="1" customFormat="1" ht="24.95" customHeight="1">
      <c r="B114" s="32"/>
      <c r="C114" s="21" t="s">
        <v>129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3" t="str">
        <f>E7</f>
        <v>Pardubice, ul. K Dubině- kanalizace, vodovod</v>
      </c>
      <c r="F117" s="244"/>
      <c r="G117" s="244"/>
      <c r="H117" s="244"/>
      <c r="L117" s="32"/>
    </row>
    <row r="118" spans="2:20" ht="12" customHeight="1">
      <c r="B118" s="20"/>
      <c r="C118" s="27" t="s">
        <v>110</v>
      </c>
      <c r="L118" s="20"/>
    </row>
    <row r="119" spans="2:20" s="1" customFormat="1" ht="16.5" customHeight="1">
      <c r="B119" s="32"/>
      <c r="E119" s="243" t="s">
        <v>111</v>
      </c>
      <c r="F119" s="242"/>
      <c r="G119" s="242"/>
      <c r="H119" s="242"/>
      <c r="L119" s="32"/>
    </row>
    <row r="120" spans="2:20" s="1" customFormat="1" ht="12" customHeight="1">
      <c r="B120" s="32"/>
      <c r="C120" s="27" t="s">
        <v>860</v>
      </c>
      <c r="L120" s="32"/>
    </row>
    <row r="121" spans="2:20" s="1" customFormat="1" ht="16.5" customHeight="1">
      <c r="B121" s="32"/>
      <c r="E121" s="233" t="str">
        <f>E11</f>
        <v>01 - Přepojení řadů</v>
      </c>
      <c r="F121" s="242"/>
      <c r="G121" s="242"/>
      <c r="H121" s="242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Pardubice</v>
      </c>
      <c r="I123" s="27" t="s">
        <v>22</v>
      </c>
      <c r="J123" s="51" t="str">
        <f>IF(J14="","",J14)</f>
        <v>16. 1. 2023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E17</f>
        <v>Vodovody a kanalizace Pardubice, a.s.</v>
      </c>
      <c r="I125" s="27" t="s">
        <v>32</v>
      </c>
      <c r="J125" s="30" t="str">
        <f>E23</f>
        <v>Multiaqua s.r.o.</v>
      </c>
      <c r="L125" s="32"/>
    </row>
    <row r="126" spans="2:20" s="1" customFormat="1" ht="15.2" customHeight="1">
      <c r="B126" s="32"/>
      <c r="C126" s="27" t="s">
        <v>30</v>
      </c>
      <c r="F126" s="25" t="str">
        <f>IF(E20="","",E20)</f>
        <v>Vyplň údaj</v>
      </c>
      <c r="I126" s="27" t="s">
        <v>37</v>
      </c>
      <c r="J126" s="30" t="str">
        <f>E26</f>
        <v>Leona Šaldová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130</v>
      </c>
      <c r="D128" s="118" t="s">
        <v>66</v>
      </c>
      <c r="E128" s="118" t="s">
        <v>62</v>
      </c>
      <c r="F128" s="118" t="s">
        <v>63</v>
      </c>
      <c r="G128" s="118" t="s">
        <v>131</v>
      </c>
      <c r="H128" s="118" t="s">
        <v>132</v>
      </c>
      <c r="I128" s="118" t="s">
        <v>133</v>
      </c>
      <c r="J128" s="118" t="s">
        <v>114</v>
      </c>
      <c r="K128" s="119" t="s">
        <v>134</v>
      </c>
      <c r="L128" s="116"/>
      <c r="M128" s="57" t="s">
        <v>1</v>
      </c>
      <c r="N128" s="58" t="s">
        <v>45</v>
      </c>
      <c r="O128" s="58" t="s">
        <v>135</v>
      </c>
      <c r="P128" s="58" t="s">
        <v>136</v>
      </c>
      <c r="Q128" s="58" t="s">
        <v>137</v>
      </c>
      <c r="R128" s="58" t="s">
        <v>138</v>
      </c>
      <c r="S128" s="58" t="s">
        <v>139</v>
      </c>
      <c r="T128" s="59" t="s">
        <v>140</v>
      </c>
    </row>
    <row r="129" spans="2:65" s="1" customFormat="1" ht="22.9" customHeight="1">
      <c r="B129" s="32"/>
      <c r="C129" s="62" t="s">
        <v>141</v>
      </c>
      <c r="J129" s="120">
        <f>BK129</f>
        <v>0</v>
      </c>
      <c r="L129" s="32"/>
      <c r="M129" s="60"/>
      <c r="N129" s="52"/>
      <c r="O129" s="52"/>
      <c r="P129" s="121">
        <f>P130</f>
        <v>0</v>
      </c>
      <c r="Q129" s="52"/>
      <c r="R129" s="121">
        <f>R130</f>
        <v>154.74895414999997</v>
      </c>
      <c r="S129" s="52"/>
      <c r="T129" s="122">
        <f>T130</f>
        <v>42.340469999999996</v>
      </c>
      <c r="AT129" s="17" t="s">
        <v>80</v>
      </c>
      <c r="AU129" s="17" t="s">
        <v>116</v>
      </c>
      <c r="BK129" s="123">
        <f>BK130</f>
        <v>0</v>
      </c>
    </row>
    <row r="130" spans="2:65" s="11" customFormat="1" ht="25.9" customHeight="1">
      <c r="B130" s="124"/>
      <c r="D130" s="125" t="s">
        <v>80</v>
      </c>
      <c r="E130" s="126" t="s">
        <v>142</v>
      </c>
      <c r="F130" s="126" t="s">
        <v>143</v>
      </c>
      <c r="I130" s="127"/>
      <c r="J130" s="128">
        <f>BK130</f>
        <v>0</v>
      </c>
      <c r="L130" s="124"/>
      <c r="M130" s="129"/>
      <c r="P130" s="130">
        <f>P131+P310+P316+P326+P402+P435+P446+P459</f>
        <v>0</v>
      </c>
      <c r="R130" s="130">
        <f>R131+R310+R316+R326+R402+R435+R446+R459</f>
        <v>154.74895414999997</v>
      </c>
      <c r="T130" s="131">
        <f>T131+T310+T316+T326+T402+T435+T446+T459</f>
        <v>42.340469999999996</v>
      </c>
      <c r="AR130" s="125" t="s">
        <v>88</v>
      </c>
      <c r="AT130" s="132" t="s">
        <v>80</v>
      </c>
      <c r="AU130" s="132" t="s">
        <v>81</v>
      </c>
      <c r="AY130" s="125" t="s">
        <v>144</v>
      </c>
      <c r="BK130" s="133">
        <f>BK131+BK310+BK316+BK326+BK402+BK435+BK446+BK459</f>
        <v>0</v>
      </c>
    </row>
    <row r="131" spans="2:65" s="11" customFormat="1" ht="22.9" customHeight="1">
      <c r="B131" s="124"/>
      <c r="D131" s="125" t="s">
        <v>80</v>
      </c>
      <c r="E131" s="134" t="s">
        <v>88</v>
      </c>
      <c r="F131" s="134" t="s">
        <v>145</v>
      </c>
      <c r="I131" s="127"/>
      <c r="J131" s="135">
        <f>BK131</f>
        <v>0</v>
      </c>
      <c r="L131" s="124"/>
      <c r="M131" s="129"/>
      <c r="P131" s="130">
        <f>SUM(P132:P309)</f>
        <v>0</v>
      </c>
      <c r="R131" s="130">
        <f>SUM(R132:R309)</f>
        <v>116.0571434</v>
      </c>
      <c r="T131" s="131">
        <f>SUM(T132:T309)</f>
        <v>42.340469999999996</v>
      </c>
      <c r="AR131" s="125" t="s">
        <v>88</v>
      </c>
      <c r="AT131" s="132" t="s">
        <v>80</v>
      </c>
      <c r="AU131" s="132" t="s">
        <v>88</v>
      </c>
      <c r="AY131" s="125" t="s">
        <v>144</v>
      </c>
      <c r="BK131" s="133">
        <f>SUM(BK132:BK309)</f>
        <v>0</v>
      </c>
    </row>
    <row r="132" spans="2:65" s="1" customFormat="1" ht="62.65" customHeight="1">
      <c r="B132" s="32"/>
      <c r="C132" s="136" t="s">
        <v>88</v>
      </c>
      <c r="D132" s="136" t="s">
        <v>146</v>
      </c>
      <c r="E132" s="137" t="s">
        <v>159</v>
      </c>
      <c r="F132" s="138" t="s">
        <v>160</v>
      </c>
      <c r="G132" s="139" t="s">
        <v>149</v>
      </c>
      <c r="H132" s="140">
        <v>18.45</v>
      </c>
      <c r="I132" s="141"/>
      <c r="J132" s="142">
        <f>ROUND(I132*H132,2)</f>
        <v>0</v>
      </c>
      <c r="K132" s="138" t="s">
        <v>150</v>
      </c>
      <c r="L132" s="32"/>
      <c r="M132" s="143" t="s">
        <v>1</v>
      </c>
      <c r="N132" s="144" t="s">
        <v>46</v>
      </c>
      <c r="P132" s="145">
        <f>O132*H132</f>
        <v>0</v>
      </c>
      <c r="Q132" s="145">
        <v>0</v>
      </c>
      <c r="R132" s="145">
        <f>Q132*H132</f>
        <v>0</v>
      </c>
      <c r="S132" s="145">
        <v>0.26</v>
      </c>
      <c r="T132" s="146">
        <f>S132*H132</f>
        <v>4.7969999999999997</v>
      </c>
      <c r="AR132" s="147" t="s">
        <v>151</v>
      </c>
      <c r="AT132" s="147" t="s">
        <v>146</v>
      </c>
      <c r="AU132" s="147" t="s">
        <v>90</v>
      </c>
      <c r="AY132" s="17" t="s">
        <v>144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88</v>
      </c>
      <c r="BK132" s="148">
        <f>ROUND(I132*H132,2)</f>
        <v>0</v>
      </c>
      <c r="BL132" s="17" t="s">
        <v>151</v>
      </c>
      <c r="BM132" s="147" t="s">
        <v>862</v>
      </c>
    </row>
    <row r="133" spans="2:65" s="13" customFormat="1">
      <c r="B133" s="157"/>
      <c r="D133" s="150" t="s">
        <v>156</v>
      </c>
      <c r="E133" s="158" t="s">
        <v>1</v>
      </c>
      <c r="F133" s="159" t="s">
        <v>162</v>
      </c>
      <c r="H133" s="158" t="s">
        <v>1</v>
      </c>
      <c r="I133" s="160"/>
      <c r="L133" s="157"/>
      <c r="M133" s="161"/>
      <c r="T133" s="162"/>
      <c r="AT133" s="158" t="s">
        <v>156</v>
      </c>
      <c r="AU133" s="158" t="s">
        <v>90</v>
      </c>
      <c r="AV133" s="13" t="s">
        <v>88</v>
      </c>
      <c r="AW133" s="13" t="s">
        <v>36</v>
      </c>
      <c r="AX133" s="13" t="s">
        <v>81</v>
      </c>
      <c r="AY133" s="158" t="s">
        <v>144</v>
      </c>
    </row>
    <row r="134" spans="2:65" s="13" customFormat="1">
      <c r="B134" s="157"/>
      <c r="D134" s="150" t="s">
        <v>156</v>
      </c>
      <c r="E134" s="158" t="s">
        <v>1</v>
      </c>
      <c r="F134" s="159" t="s">
        <v>163</v>
      </c>
      <c r="H134" s="158" t="s">
        <v>1</v>
      </c>
      <c r="I134" s="160"/>
      <c r="L134" s="157"/>
      <c r="M134" s="161"/>
      <c r="T134" s="162"/>
      <c r="AT134" s="158" t="s">
        <v>156</v>
      </c>
      <c r="AU134" s="158" t="s">
        <v>90</v>
      </c>
      <c r="AV134" s="13" t="s">
        <v>88</v>
      </c>
      <c r="AW134" s="13" t="s">
        <v>36</v>
      </c>
      <c r="AX134" s="13" t="s">
        <v>81</v>
      </c>
      <c r="AY134" s="158" t="s">
        <v>144</v>
      </c>
    </row>
    <row r="135" spans="2:65" s="12" customFormat="1">
      <c r="B135" s="149"/>
      <c r="D135" s="150" t="s">
        <v>156</v>
      </c>
      <c r="E135" s="151" t="s">
        <v>1</v>
      </c>
      <c r="F135" s="152" t="s">
        <v>863</v>
      </c>
      <c r="H135" s="153">
        <v>10.95</v>
      </c>
      <c r="I135" s="154"/>
      <c r="L135" s="149"/>
      <c r="M135" s="155"/>
      <c r="T135" s="156"/>
      <c r="AT135" s="151" t="s">
        <v>156</v>
      </c>
      <c r="AU135" s="151" t="s">
        <v>90</v>
      </c>
      <c r="AV135" s="12" t="s">
        <v>90</v>
      </c>
      <c r="AW135" s="12" t="s">
        <v>36</v>
      </c>
      <c r="AX135" s="12" t="s">
        <v>81</v>
      </c>
      <c r="AY135" s="151" t="s">
        <v>144</v>
      </c>
    </row>
    <row r="136" spans="2:65" s="12" customFormat="1">
      <c r="B136" s="149"/>
      <c r="D136" s="150" t="s">
        <v>156</v>
      </c>
      <c r="E136" s="151" t="s">
        <v>1</v>
      </c>
      <c r="F136" s="152" t="s">
        <v>864</v>
      </c>
      <c r="H136" s="153">
        <v>7.5</v>
      </c>
      <c r="I136" s="154"/>
      <c r="L136" s="149"/>
      <c r="M136" s="155"/>
      <c r="T136" s="156"/>
      <c r="AT136" s="151" t="s">
        <v>156</v>
      </c>
      <c r="AU136" s="151" t="s">
        <v>90</v>
      </c>
      <c r="AV136" s="12" t="s">
        <v>90</v>
      </c>
      <c r="AW136" s="12" t="s">
        <v>36</v>
      </c>
      <c r="AX136" s="12" t="s">
        <v>81</v>
      </c>
      <c r="AY136" s="151" t="s">
        <v>144</v>
      </c>
    </row>
    <row r="137" spans="2:65" s="14" customFormat="1">
      <c r="B137" s="166"/>
      <c r="D137" s="150" t="s">
        <v>156</v>
      </c>
      <c r="E137" s="167" t="s">
        <v>1</v>
      </c>
      <c r="F137" s="168" t="s">
        <v>173</v>
      </c>
      <c r="H137" s="169">
        <v>18.45</v>
      </c>
      <c r="I137" s="170"/>
      <c r="L137" s="166"/>
      <c r="M137" s="171"/>
      <c r="T137" s="172"/>
      <c r="AT137" s="167" t="s">
        <v>156</v>
      </c>
      <c r="AU137" s="167" t="s">
        <v>90</v>
      </c>
      <c r="AV137" s="14" t="s">
        <v>151</v>
      </c>
      <c r="AW137" s="14" t="s">
        <v>36</v>
      </c>
      <c r="AX137" s="14" t="s">
        <v>88</v>
      </c>
      <c r="AY137" s="167" t="s">
        <v>144</v>
      </c>
    </row>
    <row r="138" spans="2:65" s="1" customFormat="1" ht="66.75" customHeight="1">
      <c r="B138" s="32"/>
      <c r="C138" s="136" t="s">
        <v>90</v>
      </c>
      <c r="D138" s="136" t="s">
        <v>146</v>
      </c>
      <c r="E138" s="137" t="s">
        <v>165</v>
      </c>
      <c r="F138" s="138" t="s">
        <v>166</v>
      </c>
      <c r="G138" s="139" t="s">
        <v>149</v>
      </c>
      <c r="H138" s="140">
        <v>26.7</v>
      </c>
      <c r="I138" s="141"/>
      <c r="J138" s="142">
        <f>ROUND(I138*H138,2)</f>
        <v>0</v>
      </c>
      <c r="K138" s="138" t="s">
        <v>150</v>
      </c>
      <c r="L138" s="32"/>
      <c r="M138" s="143" t="s">
        <v>1</v>
      </c>
      <c r="N138" s="144" t="s">
        <v>46</v>
      </c>
      <c r="P138" s="145">
        <f>O138*H138</f>
        <v>0</v>
      </c>
      <c r="Q138" s="145">
        <v>0</v>
      </c>
      <c r="R138" s="145">
        <f>Q138*H138</f>
        <v>0</v>
      </c>
      <c r="S138" s="145">
        <v>0.28999999999999998</v>
      </c>
      <c r="T138" s="146">
        <f>S138*H138</f>
        <v>7.7429999999999994</v>
      </c>
      <c r="AR138" s="147" t="s">
        <v>151</v>
      </c>
      <c r="AT138" s="147" t="s">
        <v>146</v>
      </c>
      <c r="AU138" s="147" t="s">
        <v>90</v>
      </c>
      <c r="AY138" s="17" t="s">
        <v>144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88</v>
      </c>
      <c r="BK138" s="148">
        <f>ROUND(I138*H138,2)</f>
        <v>0</v>
      </c>
      <c r="BL138" s="17" t="s">
        <v>151</v>
      </c>
      <c r="BM138" s="147" t="s">
        <v>865</v>
      </c>
    </row>
    <row r="139" spans="2:65" s="1" customFormat="1" ht="19.5">
      <c r="B139" s="32"/>
      <c r="D139" s="150" t="s">
        <v>168</v>
      </c>
      <c r="F139" s="163" t="s">
        <v>169</v>
      </c>
      <c r="I139" s="164"/>
      <c r="L139" s="32"/>
      <c r="M139" s="165"/>
      <c r="T139" s="54"/>
      <c r="AT139" s="17" t="s">
        <v>168</v>
      </c>
      <c r="AU139" s="17" t="s">
        <v>90</v>
      </c>
    </row>
    <row r="140" spans="2:65" s="13" customFormat="1">
      <c r="B140" s="157"/>
      <c r="D140" s="150" t="s">
        <v>156</v>
      </c>
      <c r="E140" s="158" t="s">
        <v>1</v>
      </c>
      <c r="F140" s="159" t="s">
        <v>162</v>
      </c>
      <c r="H140" s="158" t="s">
        <v>1</v>
      </c>
      <c r="I140" s="160"/>
      <c r="L140" s="157"/>
      <c r="M140" s="161"/>
      <c r="T140" s="162"/>
      <c r="AT140" s="158" t="s">
        <v>156</v>
      </c>
      <c r="AU140" s="158" t="s">
        <v>90</v>
      </c>
      <c r="AV140" s="13" t="s">
        <v>88</v>
      </c>
      <c r="AW140" s="13" t="s">
        <v>36</v>
      </c>
      <c r="AX140" s="13" t="s">
        <v>81</v>
      </c>
      <c r="AY140" s="158" t="s">
        <v>144</v>
      </c>
    </row>
    <row r="141" spans="2:65" s="13" customFormat="1">
      <c r="B141" s="157"/>
      <c r="D141" s="150" t="s">
        <v>156</v>
      </c>
      <c r="E141" s="158" t="s">
        <v>1</v>
      </c>
      <c r="F141" s="159" t="s">
        <v>163</v>
      </c>
      <c r="H141" s="158" t="s">
        <v>1</v>
      </c>
      <c r="I141" s="160"/>
      <c r="L141" s="157"/>
      <c r="M141" s="161"/>
      <c r="T141" s="162"/>
      <c r="AT141" s="158" t="s">
        <v>156</v>
      </c>
      <c r="AU141" s="158" t="s">
        <v>90</v>
      </c>
      <c r="AV141" s="13" t="s">
        <v>88</v>
      </c>
      <c r="AW141" s="13" t="s">
        <v>36</v>
      </c>
      <c r="AX141" s="13" t="s">
        <v>81</v>
      </c>
      <c r="AY141" s="158" t="s">
        <v>144</v>
      </c>
    </row>
    <row r="142" spans="2:65" s="13" customFormat="1">
      <c r="B142" s="157"/>
      <c r="D142" s="150" t="s">
        <v>156</v>
      </c>
      <c r="E142" s="158" t="s">
        <v>1</v>
      </c>
      <c r="F142" s="159" t="s">
        <v>866</v>
      </c>
      <c r="H142" s="158" t="s">
        <v>1</v>
      </c>
      <c r="I142" s="160"/>
      <c r="L142" s="157"/>
      <c r="M142" s="161"/>
      <c r="T142" s="162"/>
      <c r="AT142" s="158" t="s">
        <v>156</v>
      </c>
      <c r="AU142" s="158" t="s">
        <v>90</v>
      </c>
      <c r="AV142" s="13" t="s">
        <v>88</v>
      </c>
      <c r="AW142" s="13" t="s">
        <v>36</v>
      </c>
      <c r="AX142" s="13" t="s">
        <v>81</v>
      </c>
      <c r="AY142" s="158" t="s">
        <v>144</v>
      </c>
    </row>
    <row r="143" spans="2:65" s="12" customFormat="1">
      <c r="B143" s="149"/>
      <c r="D143" s="150" t="s">
        <v>156</v>
      </c>
      <c r="E143" s="151" t="s">
        <v>1</v>
      </c>
      <c r="F143" s="152" t="s">
        <v>867</v>
      </c>
      <c r="H143" s="153">
        <v>1.3</v>
      </c>
      <c r="I143" s="154"/>
      <c r="L143" s="149"/>
      <c r="M143" s="155"/>
      <c r="T143" s="156"/>
      <c r="AT143" s="151" t="s">
        <v>156</v>
      </c>
      <c r="AU143" s="151" t="s">
        <v>90</v>
      </c>
      <c r="AV143" s="12" t="s">
        <v>90</v>
      </c>
      <c r="AW143" s="12" t="s">
        <v>36</v>
      </c>
      <c r="AX143" s="12" t="s">
        <v>81</v>
      </c>
      <c r="AY143" s="151" t="s">
        <v>144</v>
      </c>
    </row>
    <row r="144" spans="2:65" s="12" customFormat="1">
      <c r="B144" s="149"/>
      <c r="D144" s="150" t="s">
        <v>156</v>
      </c>
      <c r="E144" s="151" t="s">
        <v>1</v>
      </c>
      <c r="F144" s="152" t="s">
        <v>868</v>
      </c>
      <c r="H144" s="153">
        <v>2.7</v>
      </c>
      <c r="I144" s="154"/>
      <c r="L144" s="149"/>
      <c r="M144" s="155"/>
      <c r="T144" s="156"/>
      <c r="AT144" s="151" t="s">
        <v>156</v>
      </c>
      <c r="AU144" s="151" t="s">
        <v>90</v>
      </c>
      <c r="AV144" s="12" t="s">
        <v>90</v>
      </c>
      <c r="AW144" s="12" t="s">
        <v>36</v>
      </c>
      <c r="AX144" s="12" t="s">
        <v>81</v>
      </c>
      <c r="AY144" s="151" t="s">
        <v>144</v>
      </c>
    </row>
    <row r="145" spans="2:65" s="12" customFormat="1">
      <c r="B145" s="149"/>
      <c r="D145" s="150" t="s">
        <v>156</v>
      </c>
      <c r="E145" s="151" t="s">
        <v>1</v>
      </c>
      <c r="F145" s="152" t="s">
        <v>869</v>
      </c>
      <c r="H145" s="153">
        <v>10.4</v>
      </c>
      <c r="I145" s="154"/>
      <c r="L145" s="149"/>
      <c r="M145" s="155"/>
      <c r="T145" s="156"/>
      <c r="AT145" s="151" t="s">
        <v>156</v>
      </c>
      <c r="AU145" s="151" t="s">
        <v>90</v>
      </c>
      <c r="AV145" s="12" t="s">
        <v>90</v>
      </c>
      <c r="AW145" s="12" t="s">
        <v>36</v>
      </c>
      <c r="AX145" s="12" t="s">
        <v>81</v>
      </c>
      <c r="AY145" s="151" t="s">
        <v>144</v>
      </c>
    </row>
    <row r="146" spans="2:65" s="15" customFormat="1">
      <c r="B146" s="186"/>
      <c r="D146" s="150" t="s">
        <v>156</v>
      </c>
      <c r="E146" s="187" t="s">
        <v>1</v>
      </c>
      <c r="F146" s="188" t="s">
        <v>870</v>
      </c>
      <c r="H146" s="189">
        <v>14.4</v>
      </c>
      <c r="I146" s="190"/>
      <c r="L146" s="186"/>
      <c r="M146" s="191"/>
      <c r="T146" s="192"/>
      <c r="AT146" s="187" t="s">
        <v>156</v>
      </c>
      <c r="AU146" s="187" t="s">
        <v>90</v>
      </c>
      <c r="AV146" s="15" t="s">
        <v>158</v>
      </c>
      <c r="AW146" s="15" t="s">
        <v>36</v>
      </c>
      <c r="AX146" s="15" t="s">
        <v>81</v>
      </c>
      <c r="AY146" s="187" t="s">
        <v>144</v>
      </c>
    </row>
    <row r="147" spans="2:65" s="13" customFormat="1">
      <c r="B147" s="157"/>
      <c r="D147" s="150" t="s">
        <v>156</v>
      </c>
      <c r="E147" s="158" t="s">
        <v>1</v>
      </c>
      <c r="F147" s="159" t="s">
        <v>871</v>
      </c>
      <c r="H147" s="158" t="s">
        <v>1</v>
      </c>
      <c r="I147" s="160"/>
      <c r="L147" s="157"/>
      <c r="M147" s="161"/>
      <c r="T147" s="162"/>
      <c r="AT147" s="158" t="s">
        <v>156</v>
      </c>
      <c r="AU147" s="158" t="s">
        <v>90</v>
      </c>
      <c r="AV147" s="13" t="s">
        <v>88</v>
      </c>
      <c r="AW147" s="13" t="s">
        <v>36</v>
      </c>
      <c r="AX147" s="13" t="s">
        <v>81</v>
      </c>
      <c r="AY147" s="158" t="s">
        <v>144</v>
      </c>
    </row>
    <row r="148" spans="2:65" s="12" customFormat="1">
      <c r="B148" s="149"/>
      <c r="D148" s="150" t="s">
        <v>156</v>
      </c>
      <c r="E148" s="151" t="s">
        <v>1</v>
      </c>
      <c r="F148" s="152" t="s">
        <v>872</v>
      </c>
      <c r="H148" s="153">
        <v>7.3</v>
      </c>
      <c r="I148" s="154"/>
      <c r="L148" s="149"/>
      <c r="M148" s="155"/>
      <c r="T148" s="156"/>
      <c r="AT148" s="151" t="s">
        <v>156</v>
      </c>
      <c r="AU148" s="151" t="s">
        <v>90</v>
      </c>
      <c r="AV148" s="12" t="s">
        <v>90</v>
      </c>
      <c r="AW148" s="12" t="s">
        <v>36</v>
      </c>
      <c r="AX148" s="12" t="s">
        <v>81</v>
      </c>
      <c r="AY148" s="151" t="s">
        <v>144</v>
      </c>
    </row>
    <row r="149" spans="2:65" s="12" customFormat="1">
      <c r="B149" s="149"/>
      <c r="D149" s="150" t="s">
        <v>156</v>
      </c>
      <c r="E149" s="151" t="s">
        <v>1</v>
      </c>
      <c r="F149" s="152" t="s">
        <v>873</v>
      </c>
      <c r="H149" s="153">
        <v>5</v>
      </c>
      <c r="I149" s="154"/>
      <c r="L149" s="149"/>
      <c r="M149" s="155"/>
      <c r="T149" s="156"/>
      <c r="AT149" s="151" t="s">
        <v>156</v>
      </c>
      <c r="AU149" s="151" t="s">
        <v>90</v>
      </c>
      <c r="AV149" s="12" t="s">
        <v>90</v>
      </c>
      <c r="AW149" s="12" t="s">
        <v>36</v>
      </c>
      <c r="AX149" s="12" t="s">
        <v>81</v>
      </c>
      <c r="AY149" s="151" t="s">
        <v>144</v>
      </c>
    </row>
    <row r="150" spans="2:65" s="15" customFormat="1">
      <c r="B150" s="186"/>
      <c r="D150" s="150" t="s">
        <v>156</v>
      </c>
      <c r="E150" s="187" t="s">
        <v>1</v>
      </c>
      <c r="F150" s="188" t="s">
        <v>870</v>
      </c>
      <c r="H150" s="189">
        <v>12.3</v>
      </c>
      <c r="I150" s="190"/>
      <c r="L150" s="186"/>
      <c r="M150" s="191"/>
      <c r="T150" s="192"/>
      <c r="AT150" s="187" t="s">
        <v>156</v>
      </c>
      <c r="AU150" s="187" t="s">
        <v>90</v>
      </c>
      <c r="AV150" s="15" t="s">
        <v>158</v>
      </c>
      <c r="AW150" s="15" t="s">
        <v>36</v>
      </c>
      <c r="AX150" s="15" t="s">
        <v>81</v>
      </c>
      <c r="AY150" s="187" t="s">
        <v>144</v>
      </c>
    </row>
    <row r="151" spans="2:65" s="14" customFormat="1">
      <c r="B151" s="166"/>
      <c r="D151" s="150" t="s">
        <v>156</v>
      </c>
      <c r="E151" s="167" t="s">
        <v>1</v>
      </c>
      <c r="F151" s="168" t="s">
        <v>173</v>
      </c>
      <c r="H151" s="169">
        <v>26.7</v>
      </c>
      <c r="I151" s="170"/>
      <c r="L151" s="166"/>
      <c r="M151" s="171"/>
      <c r="T151" s="172"/>
      <c r="AT151" s="167" t="s">
        <v>156</v>
      </c>
      <c r="AU151" s="167" t="s">
        <v>90</v>
      </c>
      <c r="AV151" s="14" t="s">
        <v>151</v>
      </c>
      <c r="AW151" s="14" t="s">
        <v>36</v>
      </c>
      <c r="AX151" s="14" t="s">
        <v>88</v>
      </c>
      <c r="AY151" s="167" t="s">
        <v>144</v>
      </c>
    </row>
    <row r="152" spans="2:65" s="1" customFormat="1" ht="66.75" customHeight="1">
      <c r="B152" s="32"/>
      <c r="C152" s="136" t="s">
        <v>158</v>
      </c>
      <c r="D152" s="136" t="s">
        <v>146</v>
      </c>
      <c r="E152" s="137" t="s">
        <v>175</v>
      </c>
      <c r="F152" s="138" t="s">
        <v>176</v>
      </c>
      <c r="G152" s="139" t="s">
        <v>149</v>
      </c>
      <c r="H152" s="140">
        <v>14.4</v>
      </c>
      <c r="I152" s="141"/>
      <c r="J152" s="142">
        <f>ROUND(I152*H152,2)</f>
        <v>0</v>
      </c>
      <c r="K152" s="138" t="s">
        <v>150</v>
      </c>
      <c r="L152" s="32"/>
      <c r="M152" s="143" t="s">
        <v>1</v>
      </c>
      <c r="N152" s="144" t="s">
        <v>46</v>
      </c>
      <c r="P152" s="145">
        <f>O152*H152</f>
        <v>0</v>
      </c>
      <c r="Q152" s="145">
        <v>0</v>
      </c>
      <c r="R152" s="145">
        <f>Q152*H152</f>
        <v>0</v>
      </c>
      <c r="S152" s="145">
        <v>0.44</v>
      </c>
      <c r="T152" s="146">
        <f>S152*H152</f>
        <v>6.3360000000000003</v>
      </c>
      <c r="AR152" s="147" t="s">
        <v>151</v>
      </c>
      <c r="AT152" s="147" t="s">
        <v>146</v>
      </c>
      <c r="AU152" s="147" t="s">
        <v>90</v>
      </c>
      <c r="AY152" s="17" t="s">
        <v>144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88</v>
      </c>
      <c r="BK152" s="148">
        <f>ROUND(I152*H152,2)</f>
        <v>0</v>
      </c>
      <c r="BL152" s="17" t="s">
        <v>151</v>
      </c>
      <c r="BM152" s="147" t="s">
        <v>874</v>
      </c>
    </row>
    <row r="153" spans="2:65" s="13" customFormat="1">
      <c r="B153" s="157"/>
      <c r="D153" s="150" t="s">
        <v>156</v>
      </c>
      <c r="E153" s="158" t="s">
        <v>1</v>
      </c>
      <c r="F153" s="159" t="s">
        <v>162</v>
      </c>
      <c r="H153" s="158" t="s">
        <v>1</v>
      </c>
      <c r="I153" s="160"/>
      <c r="L153" s="157"/>
      <c r="M153" s="161"/>
      <c r="T153" s="162"/>
      <c r="AT153" s="158" t="s">
        <v>156</v>
      </c>
      <c r="AU153" s="158" t="s">
        <v>90</v>
      </c>
      <c r="AV153" s="13" t="s">
        <v>88</v>
      </c>
      <c r="AW153" s="13" t="s">
        <v>36</v>
      </c>
      <c r="AX153" s="13" t="s">
        <v>81</v>
      </c>
      <c r="AY153" s="158" t="s">
        <v>144</v>
      </c>
    </row>
    <row r="154" spans="2:65" s="13" customFormat="1">
      <c r="B154" s="157"/>
      <c r="D154" s="150" t="s">
        <v>156</v>
      </c>
      <c r="E154" s="158" t="s">
        <v>1</v>
      </c>
      <c r="F154" s="159" t="s">
        <v>178</v>
      </c>
      <c r="H154" s="158" t="s">
        <v>1</v>
      </c>
      <c r="I154" s="160"/>
      <c r="L154" s="157"/>
      <c r="M154" s="161"/>
      <c r="T154" s="162"/>
      <c r="AT154" s="158" t="s">
        <v>156</v>
      </c>
      <c r="AU154" s="158" t="s">
        <v>90</v>
      </c>
      <c r="AV154" s="13" t="s">
        <v>88</v>
      </c>
      <c r="AW154" s="13" t="s">
        <v>36</v>
      </c>
      <c r="AX154" s="13" t="s">
        <v>81</v>
      </c>
      <c r="AY154" s="158" t="s">
        <v>144</v>
      </c>
    </row>
    <row r="155" spans="2:65" s="12" customFormat="1">
      <c r="B155" s="149"/>
      <c r="D155" s="150" t="s">
        <v>156</v>
      </c>
      <c r="E155" s="151" t="s">
        <v>1</v>
      </c>
      <c r="F155" s="152" t="s">
        <v>867</v>
      </c>
      <c r="H155" s="153">
        <v>1.3</v>
      </c>
      <c r="I155" s="154"/>
      <c r="L155" s="149"/>
      <c r="M155" s="155"/>
      <c r="T155" s="156"/>
      <c r="AT155" s="151" t="s">
        <v>156</v>
      </c>
      <c r="AU155" s="151" t="s">
        <v>90</v>
      </c>
      <c r="AV155" s="12" t="s">
        <v>90</v>
      </c>
      <c r="AW155" s="12" t="s">
        <v>36</v>
      </c>
      <c r="AX155" s="12" t="s">
        <v>81</v>
      </c>
      <c r="AY155" s="151" t="s">
        <v>144</v>
      </c>
    </row>
    <row r="156" spans="2:65" s="12" customFormat="1">
      <c r="B156" s="149"/>
      <c r="D156" s="150" t="s">
        <v>156</v>
      </c>
      <c r="E156" s="151" t="s">
        <v>1</v>
      </c>
      <c r="F156" s="152" t="s">
        <v>868</v>
      </c>
      <c r="H156" s="153">
        <v>2.7</v>
      </c>
      <c r="I156" s="154"/>
      <c r="L156" s="149"/>
      <c r="M156" s="155"/>
      <c r="T156" s="156"/>
      <c r="AT156" s="151" t="s">
        <v>156</v>
      </c>
      <c r="AU156" s="151" t="s">
        <v>90</v>
      </c>
      <c r="AV156" s="12" t="s">
        <v>90</v>
      </c>
      <c r="AW156" s="12" t="s">
        <v>36</v>
      </c>
      <c r="AX156" s="12" t="s">
        <v>81</v>
      </c>
      <c r="AY156" s="151" t="s">
        <v>144</v>
      </c>
    </row>
    <row r="157" spans="2:65" s="12" customFormat="1">
      <c r="B157" s="149"/>
      <c r="D157" s="150" t="s">
        <v>156</v>
      </c>
      <c r="E157" s="151" t="s">
        <v>1</v>
      </c>
      <c r="F157" s="152" t="s">
        <v>869</v>
      </c>
      <c r="H157" s="153">
        <v>10.4</v>
      </c>
      <c r="I157" s="154"/>
      <c r="L157" s="149"/>
      <c r="M157" s="155"/>
      <c r="T157" s="156"/>
      <c r="AT157" s="151" t="s">
        <v>156</v>
      </c>
      <c r="AU157" s="151" t="s">
        <v>90</v>
      </c>
      <c r="AV157" s="12" t="s">
        <v>90</v>
      </c>
      <c r="AW157" s="12" t="s">
        <v>36</v>
      </c>
      <c r="AX157" s="12" t="s">
        <v>81</v>
      </c>
      <c r="AY157" s="151" t="s">
        <v>144</v>
      </c>
    </row>
    <row r="158" spans="2:65" s="14" customFormat="1">
      <c r="B158" s="166"/>
      <c r="D158" s="150" t="s">
        <v>156</v>
      </c>
      <c r="E158" s="167" t="s">
        <v>1</v>
      </c>
      <c r="F158" s="168" t="s">
        <v>173</v>
      </c>
      <c r="H158" s="169">
        <v>14.4</v>
      </c>
      <c r="I158" s="170"/>
      <c r="L158" s="166"/>
      <c r="M158" s="171"/>
      <c r="T158" s="172"/>
      <c r="AT158" s="167" t="s">
        <v>156</v>
      </c>
      <c r="AU158" s="167" t="s">
        <v>90</v>
      </c>
      <c r="AV158" s="14" t="s">
        <v>151</v>
      </c>
      <c r="AW158" s="14" t="s">
        <v>36</v>
      </c>
      <c r="AX158" s="14" t="s">
        <v>88</v>
      </c>
      <c r="AY158" s="167" t="s">
        <v>144</v>
      </c>
    </row>
    <row r="159" spans="2:65" s="1" customFormat="1" ht="66.75" customHeight="1">
      <c r="B159" s="32"/>
      <c r="C159" s="136" t="s">
        <v>151</v>
      </c>
      <c r="D159" s="136" t="s">
        <v>146</v>
      </c>
      <c r="E159" s="137" t="s">
        <v>180</v>
      </c>
      <c r="F159" s="138" t="s">
        <v>181</v>
      </c>
      <c r="G159" s="139" t="s">
        <v>149</v>
      </c>
      <c r="H159" s="140">
        <v>8.6999999999999993</v>
      </c>
      <c r="I159" s="141"/>
      <c r="J159" s="142">
        <f>ROUND(I159*H159,2)</f>
        <v>0</v>
      </c>
      <c r="K159" s="138" t="s">
        <v>150</v>
      </c>
      <c r="L159" s="32"/>
      <c r="M159" s="143" t="s">
        <v>1</v>
      </c>
      <c r="N159" s="144" t="s">
        <v>46</v>
      </c>
      <c r="P159" s="145">
        <f>O159*H159</f>
        <v>0</v>
      </c>
      <c r="Q159" s="145">
        <v>0</v>
      </c>
      <c r="R159" s="145">
        <f>Q159*H159</f>
        <v>0</v>
      </c>
      <c r="S159" s="145">
        <v>0.57999999999999996</v>
      </c>
      <c r="T159" s="146">
        <f>S159*H159</f>
        <v>5.0459999999999994</v>
      </c>
      <c r="AR159" s="147" t="s">
        <v>151</v>
      </c>
      <c r="AT159" s="147" t="s">
        <v>146</v>
      </c>
      <c r="AU159" s="147" t="s">
        <v>90</v>
      </c>
      <c r="AY159" s="17" t="s">
        <v>144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88</v>
      </c>
      <c r="BK159" s="148">
        <f>ROUND(I159*H159,2)</f>
        <v>0</v>
      </c>
      <c r="BL159" s="17" t="s">
        <v>151</v>
      </c>
      <c r="BM159" s="147" t="s">
        <v>875</v>
      </c>
    </row>
    <row r="160" spans="2:65" s="13" customFormat="1">
      <c r="B160" s="157"/>
      <c r="D160" s="150" t="s">
        <v>156</v>
      </c>
      <c r="E160" s="158" t="s">
        <v>1</v>
      </c>
      <c r="F160" s="159" t="s">
        <v>162</v>
      </c>
      <c r="H160" s="158" t="s">
        <v>1</v>
      </c>
      <c r="I160" s="160"/>
      <c r="L160" s="157"/>
      <c r="M160" s="161"/>
      <c r="T160" s="162"/>
      <c r="AT160" s="158" t="s">
        <v>156</v>
      </c>
      <c r="AU160" s="158" t="s">
        <v>90</v>
      </c>
      <c r="AV160" s="13" t="s">
        <v>88</v>
      </c>
      <c r="AW160" s="13" t="s">
        <v>36</v>
      </c>
      <c r="AX160" s="13" t="s">
        <v>81</v>
      </c>
      <c r="AY160" s="158" t="s">
        <v>144</v>
      </c>
    </row>
    <row r="161" spans="2:65" s="13" customFormat="1">
      <c r="B161" s="157"/>
      <c r="D161" s="150" t="s">
        <v>156</v>
      </c>
      <c r="E161" s="158" t="s">
        <v>1</v>
      </c>
      <c r="F161" s="159" t="s">
        <v>163</v>
      </c>
      <c r="H161" s="158" t="s">
        <v>1</v>
      </c>
      <c r="I161" s="160"/>
      <c r="L161" s="157"/>
      <c r="M161" s="161"/>
      <c r="T161" s="162"/>
      <c r="AT161" s="158" t="s">
        <v>156</v>
      </c>
      <c r="AU161" s="158" t="s">
        <v>90</v>
      </c>
      <c r="AV161" s="13" t="s">
        <v>88</v>
      </c>
      <c r="AW161" s="13" t="s">
        <v>36</v>
      </c>
      <c r="AX161" s="13" t="s">
        <v>81</v>
      </c>
      <c r="AY161" s="158" t="s">
        <v>144</v>
      </c>
    </row>
    <row r="162" spans="2:65" s="13" customFormat="1" ht="22.5">
      <c r="B162" s="157"/>
      <c r="D162" s="150" t="s">
        <v>156</v>
      </c>
      <c r="E162" s="158" t="s">
        <v>1</v>
      </c>
      <c r="F162" s="159" t="s">
        <v>183</v>
      </c>
      <c r="H162" s="158" t="s">
        <v>1</v>
      </c>
      <c r="I162" s="160"/>
      <c r="L162" s="157"/>
      <c r="M162" s="161"/>
      <c r="T162" s="162"/>
      <c r="AT162" s="158" t="s">
        <v>156</v>
      </c>
      <c r="AU162" s="158" t="s">
        <v>90</v>
      </c>
      <c r="AV162" s="13" t="s">
        <v>88</v>
      </c>
      <c r="AW162" s="13" t="s">
        <v>36</v>
      </c>
      <c r="AX162" s="13" t="s">
        <v>81</v>
      </c>
      <c r="AY162" s="158" t="s">
        <v>144</v>
      </c>
    </row>
    <row r="163" spans="2:65" s="12" customFormat="1">
      <c r="B163" s="149"/>
      <c r="D163" s="150" t="s">
        <v>156</v>
      </c>
      <c r="E163" s="151" t="s">
        <v>1</v>
      </c>
      <c r="F163" s="152" t="s">
        <v>876</v>
      </c>
      <c r="H163" s="153">
        <v>8.6999999999999993</v>
      </c>
      <c r="I163" s="154"/>
      <c r="L163" s="149"/>
      <c r="M163" s="155"/>
      <c r="T163" s="156"/>
      <c r="AT163" s="151" t="s">
        <v>156</v>
      </c>
      <c r="AU163" s="151" t="s">
        <v>90</v>
      </c>
      <c r="AV163" s="12" t="s">
        <v>90</v>
      </c>
      <c r="AW163" s="12" t="s">
        <v>36</v>
      </c>
      <c r="AX163" s="12" t="s">
        <v>88</v>
      </c>
      <c r="AY163" s="151" t="s">
        <v>144</v>
      </c>
    </row>
    <row r="164" spans="2:65" s="1" customFormat="1" ht="62.65" customHeight="1">
      <c r="B164" s="32"/>
      <c r="C164" s="136" t="s">
        <v>174</v>
      </c>
      <c r="D164" s="136" t="s">
        <v>146</v>
      </c>
      <c r="E164" s="137" t="s">
        <v>186</v>
      </c>
      <c r="F164" s="138" t="s">
        <v>187</v>
      </c>
      <c r="G164" s="139" t="s">
        <v>149</v>
      </c>
      <c r="H164" s="140">
        <v>32.85</v>
      </c>
      <c r="I164" s="141"/>
      <c r="J164" s="142">
        <f>ROUND(I164*H164,2)</f>
        <v>0</v>
      </c>
      <c r="K164" s="138" t="s">
        <v>150</v>
      </c>
      <c r="L164" s="32"/>
      <c r="M164" s="143" t="s">
        <v>1</v>
      </c>
      <c r="N164" s="144" t="s">
        <v>46</v>
      </c>
      <c r="P164" s="145">
        <f>O164*H164</f>
        <v>0</v>
      </c>
      <c r="Q164" s="145">
        <v>0</v>
      </c>
      <c r="R164" s="145">
        <f>Q164*H164</f>
        <v>0</v>
      </c>
      <c r="S164" s="145">
        <v>0.32500000000000001</v>
      </c>
      <c r="T164" s="146">
        <f>S164*H164</f>
        <v>10.676250000000001</v>
      </c>
      <c r="AR164" s="147" t="s">
        <v>151</v>
      </c>
      <c r="AT164" s="147" t="s">
        <v>146</v>
      </c>
      <c r="AU164" s="147" t="s">
        <v>90</v>
      </c>
      <c r="AY164" s="17" t="s">
        <v>144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88</v>
      </c>
      <c r="BK164" s="148">
        <f>ROUND(I164*H164,2)</f>
        <v>0</v>
      </c>
      <c r="BL164" s="17" t="s">
        <v>151</v>
      </c>
      <c r="BM164" s="147" t="s">
        <v>877</v>
      </c>
    </row>
    <row r="165" spans="2:65" s="1" customFormat="1" ht="19.5">
      <c r="B165" s="32"/>
      <c r="D165" s="150" t="s">
        <v>168</v>
      </c>
      <c r="F165" s="163" t="s">
        <v>189</v>
      </c>
      <c r="I165" s="164"/>
      <c r="L165" s="32"/>
      <c r="M165" s="165"/>
      <c r="T165" s="54"/>
      <c r="AT165" s="17" t="s">
        <v>168</v>
      </c>
      <c r="AU165" s="17" t="s">
        <v>90</v>
      </c>
    </row>
    <row r="166" spans="2:65" s="13" customFormat="1">
      <c r="B166" s="157"/>
      <c r="D166" s="150" t="s">
        <v>156</v>
      </c>
      <c r="E166" s="158" t="s">
        <v>1</v>
      </c>
      <c r="F166" s="159" t="s">
        <v>162</v>
      </c>
      <c r="H166" s="158" t="s">
        <v>1</v>
      </c>
      <c r="I166" s="160"/>
      <c r="L166" s="157"/>
      <c r="M166" s="161"/>
      <c r="T166" s="162"/>
      <c r="AT166" s="158" t="s">
        <v>156</v>
      </c>
      <c r="AU166" s="158" t="s">
        <v>90</v>
      </c>
      <c r="AV166" s="13" t="s">
        <v>88</v>
      </c>
      <c r="AW166" s="13" t="s">
        <v>36</v>
      </c>
      <c r="AX166" s="13" t="s">
        <v>81</v>
      </c>
      <c r="AY166" s="158" t="s">
        <v>144</v>
      </c>
    </row>
    <row r="167" spans="2:65" s="13" customFormat="1">
      <c r="B167" s="157"/>
      <c r="D167" s="150" t="s">
        <v>156</v>
      </c>
      <c r="E167" s="158" t="s">
        <v>1</v>
      </c>
      <c r="F167" s="159" t="s">
        <v>163</v>
      </c>
      <c r="H167" s="158" t="s">
        <v>1</v>
      </c>
      <c r="I167" s="160"/>
      <c r="L167" s="157"/>
      <c r="M167" s="161"/>
      <c r="T167" s="162"/>
      <c r="AT167" s="158" t="s">
        <v>156</v>
      </c>
      <c r="AU167" s="158" t="s">
        <v>90</v>
      </c>
      <c r="AV167" s="13" t="s">
        <v>88</v>
      </c>
      <c r="AW167" s="13" t="s">
        <v>36</v>
      </c>
      <c r="AX167" s="13" t="s">
        <v>81</v>
      </c>
      <c r="AY167" s="158" t="s">
        <v>144</v>
      </c>
    </row>
    <row r="168" spans="2:65" s="13" customFormat="1">
      <c r="B168" s="157"/>
      <c r="D168" s="150" t="s">
        <v>156</v>
      </c>
      <c r="E168" s="158" t="s">
        <v>1</v>
      </c>
      <c r="F168" s="159" t="s">
        <v>866</v>
      </c>
      <c r="H168" s="158" t="s">
        <v>1</v>
      </c>
      <c r="I168" s="160"/>
      <c r="L168" s="157"/>
      <c r="M168" s="161"/>
      <c r="T168" s="162"/>
      <c r="AT168" s="158" t="s">
        <v>156</v>
      </c>
      <c r="AU168" s="158" t="s">
        <v>90</v>
      </c>
      <c r="AV168" s="13" t="s">
        <v>88</v>
      </c>
      <c r="AW168" s="13" t="s">
        <v>36</v>
      </c>
      <c r="AX168" s="13" t="s">
        <v>81</v>
      </c>
      <c r="AY168" s="158" t="s">
        <v>144</v>
      </c>
    </row>
    <row r="169" spans="2:65" s="12" customFormat="1">
      <c r="B169" s="149"/>
      <c r="D169" s="150" t="s">
        <v>156</v>
      </c>
      <c r="E169" s="151" t="s">
        <v>1</v>
      </c>
      <c r="F169" s="152" t="s">
        <v>867</v>
      </c>
      <c r="H169" s="153">
        <v>1.3</v>
      </c>
      <c r="I169" s="154"/>
      <c r="L169" s="149"/>
      <c r="M169" s="155"/>
      <c r="T169" s="156"/>
      <c r="AT169" s="151" t="s">
        <v>156</v>
      </c>
      <c r="AU169" s="151" t="s">
        <v>90</v>
      </c>
      <c r="AV169" s="12" t="s">
        <v>90</v>
      </c>
      <c r="AW169" s="12" t="s">
        <v>36</v>
      </c>
      <c r="AX169" s="12" t="s">
        <v>81</v>
      </c>
      <c r="AY169" s="151" t="s">
        <v>144</v>
      </c>
    </row>
    <row r="170" spans="2:65" s="12" customFormat="1">
      <c r="B170" s="149"/>
      <c r="D170" s="150" t="s">
        <v>156</v>
      </c>
      <c r="E170" s="151" t="s">
        <v>1</v>
      </c>
      <c r="F170" s="152" t="s">
        <v>868</v>
      </c>
      <c r="H170" s="153">
        <v>2.7</v>
      </c>
      <c r="I170" s="154"/>
      <c r="L170" s="149"/>
      <c r="M170" s="155"/>
      <c r="T170" s="156"/>
      <c r="AT170" s="151" t="s">
        <v>156</v>
      </c>
      <c r="AU170" s="151" t="s">
        <v>90</v>
      </c>
      <c r="AV170" s="12" t="s">
        <v>90</v>
      </c>
      <c r="AW170" s="12" t="s">
        <v>36</v>
      </c>
      <c r="AX170" s="12" t="s">
        <v>81</v>
      </c>
      <c r="AY170" s="151" t="s">
        <v>144</v>
      </c>
    </row>
    <row r="171" spans="2:65" s="12" customFormat="1">
      <c r="B171" s="149"/>
      <c r="D171" s="150" t="s">
        <v>156</v>
      </c>
      <c r="E171" s="151" t="s">
        <v>1</v>
      </c>
      <c r="F171" s="152" t="s">
        <v>869</v>
      </c>
      <c r="H171" s="153">
        <v>10.4</v>
      </c>
      <c r="I171" s="154"/>
      <c r="L171" s="149"/>
      <c r="M171" s="155"/>
      <c r="T171" s="156"/>
      <c r="AT171" s="151" t="s">
        <v>156</v>
      </c>
      <c r="AU171" s="151" t="s">
        <v>90</v>
      </c>
      <c r="AV171" s="12" t="s">
        <v>90</v>
      </c>
      <c r="AW171" s="12" t="s">
        <v>36</v>
      </c>
      <c r="AX171" s="12" t="s">
        <v>81</v>
      </c>
      <c r="AY171" s="151" t="s">
        <v>144</v>
      </c>
    </row>
    <row r="172" spans="2:65" s="15" customFormat="1">
      <c r="B172" s="186"/>
      <c r="D172" s="150" t="s">
        <v>156</v>
      </c>
      <c r="E172" s="187" t="s">
        <v>1</v>
      </c>
      <c r="F172" s="188" t="s">
        <v>870</v>
      </c>
      <c r="H172" s="189">
        <v>14.4</v>
      </c>
      <c r="I172" s="190"/>
      <c r="L172" s="186"/>
      <c r="M172" s="191"/>
      <c r="T172" s="192"/>
      <c r="AT172" s="187" t="s">
        <v>156</v>
      </c>
      <c r="AU172" s="187" t="s">
        <v>90</v>
      </c>
      <c r="AV172" s="15" t="s">
        <v>158</v>
      </c>
      <c r="AW172" s="15" t="s">
        <v>36</v>
      </c>
      <c r="AX172" s="15" t="s">
        <v>81</v>
      </c>
      <c r="AY172" s="187" t="s">
        <v>144</v>
      </c>
    </row>
    <row r="173" spans="2:65" s="13" customFormat="1">
      <c r="B173" s="157"/>
      <c r="D173" s="150" t="s">
        <v>156</v>
      </c>
      <c r="E173" s="158" t="s">
        <v>1</v>
      </c>
      <c r="F173" s="159" t="s">
        <v>871</v>
      </c>
      <c r="H173" s="158" t="s">
        <v>1</v>
      </c>
      <c r="I173" s="160"/>
      <c r="L173" s="157"/>
      <c r="M173" s="161"/>
      <c r="T173" s="162"/>
      <c r="AT173" s="158" t="s">
        <v>156</v>
      </c>
      <c r="AU173" s="158" t="s">
        <v>90</v>
      </c>
      <c r="AV173" s="13" t="s">
        <v>88</v>
      </c>
      <c r="AW173" s="13" t="s">
        <v>36</v>
      </c>
      <c r="AX173" s="13" t="s">
        <v>81</v>
      </c>
      <c r="AY173" s="158" t="s">
        <v>144</v>
      </c>
    </row>
    <row r="174" spans="2:65" s="12" customFormat="1">
      <c r="B174" s="149"/>
      <c r="D174" s="150" t="s">
        <v>156</v>
      </c>
      <c r="E174" s="151" t="s">
        <v>1</v>
      </c>
      <c r="F174" s="152" t="s">
        <v>863</v>
      </c>
      <c r="H174" s="153">
        <v>10.95</v>
      </c>
      <c r="I174" s="154"/>
      <c r="L174" s="149"/>
      <c r="M174" s="155"/>
      <c r="T174" s="156"/>
      <c r="AT174" s="151" t="s">
        <v>156</v>
      </c>
      <c r="AU174" s="151" t="s">
        <v>90</v>
      </c>
      <c r="AV174" s="12" t="s">
        <v>90</v>
      </c>
      <c r="AW174" s="12" t="s">
        <v>36</v>
      </c>
      <c r="AX174" s="12" t="s">
        <v>81</v>
      </c>
      <c r="AY174" s="151" t="s">
        <v>144</v>
      </c>
    </row>
    <row r="175" spans="2:65" s="12" customFormat="1">
      <c r="B175" s="149"/>
      <c r="D175" s="150" t="s">
        <v>156</v>
      </c>
      <c r="E175" s="151" t="s">
        <v>1</v>
      </c>
      <c r="F175" s="152" t="s">
        <v>864</v>
      </c>
      <c r="H175" s="153">
        <v>7.5</v>
      </c>
      <c r="I175" s="154"/>
      <c r="L175" s="149"/>
      <c r="M175" s="155"/>
      <c r="T175" s="156"/>
      <c r="AT175" s="151" t="s">
        <v>156</v>
      </c>
      <c r="AU175" s="151" t="s">
        <v>90</v>
      </c>
      <c r="AV175" s="12" t="s">
        <v>90</v>
      </c>
      <c r="AW175" s="12" t="s">
        <v>36</v>
      </c>
      <c r="AX175" s="12" t="s">
        <v>81</v>
      </c>
      <c r="AY175" s="151" t="s">
        <v>144</v>
      </c>
    </row>
    <row r="176" spans="2:65" s="15" customFormat="1">
      <c r="B176" s="186"/>
      <c r="D176" s="150" t="s">
        <v>156</v>
      </c>
      <c r="E176" s="187" t="s">
        <v>1</v>
      </c>
      <c r="F176" s="188" t="s">
        <v>870</v>
      </c>
      <c r="H176" s="189">
        <v>18.45</v>
      </c>
      <c r="I176" s="190"/>
      <c r="L176" s="186"/>
      <c r="M176" s="191"/>
      <c r="T176" s="192"/>
      <c r="AT176" s="187" t="s">
        <v>156</v>
      </c>
      <c r="AU176" s="187" t="s">
        <v>90</v>
      </c>
      <c r="AV176" s="15" t="s">
        <v>158</v>
      </c>
      <c r="AW176" s="15" t="s">
        <v>36</v>
      </c>
      <c r="AX176" s="15" t="s">
        <v>81</v>
      </c>
      <c r="AY176" s="187" t="s">
        <v>144</v>
      </c>
    </row>
    <row r="177" spans="2:65" s="14" customFormat="1">
      <c r="B177" s="166"/>
      <c r="D177" s="150" t="s">
        <v>156</v>
      </c>
      <c r="E177" s="167" t="s">
        <v>1</v>
      </c>
      <c r="F177" s="168" t="s">
        <v>173</v>
      </c>
      <c r="H177" s="169">
        <v>32.85</v>
      </c>
      <c r="I177" s="170"/>
      <c r="L177" s="166"/>
      <c r="M177" s="171"/>
      <c r="T177" s="172"/>
      <c r="AT177" s="167" t="s">
        <v>156</v>
      </c>
      <c r="AU177" s="167" t="s">
        <v>90</v>
      </c>
      <c r="AV177" s="14" t="s">
        <v>151</v>
      </c>
      <c r="AW177" s="14" t="s">
        <v>36</v>
      </c>
      <c r="AX177" s="14" t="s">
        <v>88</v>
      </c>
      <c r="AY177" s="167" t="s">
        <v>144</v>
      </c>
    </row>
    <row r="178" spans="2:65" s="1" customFormat="1" ht="49.15" customHeight="1">
      <c r="B178" s="32"/>
      <c r="C178" s="136" t="s">
        <v>179</v>
      </c>
      <c r="D178" s="136" t="s">
        <v>146</v>
      </c>
      <c r="E178" s="137" t="s">
        <v>193</v>
      </c>
      <c r="F178" s="138" t="s">
        <v>194</v>
      </c>
      <c r="G178" s="139" t="s">
        <v>149</v>
      </c>
      <c r="H178" s="140">
        <v>14.4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46</v>
      </c>
      <c r="P178" s="145">
        <f>O178*H178</f>
        <v>0</v>
      </c>
      <c r="Q178" s="145">
        <v>9.0000000000000006E-5</v>
      </c>
      <c r="R178" s="145">
        <f>Q178*H178</f>
        <v>1.2960000000000001E-3</v>
      </c>
      <c r="S178" s="145">
        <v>0.25600000000000001</v>
      </c>
      <c r="T178" s="146">
        <f>S178*H178</f>
        <v>3.6864000000000003</v>
      </c>
      <c r="AR178" s="147" t="s">
        <v>151</v>
      </c>
      <c r="AT178" s="147" t="s">
        <v>146</v>
      </c>
      <c r="AU178" s="147" t="s">
        <v>90</v>
      </c>
      <c r="AY178" s="17" t="s">
        <v>144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88</v>
      </c>
      <c r="BK178" s="148">
        <f>ROUND(I178*H178,2)</f>
        <v>0</v>
      </c>
      <c r="BL178" s="17" t="s">
        <v>151</v>
      </c>
      <c r="BM178" s="147" t="s">
        <v>878</v>
      </c>
    </row>
    <row r="179" spans="2:65" s="1" customFormat="1" ht="19.5">
      <c r="B179" s="32"/>
      <c r="D179" s="150" t="s">
        <v>168</v>
      </c>
      <c r="F179" s="163" t="s">
        <v>196</v>
      </c>
      <c r="I179" s="164"/>
      <c r="L179" s="32"/>
      <c r="M179" s="165"/>
      <c r="T179" s="54"/>
      <c r="AT179" s="17" t="s">
        <v>168</v>
      </c>
      <c r="AU179" s="17" t="s">
        <v>90</v>
      </c>
    </row>
    <row r="180" spans="2:65" s="13" customFormat="1">
      <c r="B180" s="157"/>
      <c r="D180" s="150" t="s">
        <v>156</v>
      </c>
      <c r="E180" s="158" t="s">
        <v>1</v>
      </c>
      <c r="F180" s="159" t="s">
        <v>162</v>
      </c>
      <c r="H180" s="158" t="s">
        <v>1</v>
      </c>
      <c r="I180" s="160"/>
      <c r="L180" s="157"/>
      <c r="M180" s="161"/>
      <c r="T180" s="162"/>
      <c r="AT180" s="158" t="s">
        <v>156</v>
      </c>
      <c r="AU180" s="158" t="s">
        <v>90</v>
      </c>
      <c r="AV180" s="13" t="s">
        <v>88</v>
      </c>
      <c r="AW180" s="13" t="s">
        <v>36</v>
      </c>
      <c r="AX180" s="13" t="s">
        <v>81</v>
      </c>
      <c r="AY180" s="158" t="s">
        <v>144</v>
      </c>
    </row>
    <row r="181" spans="2:65" s="13" customFormat="1">
      <c r="B181" s="157"/>
      <c r="D181" s="150" t="s">
        <v>156</v>
      </c>
      <c r="E181" s="158" t="s">
        <v>1</v>
      </c>
      <c r="F181" s="159" t="s">
        <v>163</v>
      </c>
      <c r="H181" s="158" t="s">
        <v>1</v>
      </c>
      <c r="I181" s="160"/>
      <c r="L181" s="157"/>
      <c r="M181" s="161"/>
      <c r="T181" s="162"/>
      <c r="AT181" s="158" t="s">
        <v>156</v>
      </c>
      <c r="AU181" s="158" t="s">
        <v>90</v>
      </c>
      <c r="AV181" s="13" t="s">
        <v>88</v>
      </c>
      <c r="AW181" s="13" t="s">
        <v>36</v>
      </c>
      <c r="AX181" s="13" t="s">
        <v>81</v>
      </c>
      <c r="AY181" s="158" t="s">
        <v>144</v>
      </c>
    </row>
    <row r="182" spans="2:65" s="12" customFormat="1">
      <c r="B182" s="149"/>
      <c r="D182" s="150" t="s">
        <v>156</v>
      </c>
      <c r="E182" s="151" t="s">
        <v>1</v>
      </c>
      <c r="F182" s="152" t="s">
        <v>867</v>
      </c>
      <c r="H182" s="153">
        <v>1.3</v>
      </c>
      <c r="I182" s="154"/>
      <c r="L182" s="149"/>
      <c r="M182" s="155"/>
      <c r="T182" s="156"/>
      <c r="AT182" s="151" t="s">
        <v>156</v>
      </c>
      <c r="AU182" s="151" t="s">
        <v>90</v>
      </c>
      <c r="AV182" s="12" t="s">
        <v>90</v>
      </c>
      <c r="AW182" s="12" t="s">
        <v>36</v>
      </c>
      <c r="AX182" s="12" t="s">
        <v>81</v>
      </c>
      <c r="AY182" s="151" t="s">
        <v>144</v>
      </c>
    </row>
    <row r="183" spans="2:65" s="12" customFormat="1">
      <c r="B183" s="149"/>
      <c r="D183" s="150" t="s">
        <v>156</v>
      </c>
      <c r="E183" s="151" t="s">
        <v>1</v>
      </c>
      <c r="F183" s="152" t="s">
        <v>868</v>
      </c>
      <c r="H183" s="153">
        <v>2.7</v>
      </c>
      <c r="I183" s="154"/>
      <c r="L183" s="149"/>
      <c r="M183" s="155"/>
      <c r="T183" s="156"/>
      <c r="AT183" s="151" t="s">
        <v>156</v>
      </c>
      <c r="AU183" s="151" t="s">
        <v>90</v>
      </c>
      <c r="AV183" s="12" t="s">
        <v>90</v>
      </c>
      <c r="AW183" s="12" t="s">
        <v>36</v>
      </c>
      <c r="AX183" s="12" t="s">
        <v>81</v>
      </c>
      <c r="AY183" s="151" t="s">
        <v>144</v>
      </c>
    </row>
    <row r="184" spans="2:65" s="12" customFormat="1">
      <c r="B184" s="149"/>
      <c r="D184" s="150" t="s">
        <v>156</v>
      </c>
      <c r="E184" s="151" t="s">
        <v>1</v>
      </c>
      <c r="F184" s="152" t="s">
        <v>869</v>
      </c>
      <c r="H184" s="153">
        <v>10.4</v>
      </c>
      <c r="I184" s="154"/>
      <c r="L184" s="149"/>
      <c r="M184" s="155"/>
      <c r="T184" s="156"/>
      <c r="AT184" s="151" t="s">
        <v>156</v>
      </c>
      <c r="AU184" s="151" t="s">
        <v>90</v>
      </c>
      <c r="AV184" s="12" t="s">
        <v>90</v>
      </c>
      <c r="AW184" s="12" t="s">
        <v>36</v>
      </c>
      <c r="AX184" s="12" t="s">
        <v>81</v>
      </c>
      <c r="AY184" s="151" t="s">
        <v>144</v>
      </c>
    </row>
    <row r="185" spans="2:65" s="14" customFormat="1">
      <c r="B185" s="166"/>
      <c r="D185" s="150" t="s">
        <v>156</v>
      </c>
      <c r="E185" s="167" t="s">
        <v>1</v>
      </c>
      <c r="F185" s="168" t="s">
        <v>173</v>
      </c>
      <c r="H185" s="169">
        <v>14.4</v>
      </c>
      <c r="I185" s="170"/>
      <c r="L185" s="166"/>
      <c r="M185" s="171"/>
      <c r="T185" s="172"/>
      <c r="AT185" s="167" t="s">
        <v>156</v>
      </c>
      <c r="AU185" s="167" t="s">
        <v>90</v>
      </c>
      <c r="AV185" s="14" t="s">
        <v>151</v>
      </c>
      <c r="AW185" s="14" t="s">
        <v>36</v>
      </c>
      <c r="AX185" s="14" t="s">
        <v>88</v>
      </c>
      <c r="AY185" s="167" t="s">
        <v>144</v>
      </c>
    </row>
    <row r="186" spans="2:65" s="1" customFormat="1" ht="49.15" customHeight="1">
      <c r="B186" s="32"/>
      <c r="C186" s="136" t="s">
        <v>185</v>
      </c>
      <c r="D186" s="136" t="s">
        <v>146</v>
      </c>
      <c r="E186" s="137" t="s">
        <v>198</v>
      </c>
      <c r="F186" s="138" t="s">
        <v>199</v>
      </c>
      <c r="G186" s="139" t="s">
        <v>149</v>
      </c>
      <c r="H186" s="140">
        <v>28.86</v>
      </c>
      <c r="I186" s="141"/>
      <c r="J186" s="142">
        <f>ROUND(I186*H186,2)</f>
        <v>0</v>
      </c>
      <c r="K186" s="138" t="s">
        <v>150</v>
      </c>
      <c r="L186" s="32"/>
      <c r="M186" s="143" t="s">
        <v>1</v>
      </c>
      <c r="N186" s="144" t="s">
        <v>46</v>
      </c>
      <c r="P186" s="145">
        <f>O186*H186</f>
        <v>0</v>
      </c>
      <c r="Q186" s="145">
        <v>4.0000000000000003E-5</v>
      </c>
      <c r="R186" s="145">
        <f>Q186*H186</f>
        <v>1.1544000000000001E-3</v>
      </c>
      <c r="S186" s="145">
        <v>9.1999999999999998E-2</v>
      </c>
      <c r="T186" s="146">
        <f>S186*H186</f>
        <v>2.6551199999999997</v>
      </c>
      <c r="AR186" s="147" t="s">
        <v>151</v>
      </c>
      <c r="AT186" s="147" t="s">
        <v>146</v>
      </c>
      <c r="AU186" s="147" t="s">
        <v>90</v>
      </c>
      <c r="AY186" s="17" t="s">
        <v>144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88</v>
      </c>
      <c r="BK186" s="148">
        <f>ROUND(I186*H186,2)</f>
        <v>0</v>
      </c>
      <c r="BL186" s="17" t="s">
        <v>151</v>
      </c>
      <c r="BM186" s="147" t="s">
        <v>879</v>
      </c>
    </row>
    <row r="187" spans="2:65" s="1" customFormat="1" ht="19.5">
      <c r="B187" s="32"/>
      <c r="D187" s="150" t="s">
        <v>168</v>
      </c>
      <c r="F187" s="163" t="s">
        <v>201</v>
      </c>
      <c r="I187" s="164"/>
      <c r="L187" s="32"/>
      <c r="M187" s="165"/>
      <c r="T187" s="54"/>
      <c r="AT187" s="17" t="s">
        <v>168</v>
      </c>
      <c r="AU187" s="17" t="s">
        <v>90</v>
      </c>
    </row>
    <row r="188" spans="2:65" s="13" customFormat="1">
      <c r="B188" s="157"/>
      <c r="D188" s="150" t="s">
        <v>156</v>
      </c>
      <c r="E188" s="158" t="s">
        <v>1</v>
      </c>
      <c r="F188" s="159" t="s">
        <v>162</v>
      </c>
      <c r="H188" s="158" t="s">
        <v>1</v>
      </c>
      <c r="I188" s="160"/>
      <c r="L188" s="157"/>
      <c r="M188" s="161"/>
      <c r="T188" s="162"/>
      <c r="AT188" s="158" t="s">
        <v>156</v>
      </c>
      <c r="AU188" s="158" t="s">
        <v>90</v>
      </c>
      <c r="AV188" s="13" t="s">
        <v>88</v>
      </c>
      <c r="AW188" s="13" t="s">
        <v>36</v>
      </c>
      <c r="AX188" s="13" t="s">
        <v>81</v>
      </c>
      <c r="AY188" s="158" t="s">
        <v>144</v>
      </c>
    </row>
    <row r="189" spans="2:65" s="13" customFormat="1">
      <c r="B189" s="157"/>
      <c r="D189" s="150" t="s">
        <v>156</v>
      </c>
      <c r="E189" s="158" t="s">
        <v>1</v>
      </c>
      <c r="F189" s="159" t="s">
        <v>163</v>
      </c>
      <c r="H189" s="158" t="s">
        <v>1</v>
      </c>
      <c r="I189" s="160"/>
      <c r="L189" s="157"/>
      <c r="M189" s="161"/>
      <c r="T189" s="162"/>
      <c r="AT189" s="158" t="s">
        <v>156</v>
      </c>
      <c r="AU189" s="158" t="s">
        <v>90</v>
      </c>
      <c r="AV189" s="13" t="s">
        <v>88</v>
      </c>
      <c r="AW189" s="13" t="s">
        <v>36</v>
      </c>
      <c r="AX189" s="13" t="s">
        <v>81</v>
      </c>
      <c r="AY189" s="158" t="s">
        <v>144</v>
      </c>
    </row>
    <row r="190" spans="2:65" s="12" customFormat="1">
      <c r="B190" s="149"/>
      <c r="D190" s="150" t="s">
        <v>156</v>
      </c>
      <c r="E190" s="151" t="s">
        <v>1</v>
      </c>
      <c r="F190" s="152" t="s">
        <v>880</v>
      </c>
      <c r="H190" s="153">
        <v>1.82</v>
      </c>
      <c r="I190" s="154"/>
      <c r="L190" s="149"/>
      <c r="M190" s="155"/>
      <c r="T190" s="156"/>
      <c r="AT190" s="151" t="s">
        <v>156</v>
      </c>
      <c r="AU190" s="151" t="s">
        <v>90</v>
      </c>
      <c r="AV190" s="12" t="s">
        <v>90</v>
      </c>
      <c r="AW190" s="12" t="s">
        <v>36</v>
      </c>
      <c r="AX190" s="12" t="s">
        <v>81</v>
      </c>
      <c r="AY190" s="151" t="s">
        <v>144</v>
      </c>
    </row>
    <row r="191" spans="2:65" s="12" customFormat="1">
      <c r="B191" s="149"/>
      <c r="D191" s="150" t="s">
        <v>156</v>
      </c>
      <c r="E191" s="151" t="s">
        <v>1</v>
      </c>
      <c r="F191" s="152" t="s">
        <v>881</v>
      </c>
      <c r="H191" s="153">
        <v>3.78</v>
      </c>
      <c r="I191" s="154"/>
      <c r="L191" s="149"/>
      <c r="M191" s="155"/>
      <c r="T191" s="156"/>
      <c r="AT191" s="151" t="s">
        <v>156</v>
      </c>
      <c r="AU191" s="151" t="s">
        <v>90</v>
      </c>
      <c r="AV191" s="12" t="s">
        <v>90</v>
      </c>
      <c r="AW191" s="12" t="s">
        <v>36</v>
      </c>
      <c r="AX191" s="12" t="s">
        <v>81</v>
      </c>
      <c r="AY191" s="151" t="s">
        <v>144</v>
      </c>
    </row>
    <row r="192" spans="2:65" s="12" customFormat="1">
      <c r="B192" s="149"/>
      <c r="D192" s="150" t="s">
        <v>156</v>
      </c>
      <c r="E192" s="151" t="s">
        <v>1</v>
      </c>
      <c r="F192" s="152" t="s">
        <v>882</v>
      </c>
      <c r="H192" s="153">
        <v>14.56</v>
      </c>
      <c r="I192" s="154"/>
      <c r="L192" s="149"/>
      <c r="M192" s="155"/>
      <c r="T192" s="156"/>
      <c r="AT192" s="151" t="s">
        <v>156</v>
      </c>
      <c r="AU192" s="151" t="s">
        <v>90</v>
      </c>
      <c r="AV192" s="12" t="s">
        <v>90</v>
      </c>
      <c r="AW192" s="12" t="s">
        <v>36</v>
      </c>
      <c r="AX192" s="12" t="s">
        <v>81</v>
      </c>
      <c r="AY192" s="151" t="s">
        <v>144</v>
      </c>
    </row>
    <row r="193" spans="2:65" s="13" customFormat="1" ht="22.5">
      <c r="B193" s="157"/>
      <c r="D193" s="150" t="s">
        <v>156</v>
      </c>
      <c r="E193" s="158" t="s">
        <v>1</v>
      </c>
      <c r="F193" s="159" t="s">
        <v>183</v>
      </c>
      <c r="H193" s="158" t="s">
        <v>1</v>
      </c>
      <c r="I193" s="160"/>
      <c r="L193" s="157"/>
      <c r="M193" s="161"/>
      <c r="T193" s="162"/>
      <c r="AT193" s="158" t="s">
        <v>156</v>
      </c>
      <c r="AU193" s="158" t="s">
        <v>90</v>
      </c>
      <c r="AV193" s="13" t="s">
        <v>88</v>
      </c>
      <c r="AW193" s="13" t="s">
        <v>36</v>
      </c>
      <c r="AX193" s="13" t="s">
        <v>81</v>
      </c>
      <c r="AY193" s="158" t="s">
        <v>144</v>
      </c>
    </row>
    <row r="194" spans="2:65" s="12" customFormat="1">
      <c r="B194" s="149"/>
      <c r="D194" s="150" t="s">
        <v>156</v>
      </c>
      <c r="E194" s="151" t="s">
        <v>1</v>
      </c>
      <c r="F194" s="152" t="s">
        <v>876</v>
      </c>
      <c r="H194" s="153">
        <v>8.6999999999999993</v>
      </c>
      <c r="I194" s="154"/>
      <c r="L194" s="149"/>
      <c r="M194" s="155"/>
      <c r="T194" s="156"/>
      <c r="AT194" s="151" t="s">
        <v>156</v>
      </c>
      <c r="AU194" s="151" t="s">
        <v>90</v>
      </c>
      <c r="AV194" s="12" t="s">
        <v>90</v>
      </c>
      <c r="AW194" s="12" t="s">
        <v>36</v>
      </c>
      <c r="AX194" s="12" t="s">
        <v>81</v>
      </c>
      <c r="AY194" s="151" t="s">
        <v>144</v>
      </c>
    </row>
    <row r="195" spans="2:65" s="14" customFormat="1">
      <c r="B195" s="166"/>
      <c r="D195" s="150" t="s">
        <v>156</v>
      </c>
      <c r="E195" s="167" t="s">
        <v>1</v>
      </c>
      <c r="F195" s="168" t="s">
        <v>173</v>
      </c>
      <c r="H195" s="169">
        <v>28.86</v>
      </c>
      <c r="I195" s="170"/>
      <c r="L195" s="166"/>
      <c r="M195" s="171"/>
      <c r="T195" s="172"/>
      <c r="AT195" s="167" t="s">
        <v>156</v>
      </c>
      <c r="AU195" s="167" t="s">
        <v>90</v>
      </c>
      <c r="AV195" s="14" t="s">
        <v>151</v>
      </c>
      <c r="AW195" s="14" t="s">
        <v>36</v>
      </c>
      <c r="AX195" s="14" t="s">
        <v>88</v>
      </c>
      <c r="AY195" s="167" t="s">
        <v>144</v>
      </c>
    </row>
    <row r="196" spans="2:65" s="1" customFormat="1" ht="49.15" customHeight="1">
      <c r="B196" s="32"/>
      <c r="C196" s="136" t="s">
        <v>192</v>
      </c>
      <c r="D196" s="136" t="s">
        <v>146</v>
      </c>
      <c r="E196" s="137" t="s">
        <v>205</v>
      </c>
      <c r="F196" s="138" t="s">
        <v>206</v>
      </c>
      <c r="G196" s="139" t="s">
        <v>149</v>
      </c>
      <c r="H196" s="140">
        <v>12.18</v>
      </c>
      <c r="I196" s="141"/>
      <c r="J196" s="142">
        <f>ROUND(I196*H196,2)</f>
        <v>0</v>
      </c>
      <c r="K196" s="138" t="s">
        <v>1</v>
      </c>
      <c r="L196" s="32"/>
      <c r="M196" s="143" t="s">
        <v>1</v>
      </c>
      <c r="N196" s="144" t="s">
        <v>46</v>
      </c>
      <c r="P196" s="145">
        <f>O196*H196</f>
        <v>0</v>
      </c>
      <c r="Q196" s="145">
        <v>5.0000000000000002E-5</v>
      </c>
      <c r="R196" s="145">
        <f>Q196*H196</f>
        <v>6.0900000000000006E-4</v>
      </c>
      <c r="S196" s="145">
        <v>0.115</v>
      </c>
      <c r="T196" s="146">
        <f>S196*H196</f>
        <v>1.4007000000000001</v>
      </c>
      <c r="AR196" s="147" t="s">
        <v>151</v>
      </c>
      <c r="AT196" s="147" t="s">
        <v>146</v>
      </c>
      <c r="AU196" s="147" t="s">
        <v>90</v>
      </c>
      <c r="AY196" s="17" t="s">
        <v>144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88</v>
      </c>
      <c r="BK196" s="148">
        <f>ROUND(I196*H196,2)</f>
        <v>0</v>
      </c>
      <c r="BL196" s="17" t="s">
        <v>151</v>
      </c>
      <c r="BM196" s="147" t="s">
        <v>883</v>
      </c>
    </row>
    <row r="197" spans="2:65" s="13" customFormat="1">
      <c r="B197" s="157"/>
      <c r="D197" s="150" t="s">
        <v>156</v>
      </c>
      <c r="E197" s="158" t="s">
        <v>1</v>
      </c>
      <c r="F197" s="159" t="s">
        <v>162</v>
      </c>
      <c r="H197" s="158" t="s">
        <v>1</v>
      </c>
      <c r="I197" s="160"/>
      <c r="L197" s="157"/>
      <c r="M197" s="161"/>
      <c r="T197" s="162"/>
      <c r="AT197" s="158" t="s">
        <v>156</v>
      </c>
      <c r="AU197" s="158" t="s">
        <v>90</v>
      </c>
      <c r="AV197" s="13" t="s">
        <v>88</v>
      </c>
      <c r="AW197" s="13" t="s">
        <v>36</v>
      </c>
      <c r="AX197" s="13" t="s">
        <v>81</v>
      </c>
      <c r="AY197" s="158" t="s">
        <v>144</v>
      </c>
    </row>
    <row r="198" spans="2:65" s="13" customFormat="1">
      <c r="B198" s="157"/>
      <c r="D198" s="150" t="s">
        <v>156</v>
      </c>
      <c r="E198" s="158" t="s">
        <v>1</v>
      </c>
      <c r="F198" s="159" t="s">
        <v>163</v>
      </c>
      <c r="H198" s="158" t="s">
        <v>1</v>
      </c>
      <c r="I198" s="160"/>
      <c r="L198" s="157"/>
      <c r="M198" s="161"/>
      <c r="T198" s="162"/>
      <c r="AT198" s="158" t="s">
        <v>156</v>
      </c>
      <c r="AU198" s="158" t="s">
        <v>90</v>
      </c>
      <c r="AV198" s="13" t="s">
        <v>88</v>
      </c>
      <c r="AW198" s="13" t="s">
        <v>36</v>
      </c>
      <c r="AX198" s="13" t="s">
        <v>81</v>
      </c>
      <c r="AY198" s="158" t="s">
        <v>144</v>
      </c>
    </row>
    <row r="199" spans="2:65" s="13" customFormat="1" ht="22.5">
      <c r="B199" s="157"/>
      <c r="D199" s="150" t="s">
        <v>156</v>
      </c>
      <c r="E199" s="158" t="s">
        <v>1</v>
      </c>
      <c r="F199" s="159" t="s">
        <v>183</v>
      </c>
      <c r="H199" s="158" t="s">
        <v>1</v>
      </c>
      <c r="I199" s="160"/>
      <c r="L199" s="157"/>
      <c r="M199" s="161"/>
      <c r="T199" s="162"/>
      <c r="AT199" s="158" t="s">
        <v>156</v>
      </c>
      <c r="AU199" s="158" t="s">
        <v>90</v>
      </c>
      <c r="AV199" s="13" t="s">
        <v>88</v>
      </c>
      <c r="AW199" s="13" t="s">
        <v>36</v>
      </c>
      <c r="AX199" s="13" t="s">
        <v>81</v>
      </c>
      <c r="AY199" s="158" t="s">
        <v>144</v>
      </c>
    </row>
    <row r="200" spans="2:65" s="12" customFormat="1">
      <c r="B200" s="149"/>
      <c r="D200" s="150" t="s">
        <v>156</v>
      </c>
      <c r="E200" s="151" t="s">
        <v>1</v>
      </c>
      <c r="F200" s="152" t="s">
        <v>884</v>
      </c>
      <c r="H200" s="153">
        <v>12.18</v>
      </c>
      <c r="I200" s="154"/>
      <c r="L200" s="149"/>
      <c r="M200" s="155"/>
      <c r="T200" s="156"/>
      <c r="AT200" s="151" t="s">
        <v>156</v>
      </c>
      <c r="AU200" s="151" t="s">
        <v>90</v>
      </c>
      <c r="AV200" s="12" t="s">
        <v>90</v>
      </c>
      <c r="AW200" s="12" t="s">
        <v>36</v>
      </c>
      <c r="AX200" s="12" t="s">
        <v>88</v>
      </c>
      <c r="AY200" s="151" t="s">
        <v>144</v>
      </c>
    </row>
    <row r="201" spans="2:65" s="1" customFormat="1" ht="24.2" customHeight="1">
      <c r="B201" s="32"/>
      <c r="C201" s="136" t="s">
        <v>197</v>
      </c>
      <c r="D201" s="136" t="s">
        <v>146</v>
      </c>
      <c r="E201" s="137" t="s">
        <v>209</v>
      </c>
      <c r="F201" s="138" t="s">
        <v>210</v>
      </c>
      <c r="G201" s="139" t="s">
        <v>211</v>
      </c>
      <c r="H201" s="140">
        <v>156</v>
      </c>
      <c r="I201" s="141"/>
      <c r="J201" s="142">
        <f>ROUND(I201*H201,2)</f>
        <v>0</v>
      </c>
      <c r="K201" s="138" t="s">
        <v>150</v>
      </c>
      <c r="L201" s="32"/>
      <c r="M201" s="143" t="s">
        <v>1</v>
      </c>
      <c r="N201" s="144" t="s">
        <v>46</v>
      </c>
      <c r="P201" s="145">
        <f>O201*H201</f>
        <v>0</v>
      </c>
      <c r="Q201" s="145">
        <v>3.0000000000000001E-5</v>
      </c>
      <c r="R201" s="145">
        <f>Q201*H201</f>
        <v>4.6800000000000001E-3</v>
      </c>
      <c r="S201" s="145">
        <v>0</v>
      </c>
      <c r="T201" s="146">
        <f>S201*H201</f>
        <v>0</v>
      </c>
      <c r="AR201" s="147" t="s">
        <v>151</v>
      </c>
      <c r="AT201" s="147" t="s">
        <v>146</v>
      </c>
      <c r="AU201" s="147" t="s">
        <v>90</v>
      </c>
      <c r="AY201" s="17" t="s">
        <v>144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88</v>
      </c>
      <c r="BK201" s="148">
        <f>ROUND(I201*H201,2)</f>
        <v>0</v>
      </c>
      <c r="BL201" s="17" t="s">
        <v>151</v>
      </c>
      <c r="BM201" s="147" t="s">
        <v>885</v>
      </c>
    </row>
    <row r="202" spans="2:65" s="1" customFormat="1" ht="19.5">
      <c r="B202" s="32"/>
      <c r="D202" s="150" t="s">
        <v>168</v>
      </c>
      <c r="F202" s="163" t="s">
        <v>213</v>
      </c>
      <c r="I202" s="164"/>
      <c r="L202" s="32"/>
      <c r="M202" s="165"/>
      <c r="T202" s="54"/>
      <c r="AT202" s="17" t="s">
        <v>168</v>
      </c>
      <c r="AU202" s="17" t="s">
        <v>90</v>
      </c>
    </row>
    <row r="203" spans="2:65" s="12" customFormat="1">
      <c r="B203" s="149"/>
      <c r="D203" s="150" t="s">
        <v>156</v>
      </c>
      <c r="E203" s="151" t="s">
        <v>1</v>
      </c>
      <c r="F203" s="152" t="s">
        <v>886</v>
      </c>
      <c r="H203" s="153">
        <v>156</v>
      </c>
      <c r="I203" s="154"/>
      <c r="L203" s="149"/>
      <c r="M203" s="155"/>
      <c r="T203" s="156"/>
      <c r="AT203" s="151" t="s">
        <v>156</v>
      </c>
      <c r="AU203" s="151" t="s">
        <v>90</v>
      </c>
      <c r="AV203" s="12" t="s">
        <v>90</v>
      </c>
      <c r="AW203" s="12" t="s">
        <v>36</v>
      </c>
      <c r="AX203" s="12" t="s">
        <v>88</v>
      </c>
      <c r="AY203" s="151" t="s">
        <v>144</v>
      </c>
    </row>
    <row r="204" spans="2:65" s="1" customFormat="1" ht="37.9" customHeight="1">
      <c r="B204" s="32"/>
      <c r="C204" s="136" t="s">
        <v>204</v>
      </c>
      <c r="D204" s="136" t="s">
        <v>146</v>
      </c>
      <c r="E204" s="137" t="s">
        <v>216</v>
      </c>
      <c r="F204" s="138" t="s">
        <v>217</v>
      </c>
      <c r="G204" s="139" t="s">
        <v>218</v>
      </c>
      <c r="H204" s="140">
        <v>6.5</v>
      </c>
      <c r="I204" s="141"/>
      <c r="J204" s="142">
        <f>ROUND(I204*H204,2)</f>
        <v>0</v>
      </c>
      <c r="K204" s="138" t="s">
        <v>150</v>
      </c>
      <c r="L204" s="32"/>
      <c r="M204" s="143" t="s">
        <v>1</v>
      </c>
      <c r="N204" s="144" t="s">
        <v>46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151</v>
      </c>
      <c r="AT204" s="147" t="s">
        <v>146</v>
      </c>
      <c r="AU204" s="147" t="s">
        <v>90</v>
      </c>
      <c r="AY204" s="17" t="s">
        <v>144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88</v>
      </c>
      <c r="BK204" s="148">
        <f>ROUND(I204*H204,2)</f>
        <v>0</v>
      </c>
      <c r="BL204" s="17" t="s">
        <v>151</v>
      </c>
      <c r="BM204" s="147" t="s">
        <v>887</v>
      </c>
    </row>
    <row r="205" spans="2:65" s="12" customFormat="1">
      <c r="B205" s="149"/>
      <c r="D205" s="150" t="s">
        <v>156</v>
      </c>
      <c r="E205" s="151" t="s">
        <v>1</v>
      </c>
      <c r="F205" s="152" t="s">
        <v>888</v>
      </c>
      <c r="H205" s="153">
        <v>6.5</v>
      </c>
      <c r="I205" s="154"/>
      <c r="L205" s="149"/>
      <c r="M205" s="155"/>
      <c r="T205" s="156"/>
      <c r="AT205" s="151" t="s">
        <v>156</v>
      </c>
      <c r="AU205" s="151" t="s">
        <v>90</v>
      </c>
      <c r="AV205" s="12" t="s">
        <v>90</v>
      </c>
      <c r="AW205" s="12" t="s">
        <v>36</v>
      </c>
      <c r="AX205" s="12" t="s">
        <v>88</v>
      </c>
      <c r="AY205" s="151" t="s">
        <v>144</v>
      </c>
    </row>
    <row r="206" spans="2:65" s="1" customFormat="1" ht="66.75" customHeight="1">
      <c r="B206" s="32"/>
      <c r="C206" s="136" t="s">
        <v>208</v>
      </c>
      <c r="D206" s="136" t="s">
        <v>146</v>
      </c>
      <c r="E206" s="137" t="s">
        <v>222</v>
      </c>
      <c r="F206" s="138" t="s">
        <v>889</v>
      </c>
      <c r="G206" s="139" t="s">
        <v>224</v>
      </c>
      <c r="H206" s="140">
        <v>2</v>
      </c>
      <c r="I206" s="141"/>
      <c r="J206" s="142">
        <f>ROUND(I206*H206,2)</f>
        <v>0</v>
      </c>
      <c r="K206" s="138" t="s">
        <v>150</v>
      </c>
      <c r="L206" s="32"/>
      <c r="M206" s="143" t="s">
        <v>1</v>
      </c>
      <c r="N206" s="144" t="s">
        <v>46</v>
      </c>
      <c r="P206" s="145">
        <f>O206*H206</f>
        <v>0</v>
      </c>
      <c r="Q206" s="145">
        <v>3.6900000000000002E-2</v>
      </c>
      <c r="R206" s="145">
        <f>Q206*H206</f>
        <v>7.3800000000000004E-2</v>
      </c>
      <c r="S206" s="145">
        <v>0</v>
      </c>
      <c r="T206" s="146">
        <f>S206*H206</f>
        <v>0</v>
      </c>
      <c r="AR206" s="147" t="s">
        <v>151</v>
      </c>
      <c r="AT206" s="147" t="s">
        <v>146</v>
      </c>
      <c r="AU206" s="147" t="s">
        <v>90</v>
      </c>
      <c r="AY206" s="17" t="s">
        <v>144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88</v>
      </c>
      <c r="BK206" s="148">
        <f>ROUND(I206*H206,2)</f>
        <v>0</v>
      </c>
      <c r="BL206" s="17" t="s">
        <v>151</v>
      </c>
      <c r="BM206" s="147" t="s">
        <v>890</v>
      </c>
    </row>
    <row r="207" spans="2:65" s="12" customFormat="1">
      <c r="B207" s="149"/>
      <c r="D207" s="150" t="s">
        <v>156</v>
      </c>
      <c r="E207" s="151" t="s">
        <v>1</v>
      </c>
      <c r="F207" s="152" t="s">
        <v>891</v>
      </c>
      <c r="H207" s="153">
        <v>2</v>
      </c>
      <c r="I207" s="154"/>
      <c r="L207" s="149"/>
      <c r="M207" s="155"/>
      <c r="T207" s="156"/>
      <c r="AT207" s="151" t="s">
        <v>156</v>
      </c>
      <c r="AU207" s="151" t="s">
        <v>90</v>
      </c>
      <c r="AV207" s="12" t="s">
        <v>90</v>
      </c>
      <c r="AW207" s="12" t="s">
        <v>36</v>
      </c>
      <c r="AX207" s="12" t="s">
        <v>88</v>
      </c>
      <c r="AY207" s="151" t="s">
        <v>144</v>
      </c>
    </row>
    <row r="208" spans="2:65" s="1" customFormat="1" ht="66.75" customHeight="1">
      <c r="B208" s="32"/>
      <c r="C208" s="136" t="s">
        <v>215</v>
      </c>
      <c r="D208" s="136" t="s">
        <v>146</v>
      </c>
      <c r="E208" s="137" t="s">
        <v>228</v>
      </c>
      <c r="F208" s="138" t="s">
        <v>889</v>
      </c>
      <c r="G208" s="139" t="s">
        <v>224</v>
      </c>
      <c r="H208" s="140">
        <v>8</v>
      </c>
      <c r="I208" s="141"/>
      <c r="J208" s="142">
        <f>ROUND(I208*H208,2)</f>
        <v>0</v>
      </c>
      <c r="K208" s="138" t="s">
        <v>150</v>
      </c>
      <c r="L208" s="32"/>
      <c r="M208" s="143" t="s">
        <v>1</v>
      </c>
      <c r="N208" s="144" t="s">
        <v>46</v>
      </c>
      <c r="P208" s="145">
        <f>O208*H208</f>
        <v>0</v>
      </c>
      <c r="Q208" s="145">
        <v>3.6900000000000002E-2</v>
      </c>
      <c r="R208" s="145">
        <f>Q208*H208</f>
        <v>0.29520000000000002</v>
      </c>
      <c r="S208" s="145">
        <v>0</v>
      </c>
      <c r="T208" s="146">
        <f>S208*H208</f>
        <v>0</v>
      </c>
      <c r="AR208" s="147" t="s">
        <v>151</v>
      </c>
      <c r="AT208" s="147" t="s">
        <v>146</v>
      </c>
      <c r="AU208" s="147" t="s">
        <v>90</v>
      </c>
      <c r="AY208" s="17" t="s">
        <v>144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88</v>
      </c>
      <c r="BK208" s="148">
        <f>ROUND(I208*H208,2)</f>
        <v>0</v>
      </c>
      <c r="BL208" s="17" t="s">
        <v>151</v>
      </c>
      <c r="BM208" s="147" t="s">
        <v>892</v>
      </c>
    </row>
    <row r="209" spans="2:65" s="12" customFormat="1">
      <c r="B209" s="149"/>
      <c r="D209" s="150" t="s">
        <v>156</v>
      </c>
      <c r="E209" s="151" t="s">
        <v>1</v>
      </c>
      <c r="F209" s="152" t="s">
        <v>893</v>
      </c>
      <c r="H209" s="153">
        <v>8</v>
      </c>
      <c r="I209" s="154"/>
      <c r="L209" s="149"/>
      <c r="M209" s="155"/>
      <c r="T209" s="156"/>
      <c r="AT209" s="151" t="s">
        <v>156</v>
      </c>
      <c r="AU209" s="151" t="s">
        <v>90</v>
      </c>
      <c r="AV209" s="12" t="s">
        <v>90</v>
      </c>
      <c r="AW209" s="12" t="s">
        <v>36</v>
      </c>
      <c r="AX209" s="12" t="s">
        <v>88</v>
      </c>
      <c r="AY209" s="151" t="s">
        <v>144</v>
      </c>
    </row>
    <row r="210" spans="2:65" s="1" customFormat="1" ht="24.2" customHeight="1">
      <c r="B210" s="32"/>
      <c r="C210" s="136" t="s">
        <v>221</v>
      </c>
      <c r="D210" s="136" t="s">
        <v>146</v>
      </c>
      <c r="E210" s="137" t="s">
        <v>232</v>
      </c>
      <c r="F210" s="138" t="s">
        <v>233</v>
      </c>
      <c r="G210" s="139" t="s">
        <v>149</v>
      </c>
      <c r="H210" s="140">
        <v>9.6</v>
      </c>
      <c r="I210" s="141"/>
      <c r="J210" s="142">
        <f>ROUND(I210*H210,2)</f>
        <v>0</v>
      </c>
      <c r="K210" s="138" t="s">
        <v>150</v>
      </c>
      <c r="L210" s="32"/>
      <c r="M210" s="143" t="s">
        <v>1</v>
      </c>
      <c r="N210" s="144" t="s">
        <v>46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151</v>
      </c>
      <c r="AT210" s="147" t="s">
        <v>146</v>
      </c>
      <c r="AU210" s="147" t="s">
        <v>90</v>
      </c>
      <c r="AY210" s="17" t="s">
        <v>144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88</v>
      </c>
      <c r="BK210" s="148">
        <f>ROUND(I210*H210,2)</f>
        <v>0</v>
      </c>
      <c r="BL210" s="17" t="s">
        <v>151</v>
      </c>
      <c r="BM210" s="147" t="s">
        <v>894</v>
      </c>
    </row>
    <row r="211" spans="2:65" s="13" customFormat="1">
      <c r="B211" s="157"/>
      <c r="D211" s="150" t="s">
        <v>156</v>
      </c>
      <c r="E211" s="158" t="s">
        <v>1</v>
      </c>
      <c r="F211" s="159" t="s">
        <v>162</v>
      </c>
      <c r="H211" s="158" t="s">
        <v>1</v>
      </c>
      <c r="I211" s="160"/>
      <c r="L211" s="157"/>
      <c r="M211" s="161"/>
      <c r="T211" s="162"/>
      <c r="AT211" s="158" t="s">
        <v>156</v>
      </c>
      <c r="AU211" s="158" t="s">
        <v>90</v>
      </c>
      <c r="AV211" s="13" t="s">
        <v>88</v>
      </c>
      <c r="AW211" s="13" t="s">
        <v>36</v>
      </c>
      <c r="AX211" s="13" t="s">
        <v>81</v>
      </c>
      <c r="AY211" s="158" t="s">
        <v>144</v>
      </c>
    </row>
    <row r="212" spans="2:65" s="13" customFormat="1">
      <c r="B212" s="157"/>
      <c r="D212" s="150" t="s">
        <v>156</v>
      </c>
      <c r="E212" s="158" t="s">
        <v>1</v>
      </c>
      <c r="F212" s="159" t="s">
        <v>163</v>
      </c>
      <c r="H212" s="158" t="s">
        <v>1</v>
      </c>
      <c r="I212" s="160"/>
      <c r="L212" s="157"/>
      <c r="M212" s="161"/>
      <c r="T212" s="162"/>
      <c r="AT212" s="158" t="s">
        <v>156</v>
      </c>
      <c r="AU212" s="158" t="s">
        <v>90</v>
      </c>
      <c r="AV212" s="13" t="s">
        <v>88</v>
      </c>
      <c r="AW212" s="13" t="s">
        <v>36</v>
      </c>
      <c r="AX212" s="13" t="s">
        <v>81</v>
      </c>
      <c r="AY212" s="158" t="s">
        <v>144</v>
      </c>
    </row>
    <row r="213" spans="2:65" s="12" customFormat="1">
      <c r="B213" s="149"/>
      <c r="D213" s="150" t="s">
        <v>156</v>
      </c>
      <c r="E213" s="151" t="s">
        <v>1</v>
      </c>
      <c r="F213" s="152" t="s">
        <v>895</v>
      </c>
      <c r="H213" s="153">
        <v>9.6</v>
      </c>
      <c r="I213" s="154"/>
      <c r="L213" s="149"/>
      <c r="M213" s="155"/>
      <c r="T213" s="156"/>
      <c r="AT213" s="151" t="s">
        <v>156</v>
      </c>
      <c r="AU213" s="151" t="s">
        <v>90</v>
      </c>
      <c r="AV213" s="12" t="s">
        <v>90</v>
      </c>
      <c r="AW213" s="12" t="s">
        <v>36</v>
      </c>
      <c r="AX213" s="12" t="s">
        <v>81</v>
      </c>
      <c r="AY213" s="151" t="s">
        <v>144</v>
      </c>
    </row>
    <row r="214" spans="2:65" s="14" customFormat="1">
      <c r="B214" s="166"/>
      <c r="D214" s="150" t="s">
        <v>156</v>
      </c>
      <c r="E214" s="167" t="s">
        <v>1</v>
      </c>
      <c r="F214" s="168" t="s">
        <v>173</v>
      </c>
      <c r="H214" s="169">
        <v>9.6</v>
      </c>
      <c r="I214" s="170"/>
      <c r="L214" s="166"/>
      <c r="M214" s="171"/>
      <c r="T214" s="172"/>
      <c r="AT214" s="167" t="s">
        <v>156</v>
      </c>
      <c r="AU214" s="167" t="s">
        <v>90</v>
      </c>
      <c r="AV214" s="14" t="s">
        <v>151</v>
      </c>
      <c r="AW214" s="14" t="s">
        <v>36</v>
      </c>
      <c r="AX214" s="14" t="s">
        <v>88</v>
      </c>
      <c r="AY214" s="167" t="s">
        <v>144</v>
      </c>
    </row>
    <row r="215" spans="2:65" s="1" customFormat="1" ht="37.9" customHeight="1">
      <c r="B215" s="32"/>
      <c r="C215" s="136" t="s">
        <v>227</v>
      </c>
      <c r="D215" s="136" t="s">
        <v>146</v>
      </c>
      <c r="E215" s="137" t="s">
        <v>237</v>
      </c>
      <c r="F215" s="138" t="s">
        <v>238</v>
      </c>
      <c r="G215" s="139" t="s">
        <v>239</v>
      </c>
      <c r="H215" s="140">
        <v>17.5</v>
      </c>
      <c r="I215" s="141"/>
      <c r="J215" s="142">
        <f>ROUND(I215*H215,2)</f>
        <v>0</v>
      </c>
      <c r="K215" s="138" t="s">
        <v>150</v>
      </c>
      <c r="L215" s="32"/>
      <c r="M215" s="143" t="s">
        <v>1</v>
      </c>
      <c r="N215" s="144" t="s">
        <v>46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151</v>
      </c>
      <c r="AT215" s="147" t="s">
        <v>146</v>
      </c>
      <c r="AU215" s="147" t="s">
        <v>90</v>
      </c>
      <c r="AY215" s="17" t="s">
        <v>144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88</v>
      </c>
      <c r="BK215" s="148">
        <f>ROUND(I215*H215,2)</f>
        <v>0</v>
      </c>
      <c r="BL215" s="17" t="s">
        <v>151</v>
      </c>
      <c r="BM215" s="147" t="s">
        <v>896</v>
      </c>
    </row>
    <row r="216" spans="2:65" s="12" customFormat="1">
      <c r="B216" s="149"/>
      <c r="D216" s="150" t="s">
        <v>156</v>
      </c>
      <c r="E216" s="151" t="s">
        <v>1</v>
      </c>
      <c r="F216" s="152" t="s">
        <v>897</v>
      </c>
      <c r="H216" s="153">
        <v>17.5</v>
      </c>
      <c r="I216" s="154"/>
      <c r="L216" s="149"/>
      <c r="M216" s="155"/>
      <c r="T216" s="156"/>
      <c r="AT216" s="151" t="s">
        <v>156</v>
      </c>
      <c r="AU216" s="151" t="s">
        <v>90</v>
      </c>
      <c r="AV216" s="12" t="s">
        <v>90</v>
      </c>
      <c r="AW216" s="12" t="s">
        <v>36</v>
      </c>
      <c r="AX216" s="12" t="s">
        <v>88</v>
      </c>
      <c r="AY216" s="151" t="s">
        <v>144</v>
      </c>
    </row>
    <row r="217" spans="2:65" s="1" customFormat="1" ht="55.5" customHeight="1">
      <c r="B217" s="32"/>
      <c r="C217" s="136" t="s">
        <v>8</v>
      </c>
      <c r="D217" s="136" t="s">
        <v>146</v>
      </c>
      <c r="E217" s="137" t="s">
        <v>243</v>
      </c>
      <c r="F217" s="138" t="s">
        <v>244</v>
      </c>
      <c r="G217" s="139" t="s">
        <v>239</v>
      </c>
      <c r="H217" s="140">
        <v>43.515000000000001</v>
      </c>
      <c r="I217" s="141"/>
      <c r="J217" s="142">
        <f>ROUND(I217*H217,2)</f>
        <v>0</v>
      </c>
      <c r="K217" s="138" t="s">
        <v>150</v>
      </c>
      <c r="L217" s="32"/>
      <c r="M217" s="143" t="s">
        <v>1</v>
      </c>
      <c r="N217" s="144" t="s">
        <v>46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151</v>
      </c>
      <c r="AT217" s="147" t="s">
        <v>146</v>
      </c>
      <c r="AU217" s="147" t="s">
        <v>90</v>
      </c>
      <c r="AY217" s="17" t="s">
        <v>144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88</v>
      </c>
      <c r="BK217" s="148">
        <f>ROUND(I217*H217,2)</f>
        <v>0</v>
      </c>
      <c r="BL217" s="17" t="s">
        <v>151</v>
      </c>
      <c r="BM217" s="147" t="s">
        <v>898</v>
      </c>
    </row>
    <row r="218" spans="2:65" s="13" customFormat="1">
      <c r="B218" s="157"/>
      <c r="D218" s="150" t="s">
        <v>156</v>
      </c>
      <c r="E218" s="158" t="s">
        <v>1</v>
      </c>
      <c r="F218" s="159" t="s">
        <v>162</v>
      </c>
      <c r="H218" s="158" t="s">
        <v>1</v>
      </c>
      <c r="I218" s="160"/>
      <c r="L218" s="157"/>
      <c r="M218" s="161"/>
      <c r="T218" s="162"/>
      <c r="AT218" s="158" t="s">
        <v>156</v>
      </c>
      <c r="AU218" s="158" t="s">
        <v>90</v>
      </c>
      <c r="AV218" s="13" t="s">
        <v>88</v>
      </c>
      <c r="AW218" s="13" t="s">
        <v>36</v>
      </c>
      <c r="AX218" s="13" t="s">
        <v>81</v>
      </c>
      <c r="AY218" s="158" t="s">
        <v>144</v>
      </c>
    </row>
    <row r="219" spans="2:65" s="13" customFormat="1">
      <c r="B219" s="157"/>
      <c r="D219" s="150" t="s">
        <v>156</v>
      </c>
      <c r="E219" s="158" t="s">
        <v>1</v>
      </c>
      <c r="F219" s="159" t="s">
        <v>246</v>
      </c>
      <c r="H219" s="158" t="s">
        <v>1</v>
      </c>
      <c r="I219" s="160"/>
      <c r="L219" s="157"/>
      <c r="M219" s="161"/>
      <c r="T219" s="162"/>
      <c r="AT219" s="158" t="s">
        <v>156</v>
      </c>
      <c r="AU219" s="158" t="s">
        <v>90</v>
      </c>
      <c r="AV219" s="13" t="s">
        <v>88</v>
      </c>
      <c r="AW219" s="13" t="s">
        <v>36</v>
      </c>
      <c r="AX219" s="13" t="s">
        <v>81</v>
      </c>
      <c r="AY219" s="158" t="s">
        <v>144</v>
      </c>
    </row>
    <row r="220" spans="2:65" s="13" customFormat="1">
      <c r="B220" s="157"/>
      <c r="D220" s="150" t="s">
        <v>156</v>
      </c>
      <c r="E220" s="158" t="s">
        <v>1</v>
      </c>
      <c r="F220" s="159" t="s">
        <v>247</v>
      </c>
      <c r="H220" s="158" t="s">
        <v>1</v>
      </c>
      <c r="I220" s="160"/>
      <c r="L220" s="157"/>
      <c r="M220" s="161"/>
      <c r="T220" s="162"/>
      <c r="AT220" s="158" t="s">
        <v>156</v>
      </c>
      <c r="AU220" s="158" t="s">
        <v>90</v>
      </c>
      <c r="AV220" s="13" t="s">
        <v>88</v>
      </c>
      <c r="AW220" s="13" t="s">
        <v>36</v>
      </c>
      <c r="AX220" s="13" t="s">
        <v>81</v>
      </c>
      <c r="AY220" s="158" t="s">
        <v>144</v>
      </c>
    </row>
    <row r="221" spans="2:65" s="12" customFormat="1">
      <c r="B221" s="149"/>
      <c r="D221" s="150" t="s">
        <v>156</v>
      </c>
      <c r="E221" s="151" t="s">
        <v>1</v>
      </c>
      <c r="F221" s="152" t="s">
        <v>899</v>
      </c>
      <c r="H221" s="153">
        <v>5.7549999999999999</v>
      </c>
      <c r="I221" s="154"/>
      <c r="L221" s="149"/>
      <c r="M221" s="155"/>
      <c r="T221" s="156"/>
      <c r="AT221" s="151" t="s">
        <v>156</v>
      </c>
      <c r="AU221" s="151" t="s">
        <v>90</v>
      </c>
      <c r="AV221" s="12" t="s">
        <v>90</v>
      </c>
      <c r="AW221" s="12" t="s">
        <v>36</v>
      </c>
      <c r="AX221" s="12" t="s">
        <v>81</v>
      </c>
      <c r="AY221" s="151" t="s">
        <v>144</v>
      </c>
    </row>
    <row r="222" spans="2:65" s="12" customFormat="1">
      <c r="B222" s="149"/>
      <c r="D222" s="150" t="s">
        <v>156</v>
      </c>
      <c r="E222" s="151" t="s">
        <v>1</v>
      </c>
      <c r="F222" s="152" t="s">
        <v>900</v>
      </c>
      <c r="H222" s="153">
        <v>5.91</v>
      </c>
      <c r="I222" s="154"/>
      <c r="L222" s="149"/>
      <c r="M222" s="155"/>
      <c r="T222" s="156"/>
      <c r="AT222" s="151" t="s">
        <v>156</v>
      </c>
      <c r="AU222" s="151" t="s">
        <v>90</v>
      </c>
      <c r="AV222" s="12" t="s">
        <v>90</v>
      </c>
      <c r="AW222" s="12" t="s">
        <v>36</v>
      </c>
      <c r="AX222" s="12" t="s">
        <v>81</v>
      </c>
      <c r="AY222" s="151" t="s">
        <v>144</v>
      </c>
    </row>
    <row r="223" spans="2:65" s="12" customFormat="1">
      <c r="B223" s="149"/>
      <c r="D223" s="150" t="s">
        <v>156</v>
      </c>
      <c r="E223" s="151" t="s">
        <v>1</v>
      </c>
      <c r="F223" s="152" t="s">
        <v>901</v>
      </c>
      <c r="H223" s="153">
        <v>2.9750000000000001</v>
      </c>
      <c r="I223" s="154"/>
      <c r="L223" s="149"/>
      <c r="M223" s="155"/>
      <c r="T223" s="156"/>
      <c r="AT223" s="151" t="s">
        <v>156</v>
      </c>
      <c r="AU223" s="151" t="s">
        <v>90</v>
      </c>
      <c r="AV223" s="12" t="s">
        <v>90</v>
      </c>
      <c r="AW223" s="12" t="s">
        <v>36</v>
      </c>
      <c r="AX223" s="12" t="s">
        <v>81</v>
      </c>
      <c r="AY223" s="151" t="s">
        <v>144</v>
      </c>
    </row>
    <row r="224" spans="2:65" s="12" customFormat="1">
      <c r="B224" s="149"/>
      <c r="D224" s="150" t="s">
        <v>156</v>
      </c>
      <c r="E224" s="151" t="s">
        <v>1</v>
      </c>
      <c r="F224" s="152" t="s">
        <v>902</v>
      </c>
      <c r="H224" s="153">
        <v>12.4</v>
      </c>
      <c r="I224" s="154"/>
      <c r="L224" s="149"/>
      <c r="M224" s="155"/>
      <c r="T224" s="156"/>
      <c r="AT224" s="151" t="s">
        <v>156</v>
      </c>
      <c r="AU224" s="151" t="s">
        <v>90</v>
      </c>
      <c r="AV224" s="12" t="s">
        <v>90</v>
      </c>
      <c r="AW224" s="12" t="s">
        <v>36</v>
      </c>
      <c r="AX224" s="12" t="s">
        <v>81</v>
      </c>
      <c r="AY224" s="151" t="s">
        <v>144</v>
      </c>
    </row>
    <row r="225" spans="2:65" s="12" customFormat="1">
      <c r="B225" s="149"/>
      <c r="D225" s="150" t="s">
        <v>156</v>
      </c>
      <c r="E225" s="151" t="s">
        <v>1</v>
      </c>
      <c r="F225" s="152" t="s">
        <v>903</v>
      </c>
      <c r="H225" s="153">
        <v>11.6</v>
      </c>
      <c r="I225" s="154"/>
      <c r="L225" s="149"/>
      <c r="M225" s="155"/>
      <c r="T225" s="156"/>
      <c r="AT225" s="151" t="s">
        <v>156</v>
      </c>
      <c r="AU225" s="151" t="s">
        <v>90</v>
      </c>
      <c r="AV225" s="12" t="s">
        <v>90</v>
      </c>
      <c r="AW225" s="12" t="s">
        <v>36</v>
      </c>
      <c r="AX225" s="12" t="s">
        <v>81</v>
      </c>
      <c r="AY225" s="151" t="s">
        <v>144</v>
      </c>
    </row>
    <row r="226" spans="2:65" s="12" customFormat="1">
      <c r="B226" s="149"/>
      <c r="D226" s="150" t="s">
        <v>156</v>
      </c>
      <c r="E226" s="151" t="s">
        <v>1</v>
      </c>
      <c r="F226" s="152" t="s">
        <v>904</v>
      </c>
      <c r="H226" s="153">
        <v>4.875</v>
      </c>
      <c r="I226" s="154"/>
      <c r="L226" s="149"/>
      <c r="M226" s="155"/>
      <c r="T226" s="156"/>
      <c r="AT226" s="151" t="s">
        <v>156</v>
      </c>
      <c r="AU226" s="151" t="s">
        <v>90</v>
      </c>
      <c r="AV226" s="12" t="s">
        <v>90</v>
      </c>
      <c r="AW226" s="12" t="s">
        <v>36</v>
      </c>
      <c r="AX226" s="12" t="s">
        <v>81</v>
      </c>
      <c r="AY226" s="151" t="s">
        <v>144</v>
      </c>
    </row>
    <row r="227" spans="2:65" s="14" customFormat="1">
      <c r="B227" s="166"/>
      <c r="D227" s="150" t="s">
        <v>156</v>
      </c>
      <c r="E227" s="167" t="s">
        <v>1</v>
      </c>
      <c r="F227" s="168" t="s">
        <v>173</v>
      </c>
      <c r="H227" s="169">
        <v>43.515000000000001</v>
      </c>
      <c r="I227" s="170"/>
      <c r="L227" s="166"/>
      <c r="M227" s="171"/>
      <c r="T227" s="172"/>
      <c r="AT227" s="167" t="s">
        <v>156</v>
      </c>
      <c r="AU227" s="167" t="s">
        <v>90</v>
      </c>
      <c r="AV227" s="14" t="s">
        <v>151</v>
      </c>
      <c r="AW227" s="14" t="s">
        <v>36</v>
      </c>
      <c r="AX227" s="14" t="s">
        <v>88</v>
      </c>
      <c r="AY227" s="167" t="s">
        <v>144</v>
      </c>
    </row>
    <row r="228" spans="2:65" s="1" customFormat="1" ht="55.5" customHeight="1">
      <c r="B228" s="32"/>
      <c r="C228" s="136" t="s">
        <v>236</v>
      </c>
      <c r="D228" s="136" t="s">
        <v>146</v>
      </c>
      <c r="E228" s="137" t="s">
        <v>251</v>
      </c>
      <c r="F228" s="138" t="s">
        <v>252</v>
      </c>
      <c r="G228" s="139" t="s">
        <v>239</v>
      </c>
      <c r="H228" s="140">
        <v>43.515000000000001</v>
      </c>
      <c r="I228" s="141"/>
      <c r="J228" s="142">
        <f>ROUND(I228*H228,2)</f>
        <v>0</v>
      </c>
      <c r="K228" s="138" t="s">
        <v>150</v>
      </c>
      <c r="L228" s="32"/>
      <c r="M228" s="143" t="s">
        <v>1</v>
      </c>
      <c r="N228" s="144" t="s">
        <v>46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151</v>
      </c>
      <c r="AT228" s="147" t="s">
        <v>146</v>
      </c>
      <c r="AU228" s="147" t="s">
        <v>90</v>
      </c>
      <c r="AY228" s="17" t="s">
        <v>144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88</v>
      </c>
      <c r="BK228" s="148">
        <f>ROUND(I228*H228,2)</f>
        <v>0</v>
      </c>
      <c r="BL228" s="17" t="s">
        <v>151</v>
      </c>
      <c r="BM228" s="147" t="s">
        <v>905</v>
      </c>
    </row>
    <row r="229" spans="2:65" s="13" customFormat="1">
      <c r="B229" s="157"/>
      <c r="D229" s="150" t="s">
        <v>156</v>
      </c>
      <c r="E229" s="158" t="s">
        <v>1</v>
      </c>
      <c r="F229" s="159" t="s">
        <v>162</v>
      </c>
      <c r="H229" s="158" t="s">
        <v>1</v>
      </c>
      <c r="I229" s="160"/>
      <c r="L229" s="157"/>
      <c r="M229" s="161"/>
      <c r="T229" s="162"/>
      <c r="AT229" s="158" t="s">
        <v>156</v>
      </c>
      <c r="AU229" s="158" t="s">
        <v>90</v>
      </c>
      <c r="AV229" s="13" t="s">
        <v>88</v>
      </c>
      <c r="AW229" s="13" t="s">
        <v>36</v>
      </c>
      <c r="AX229" s="13" t="s">
        <v>81</v>
      </c>
      <c r="AY229" s="158" t="s">
        <v>144</v>
      </c>
    </row>
    <row r="230" spans="2:65" s="13" customFormat="1">
      <c r="B230" s="157"/>
      <c r="D230" s="150" t="s">
        <v>156</v>
      </c>
      <c r="E230" s="158" t="s">
        <v>1</v>
      </c>
      <c r="F230" s="159" t="s">
        <v>246</v>
      </c>
      <c r="H230" s="158" t="s">
        <v>1</v>
      </c>
      <c r="I230" s="160"/>
      <c r="L230" s="157"/>
      <c r="M230" s="161"/>
      <c r="T230" s="162"/>
      <c r="AT230" s="158" t="s">
        <v>156</v>
      </c>
      <c r="AU230" s="158" t="s">
        <v>90</v>
      </c>
      <c r="AV230" s="13" t="s">
        <v>88</v>
      </c>
      <c r="AW230" s="13" t="s">
        <v>36</v>
      </c>
      <c r="AX230" s="13" t="s">
        <v>81</v>
      </c>
      <c r="AY230" s="158" t="s">
        <v>144</v>
      </c>
    </row>
    <row r="231" spans="2:65" s="13" customFormat="1">
      <c r="B231" s="157"/>
      <c r="D231" s="150" t="s">
        <v>156</v>
      </c>
      <c r="E231" s="158" t="s">
        <v>1</v>
      </c>
      <c r="F231" s="159" t="s">
        <v>247</v>
      </c>
      <c r="H231" s="158" t="s">
        <v>1</v>
      </c>
      <c r="I231" s="160"/>
      <c r="L231" s="157"/>
      <c r="M231" s="161"/>
      <c r="T231" s="162"/>
      <c r="AT231" s="158" t="s">
        <v>156</v>
      </c>
      <c r="AU231" s="158" t="s">
        <v>90</v>
      </c>
      <c r="AV231" s="13" t="s">
        <v>88</v>
      </c>
      <c r="AW231" s="13" t="s">
        <v>36</v>
      </c>
      <c r="AX231" s="13" t="s">
        <v>81</v>
      </c>
      <c r="AY231" s="158" t="s">
        <v>144</v>
      </c>
    </row>
    <row r="232" spans="2:65" s="12" customFormat="1">
      <c r="B232" s="149"/>
      <c r="D232" s="150" t="s">
        <v>156</v>
      </c>
      <c r="E232" s="151" t="s">
        <v>1</v>
      </c>
      <c r="F232" s="152" t="s">
        <v>899</v>
      </c>
      <c r="H232" s="153">
        <v>5.7549999999999999</v>
      </c>
      <c r="I232" s="154"/>
      <c r="L232" s="149"/>
      <c r="M232" s="155"/>
      <c r="T232" s="156"/>
      <c r="AT232" s="151" t="s">
        <v>156</v>
      </c>
      <c r="AU232" s="151" t="s">
        <v>90</v>
      </c>
      <c r="AV232" s="12" t="s">
        <v>90</v>
      </c>
      <c r="AW232" s="12" t="s">
        <v>36</v>
      </c>
      <c r="AX232" s="12" t="s">
        <v>81</v>
      </c>
      <c r="AY232" s="151" t="s">
        <v>144</v>
      </c>
    </row>
    <row r="233" spans="2:65" s="12" customFormat="1">
      <c r="B233" s="149"/>
      <c r="D233" s="150" t="s">
        <v>156</v>
      </c>
      <c r="E233" s="151" t="s">
        <v>1</v>
      </c>
      <c r="F233" s="152" t="s">
        <v>900</v>
      </c>
      <c r="H233" s="153">
        <v>5.91</v>
      </c>
      <c r="I233" s="154"/>
      <c r="L233" s="149"/>
      <c r="M233" s="155"/>
      <c r="T233" s="156"/>
      <c r="AT233" s="151" t="s">
        <v>156</v>
      </c>
      <c r="AU233" s="151" t="s">
        <v>90</v>
      </c>
      <c r="AV233" s="12" t="s">
        <v>90</v>
      </c>
      <c r="AW233" s="12" t="s">
        <v>36</v>
      </c>
      <c r="AX233" s="12" t="s">
        <v>81</v>
      </c>
      <c r="AY233" s="151" t="s">
        <v>144</v>
      </c>
    </row>
    <row r="234" spans="2:65" s="12" customFormat="1">
      <c r="B234" s="149"/>
      <c r="D234" s="150" t="s">
        <v>156</v>
      </c>
      <c r="E234" s="151" t="s">
        <v>1</v>
      </c>
      <c r="F234" s="152" t="s">
        <v>901</v>
      </c>
      <c r="H234" s="153">
        <v>2.9750000000000001</v>
      </c>
      <c r="I234" s="154"/>
      <c r="L234" s="149"/>
      <c r="M234" s="155"/>
      <c r="T234" s="156"/>
      <c r="AT234" s="151" t="s">
        <v>156</v>
      </c>
      <c r="AU234" s="151" t="s">
        <v>90</v>
      </c>
      <c r="AV234" s="12" t="s">
        <v>90</v>
      </c>
      <c r="AW234" s="12" t="s">
        <v>36</v>
      </c>
      <c r="AX234" s="12" t="s">
        <v>81</v>
      </c>
      <c r="AY234" s="151" t="s">
        <v>144</v>
      </c>
    </row>
    <row r="235" spans="2:65" s="12" customFormat="1">
      <c r="B235" s="149"/>
      <c r="D235" s="150" t="s">
        <v>156</v>
      </c>
      <c r="E235" s="151" t="s">
        <v>1</v>
      </c>
      <c r="F235" s="152" t="s">
        <v>902</v>
      </c>
      <c r="H235" s="153">
        <v>12.4</v>
      </c>
      <c r="I235" s="154"/>
      <c r="L235" s="149"/>
      <c r="M235" s="155"/>
      <c r="T235" s="156"/>
      <c r="AT235" s="151" t="s">
        <v>156</v>
      </c>
      <c r="AU235" s="151" t="s">
        <v>90</v>
      </c>
      <c r="AV235" s="12" t="s">
        <v>90</v>
      </c>
      <c r="AW235" s="12" t="s">
        <v>36</v>
      </c>
      <c r="AX235" s="12" t="s">
        <v>81</v>
      </c>
      <c r="AY235" s="151" t="s">
        <v>144</v>
      </c>
    </row>
    <row r="236" spans="2:65" s="12" customFormat="1">
      <c r="B236" s="149"/>
      <c r="D236" s="150" t="s">
        <v>156</v>
      </c>
      <c r="E236" s="151" t="s">
        <v>1</v>
      </c>
      <c r="F236" s="152" t="s">
        <v>903</v>
      </c>
      <c r="H236" s="153">
        <v>11.6</v>
      </c>
      <c r="I236" s="154"/>
      <c r="L236" s="149"/>
      <c r="M236" s="155"/>
      <c r="T236" s="156"/>
      <c r="AT236" s="151" t="s">
        <v>156</v>
      </c>
      <c r="AU236" s="151" t="s">
        <v>90</v>
      </c>
      <c r="AV236" s="12" t="s">
        <v>90</v>
      </c>
      <c r="AW236" s="12" t="s">
        <v>36</v>
      </c>
      <c r="AX236" s="12" t="s">
        <v>81</v>
      </c>
      <c r="AY236" s="151" t="s">
        <v>144</v>
      </c>
    </row>
    <row r="237" spans="2:65" s="12" customFormat="1">
      <c r="B237" s="149"/>
      <c r="D237" s="150" t="s">
        <v>156</v>
      </c>
      <c r="E237" s="151" t="s">
        <v>1</v>
      </c>
      <c r="F237" s="152" t="s">
        <v>904</v>
      </c>
      <c r="H237" s="153">
        <v>4.875</v>
      </c>
      <c r="I237" s="154"/>
      <c r="L237" s="149"/>
      <c r="M237" s="155"/>
      <c r="T237" s="156"/>
      <c r="AT237" s="151" t="s">
        <v>156</v>
      </c>
      <c r="AU237" s="151" t="s">
        <v>90</v>
      </c>
      <c r="AV237" s="12" t="s">
        <v>90</v>
      </c>
      <c r="AW237" s="12" t="s">
        <v>36</v>
      </c>
      <c r="AX237" s="12" t="s">
        <v>81</v>
      </c>
      <c r="AY237" s="151" t="s">
        <v>144</v>
      </c>
    </row>
    <row r="238" spans="2:65" s="14" customFormat="1">
      <c r="B238" s="166"/>
      <c r="D238" s="150" t="s">
        <v>156</v>
      </c>
      <c r="E238" s="167" t="s">
        <v>1</v>
      </c>
      <c r="F238" s="168" t="s">
        <v>173</v>
      </c>
      <c r="H238" s="169">
        <v>43.515000000000001</v>
      </c>
      <c r="I238" s="170"/>
      <c r="L238" s="166"/>
      <c r="M238" s="171"/>
      <c r="T238" s="172"/>
      <c r="AT238" s="167" t="s">
        <v>156</v>
      </c>
      <c r="AU238" s="167" t="s">
        <v>90</v>
      </c>
      <c r="AV238" s="14" t="s">
        <v>151</v>
      </c>
      <c r="AW238" s="14" t="s">
        <v>36</v>
      </c>
      <c r="AX238" s="14" t="s">
        <v>88</v>
      </c>
      <c r="AY238" s="167" t="s">
        <v>144</v>
      </c>
    </row>
    <row r="239" spans="2:65" s="1" customFormat="1" ht="37.9" customHeight="1">
      <c r="B239" s="32"/>
      <c r="C239" s="136" t="s">
        <v>242</v>
      </c>
      <c r="D239" s="136" t="s">
        <v>146</v>
      </c>
      <c r="E239" s="137" t="s">
        <v>255</v>
      </c>
      <c r="F239" s="138" t="s">
        <v>256</v>
      </c>
      <c r="G239" s="139" t="s">
        <v>149</v>
      </c>
      <c r="H239" s="140">
        <v>206.6</v>
      </c>
      <c r="I239" s="141"/>
      <c r="J239" s="142">
        <f>ROUND(I239*H239,2)</f>
        <v>0</v>
      </c>
      <c r="K239" s="138" t="s">
        <v>150</v>
      </c>
      <c r="L239" s="32"/>
      <c r="M239" s="143" t="s">
        <v>1</v>
      </c>
      <c r="N239" s="144" t="s">
        <v>46</v>
      </c>
      <c r="P239" s="145">
        <f>O239*H239</f>
        <v>0</v>
      </c>
      <c r="Q239" s="145">
        <v>5.8E-4</v>
      </c>
      <c r="R239" s="145">
        <f>Q239*H239</f>
        <v>0.119828</v>
      </c>
      <c r="S239" s="145">
        <v>0</v>
      </c>
      <c r="T239" s="146">
        <f>S239*H239</f>
        <v>0</v>
      </c>
      <c r="AR239" s="147" t="s">
        <v>151</v>
      </c>
      <c r="AT239" s="147" t="s">
        <v>146</v>
      </c>
      <c r="AU239" s="147" t="s">
        <v>90</v>
      </c>
      <c r="AY239" s="17" t="s">
        <v>144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88</v>
      </c>
      <c r="BK239" s="148">
        <f>ROUND(I239*H239,2)</f>
        <v>0</v>
      </c>
      <c r="BL239" s="17" t="s">
        <v>151</v>
      </c>
      <c r="BM239" s="147" t="s">
        <v>906</v>
      </c>
    </row>
    <row r="240" spans="2:65" s="13" customFormat="1">
      <c r="B240" s="157"/>
      <c r="D240" s="150" t="s">
        <v>156</v>
      </c>
      <c r="E240" s="158" t="s">
        <v>1</v>
      </c>
      <c r="F240" s="159" t="s">
        <v>162</v>
      </c>
      <c r="H240" s="158" t="s">
        <v>1</v>
      </c>
      <c r="I240" s="160"/>
      <c r="L240" s="157"/>
      <c r="M240" s="161"/>
      <c r="T240" s="162"/>
      <c r="AT240" s="158" t="s">
        <v>156</v>
      </c>
      <c r="AU240" s="158" t="s">
        <v>90</v>
      </c>
      <c r="AV240" s="13" t="s">
        <v>88</v>
      </c>
      <c r="AW240" s="13" t="s">
        <v>36</v>
      </c>
      <c r="AX240" s="13" t="s">
        <v>81</v>
      </c>
      <c r="AY240" s="158" t="s">
        <v>144</v>
      </c>
    </row>
    <row r="241" spans="2:65" s="13" customFormat="1">
      <c r="B241" s="157"/>
      <c r="D241" s="150" t="s">
        <v>156</v>
      </c>
      <c r="E241" s="158" t="s">
        <v>1</v>
      </c>
      <c r="F241" s="159" t="s">
        <v>246</v>
      </c>
      <c r="H241" s="158" t="s">
        <v>1</v>
      </c>
      <c r="I241" s="160"/>
      <c r="L241" s="157"/>
      <c r="M241" s="161"/>
      <c r="T241" s="162"/>
      <c r="AT241" s="158" t="s">
        <v>156</v>
      </c>
      <c r="AU241" s="158" t="s">
        <v>90</v>
      </c>
      <c r="AV241" s="13" t="s">
        <v>88</v>
      </c>
      <c r="AW241" s="13" t="s">
        <v>36</v>
      </c>
      <c r="AX241" s="13" t="s">
        <v>81</v>
      </c>
      <c r="AY241" s="158" t="s">
        <v>144</v>
      </c>
    </row>
    <row r="242" spans="2:65" s="12" customFormat="1">
      <c r="B242" s="149"/>
      <c r="D242" s="150" t="s">
        <v>156</v>
      </c>
      <c r="E242" s="151" t="s">
        <v>1</v>
      </c>
      <c r="F242" s="152" t="s">
        <v>907</v>
      </c>
      <c r="H242" s="153">
        <v>32</v>
      </c>
      <c r="I242" s="154"/>
      <c r="L242" s="149"/>
      <c r="M242" s="155"/>
      <c r="T242" s="156"/>
      <c r="AT242" s="151" t="s">
        <v>156</v>
      </c>
      <c r="AU242" s="151" t="s">
        <v>90</v>
      </c>
      <c r="AV242" s="12" t="s">
        <v>90</v>
      </c>
      <c r="AW242" s="12" t="s">
        <v>36</v>
      </c>
      <c r="AX242" s="12" t="s">
        <v>81</v>
      </c>
      <c r="AY242" s="151" t="s">
        <v>144</v>
      </c>
    </row>
    <row r="243" spans="2:65" s="12" customFormat="1">
      <c r="B243" s="149"/>
      <c r="D243" s="150" t="s">
        <v>156</v>
      </c>
      <c r="E243" s="151" t="s">
        <v>1</v>
      </c>
      <c r="F243" s="152" t="s">
        <v>907</v>
      </c>
      <c r="H243" s="153">
        <v>32</v>
      </c>
      <c r="I243" s="154"/>
      <c r="L243" s="149"/>
      <c r="M243" s="155"/>
      <c r="T243" s="156"/>
      <c r="AT243" s="151" t="s">
        <v>156</v>
      </c>
      <c r="AU243" s="151" t="s">
        <v>90</v>
      </c>
      <c r="AV243" s="12" t="s">
        <v>90</v>
      </c>
      <c r="AW243" s="12" t="s">
        <v>36</v>
      </c>
      <c r="AX243" s="12" t="s">
        <v>81</v>
      </c>
      <c r="AY243" s="151" t="s">
        <v>144</v>
      </c>
    </row>
    <row r="244" spans="2:65" s="12" customFormat="1">
      <c r="B244" s="149"/>
      <c r="D244" s="150" t="s">
        <v>156</v>
      </c>
      <c r="E244" s="151" t="s">
        <v>1</v>
      </c>
      <c r="F244" s="152" t="s">
        <v>908</v>
      </c>
      <c r="H244" s="153">
        <v>16</v>
      </c>
      <c r="I244" s="154"/>
      <c r="L244" s="149"/>
      <c r="M244" s="155"/>
      <c r="T244" s="156"/>
      <c r="AT244" s="151" t="s">
        <v>156</v>
      </c>
      <c r="AU244" s="151" t="s">
        <v>90</v>
      </c>
      <c r="AV244" s="12" t="s">
        <v>90</v>
      </c>
      <c r="AW244" s="12" t="s">
        <v>36</v>
      </c>
      <c r="AX244" s="12" t="s">
        <v>81</v>
      </c>
      <c r="AY244" s="151" t="s">
        <v>144</v>
      </c>
    </row>
    <row r="245" spans="2:65" s="12" customFormat="1">
      <c r="B245" s="149"/>
      <c r="D245" s="150" t="s">
        <v>156</v>
      </c>
      <c r="E245" s="151" t="s">
        <v>1</v>
      </c>
      <c r="F245" s="152" t="s">
        <v>909</v>
      </c>
      <c r="H245" s="153">
        <v>62.6</v>
      </c>
      <c r="I245" s="154"/>
      <c r="L245" s="149"/>
      <c r="M245" s="155"/>
      <c r="T245" s="156"/>
      <c r="AT245" s="151" t="s">
        <v>156</v>
      </c>
      <c r="AU245" s="151" t="s">
        <v>90</v>
      </c>
      <c r="AV245" s="12" t="s">
        <v>90</v>
      </c>
      <c r="AW245" s="12" t="s">
        <v>36</v>
      </c>
      <c r="AX245" s="12" t="s">
        <v>81</v>
      </c>
      <c r="AY245" s="151" t="s">
        <v>144</v>
      </c>
    </row>
    <row r="246" spans="2:65" s="12" customFormat="1">
      <c r="B246" s="149"/>
      <c r="D246" s="150" t="s">
        <v>156</v>
      </c>
      <c r="E246" s="151" t="s">
        <v>1</v>
      </c>
      <c r="F246" s="152" t="s">
        <v>910</v>
      </c>
      <c r="H246" s="153">
        <v>64</v>
      </c>
      <c r="I246" s="154"/>
      <c r="L246" s="149"/>
      <c r="M246" s="155"/>
      <c r="T246" s="156"/>
      <c r="AT246" s="151" t="s">
        <v>156</v>
      </c>
      <c r="AU246" s="151" t="s">
        <v>90</v>
      </c>
      <c r="AV246" s="12" t="s">
        <v>90</v>
      </c>
      <c r="AW246" s="12" t="s">
        <v>36</v>
      </c>
      <c r="AX246" s="12" t="s">
        <v>81</v>
      </c>
      <c r="AY246" s="151" t="s">
        <v>144</v>
      </c>
    </row>
    <row r="247" spans="2:65" s="14" customFormat="1">
      <c r="B247" s="166"/>
      <c r="D247" s="150" t="s">
        <v>156</v>
      </c>
      <c r="E247" s="167" t="s">
        <v>1</v>
      </c>
      <c r="F247" s="168" t="s">
        <v>173</v>
      </c>
      <c r="H247" s="169">
        <v>206.6</v>
      </c>
      <c r="I247" s="170"/>
      <c r="L247" s="166"/>
      <c r="M247" s="171"/>
      <c r="T247" s="172"/>
      <c r="AT247" s="167" t="s">
        <v>156</v>
      </c>
      <c r="AU247" s="167" t="s">
        <v>90</v>
      </c>
      <c r="AV247" s="14" t="s">
        <v>151</v>
      </c>
      <c r="AW247" s="14" t="s">
        <v>36</v>
      </c>
      <c r="AX247" s="14" t="s">
        <v>88</v>
      </c>
      <c r="AY247" s="167" t="s">
        <v>144</v>
      </c>
    </row>
    <row r="248" spans="2:65" s="1" customFormat="1" ht="37.9" customHeight="1">
      <c r="B248" s="32"/>
      <c r="C248" s="136" t="s">
        <v>250</v>
      </c>
      <c r="D248" s="136" t="s">
        <v>146</v>
      </c>
      <c r="E248" s="137" t="s">
        <v>260</v>
      </c>
      <c r="F248" s="138" t="s">
        <v>261</v>
      </c>
      <c r="G248" s="139" t="s">
        <v>149</v>
      </c>
      <c r="H248" s="140">
        <v>206.6</v>
      </c>
      <c r="I248" s="141"/>
      <c r="J248" s="142">
        <f>ROUND(I248*H248,2)</f>
        <v>0</v>
      </c>
      <c r="K248" s="138" t="s">
        <v>150</v>
      </c>
      <c r="L248" s="32"/>
      <c r="M248" s="143" t="s">
        <v>1</v>
      </c>
      <c r="N248" s="144" t="s">
        <v>46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151</v>
      </c>
      <c r="AT248" s="147" t="s">
        <v>146</v>
      </c>
      <c r="AU248" s="147" t="s">
        <v>90</v>
      </c>
      <c r="AY248" s="17" t="s">
        <v>144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88</v>
      </c>
      <c r="BK248" s="148">
        <f>ROUND(I248*H248,2)</f>
        <v>0</v>
      </c>
      <c r="BL248" s="17" t="s">
        <v>151</v>
      </c>
      <c r="BM248" s="147" t="s">
        <v>911</v>
      </c>
    </row>
    <row r="249" spans="2:65" s="1" customFormat="1" ht="62.65" customHeight="1">
      <c r="B249" s="32"/>
      <c r="C249" s="136" t="s">
        <v>254</v>
      </c>
      <c r="D249" s="136" t="s">
        <v>146</v>
      </c>
      <c r="E249" s="137" t="s">
        <v>272</v>
      </c>
      <c r="F249" s="138" t="s">
        <v>273</v>
      </c>
      <c r="G249" s="139" t="s">
        <v>239</v>
      </c>
      <c r="H249" s="140">
        <v>24.38</v>
      </c>
      <c r="I249" s="141"/>
      <c r="J249" s="142">
        <f>ROUND(I249*H249,2)</f>
        <v>0</v>
      </c>
      <c r="K249" s="138" t="s">
        <v>150</v>
      </c>
      <c r="L249" s="32"/>
      <c r="M249" s="143" t="s">
        <v>1</v>
      </c>
      <c r="N249" s="144" t="s">
        <v>46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151</v>
      </c>
      <c r="AT249" s="147" t="s">
        <v>146</v>
      </c>
      <c r="AU249" s="147" t="s">
        <v>90</v>
      </c>
      <c r="AY249" s="17" t="s">
        <v>144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88</v>
      </c>
      <c r="BK249" s="148">
        <f>ROUND(I249*H249,2)</f>
        <v>0</v>
      </c>
      <c r="BL249" s="17" t="s">
        <v>151</v>
      </c>
      <c r="BM249" s="147" t="s">
        <v>912</v>
      </c>
    </row>
    <row r="250" spans="2:65" s="13" customFormat="1">
      <c r="B250" s="157"/>
      <c r="D250" s="150" t="s">
        <v>156</v>
      </c>
      <c r="E250" s="158" t="s">
        <v>1</v>
      </c>
      <c r="F250" s="159" t="s">
        <v>275</v>
      </c>
      <c r="H250" s="158" t="s">
        <v>1</v>
      </c>
      <c r="I250" s="160"/>
      <c r="L250" s="157"/>
      <c r="M250" s="161"/>
      <c r="T250" s="162"/>
      <c r="AT250" s="158" t="s">
        <v>156</v>
      </c>
      <c r="AU250" s="158" t="s">
        <v>90</v>
      </c>
      <c r="AV250" s="13" t="s">
        <v>88</v>
      </c>
      <c r="AW250" s="13" t="s">
        <v>36</v>
      </c>
      <c r="AX250" s="13" t="s">
        <v>81</v>
      </c>
      <c r="AY250" s="158" t="s">
        <v>144</v>
      </c>
    </row>
    <row r="251" spans="2:65" s="12" customFormat="1">
      <c r="B251" s="149"/>
      <c r="D251" s="150" t="s">
        <v>156</v>
      </c>
      <c r="E251" s="151" t="s">
        <v>1</v>
      </c>
      <c r="F251" s="152" t="s">
        <v>913</v>
      </c>
      <c r="H251" s="153">
        <v>4.5999999999999996</v>
      </c>
      <c r="I251" s="154"/>
      <c r="L251" s="149"/>
      <c r="M251" s="155"/>
      <c r="T251" s="156"/>
      <c r="AT251" s="151" t="s">
        <v>156</v>
      </c>
      <c r="AU251" s="151" t="s">
        <v>90</v>
      </c>
      <c r="AV251" s="12" t="s">
        <v>90</v>
      </c>
      <c r="AW251" s="12" t="s">
        <v>36</v>
      </c>
      <c r="AX251" s="12" t="s">
        <v>81</v>
      </c>
      <c r="AY251" s="151" t="s">
        <v>144</v>
      </c>
    </row>
    <row r="252" spans="2:65" s="12" customFormat="1">
      <c r="B252" s="149"/>
      <c r="D252" s="150" t="s">
        <v>156</v>
      </c>
      <c r="E252" s="151" t="s">
        <v>1</v>
      </c>
      <c r="F252" s="152" t="s">
        <v>914</v>
      </c>
      <c r="H252" s="153">
        <v>3.16</v>
      </c>
      <c r="I252" s="154"/>
      <c r="L252" s="149"/>
      <c r="M252" s="155"/>
      <c r="T252" s="156"/>
      <c r="AT252" s="151" t="s">
        <v>156</v>
      </c>
      <c r="AU252" s="151" t="s">
        <v>90</v>
      </c>
      <c r="AV252" s="12" t="s">
        <v>90</v>
      </c>
      <c r="AW252" s="12" t="s">
        <v>36</v>
      </c>
      <c r="AX252" s="12" t="s">
        <v>81</v>
      </c>
      <c r="AY252" s="151" t="s">
        <v>144</v>
      </c>
    </row>
    <row r="253" spans="2:65" s="12" customFormat="1">
      <c r="B253" s="149"/>
      <c r="D253" s="150" t="s">
        <v>156</v>
      </c>
      <c r="E253" s="151" t="s">
        <v>1</v>
      </c>
      <c r="F253" s="152" t="s">
        <v>915</v>
      </c>
      <c r="H253" s="153">
        <v>16.62</v>
      </c>
      <c r="I253" s="154"/>
      <c r="L253" s="149"/>
      <c r="M253" s="155"/>
      <c r="T253" s="156"/>
      <c r="AT253" s="151" t="s">
        <v>156</v>
      </c>
      <c r="AU253" s="151" t="s">
        <v>90</v>
      </c>
      <c r="AV253" s="12" t="s">
        <v>90</v>
      </c>
      <c r="AW253" s="12" t="s">
        <v>36</v>
      </c>
      <c r="AX253" s="12" t="s">
        <v>81</v>
      </c>
      <c r="AY253" s="151" t="s">
        <v>144</v>
      </c>
    </row>
    <row r="254" spans="2:65" s="14" customFormat="1">
      <c r="B254" s="166"/>
      <c r="D254" s="150" t="s">
        <v>156</v>
      </c>
      <c r="E254" s="167" t="s">
        <v>1</v>
      </c>
      <c r="F254" s="168" t="s">
        <v>173</v>
      </c>
      <c r="H254" s="169">
        <v>24.38</v>
      </c>
      <c r="I254" s="170"/>
      <c r="L254" s="166"/>
      <c r="M254" s="171"/>
      <c r="T254" s="172"/>
      <c r="AT254" s="167" t="s">
        <v>156</v>
      </c>
      <c r="AU254" s="167" t="s">
        <v>90</v>
      </c>
      <c r="AV254" s="14" t="s">
        <v>151</v>
      </c>
      <c r="AW254" s="14" t="s">
        <v>36</v>
      </c>
      <c r="AX254" s="14" t="s">
        <v>88</v>
      </c>
      <c r="AY254" s="167" t="s">
        <v>144</v>
      </c>
    </row>
    <row r="255" spans="2:65" s="1" customFormat="1" ht="62.65" customHeight="1">
      <c r="B255" s="32"/>
      <c r="C255" s="136" t="s">
        <v>259</v>
      </c>
      <c r="D255" s="136" t="s">
        <v>146</v>
      </c>
      <c r="E255" s="137" t="s">
        <v>278</v>
      </c>
      <c r="F255" s="138" t="s">
        <v>279</v>
      </c>
      <c r="G255" s="139" t="s">
        <v>239</v>
      </c>
      <c r="H255" s="140">
        <v>31.324999999999999</v>
      </c>
      <c r="I255" s="141"/>
      <c r="J255" s="142">
        <f>ROUND(I255*H255,2)</f>
        <v>0</v>
      </c>
      <c r="K255" s="138" t="s">
        <v>150</v>
      </c>
      <c r="L255" s="32"/>
      <c r="M255" s="143" t="s">
        <v>1</v>
      </c>
      <c r="N255" s="144" t="s">
        <v>46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151</v>
      </c>
      <c r="AT255" s="147" t="s">
        <v>146</v>
      </c>
      <c r="AU255" s="147" t="s">
        <v>90</v>
      </c>
      <c r="AY255" s="17" t="s">
        <v>144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88</v>
      </c>
      <c r="BK255" s="148">
        <f>ROUND(I255*H255,2)</f>
        <v>0</v>
      </c>
      <c r="BL255" s="17" t="s">
        <v>151</v>
      </c>
      <c r="BM255" s="147" t="s">
        <v>916</v>
      </c>
    </row>
    <row r="256" spans="2:65" s="13" customFormat="1">
      <c r="B256" s="157"/>
      <c r="D256" s="150" t="s">
        <v>156</v>
      </c>
      <c r="E256" s="158" t="s">
        <v>1</v>
      </c>
      <c r="F256" s="159" t="s">
        <v>281</v>
      </c>
      <c r="H256" s="158" t="s">
        <v>1</v>
      </c>
      <c r="I256" s="160"/>
      <c r="L256" s="157"/>
      <c r="M256" s="161"/>
      <c r="T256" s="162"/>
      <c r="AT256" s="158" t="s">
        <v>156</v>
      </c>
      <c r="AU256" s="158" t="s">
        <v>90</v>
      </c>
      <c r="AV256" s="13" t="s">
        <v>88</v>
      </c>
      <c r="AW256" s="13" t="s">
        <v>36</v>
      </c>
      <c r="AX256" s="13" t="s">
        <v>81</v>
      </c>
      <c r="AY256" s="158" t="s">
        <v>144</v>
      </c>
    </row>
    <row r="257" spans="2:65" s="12" customFormat="1">
      <c r="B257" s="149"/>
      <c r="D257" s="150" t="s">
        <v>156</v>
      </c>
      <c r="E257" s="151" t="s">
        <v>1</v>
      </c>
      <c r="F257" s="152" t="s">
        <v>917</v>
      </c>
      <c r="H257" s="153">
        <v>43.515000000000001</v>
      </c>
      <c r="I257" s="154"/>
      <c r="L257" s="149"/>
      <c r="M257" s="155"/>
      <c r="T257" s="156"/>
      <c r="AT257" s="151" t="s">
        <v>156</v>
      </c>
      <c r="AU257" s="151" t="s">
        <v>90</v>
      </c>
      <c r="AV257" s="12" t="s">
        <v>90</v>
      </c>
      <c r="AW257" s="12" t="s">
        <v>36</v>
      </c>
      <c r="AX257" s="12" t="s">
        <v>81</v>
      </c>
      <c r="AY257" s="151" t="s">
        <v>144</v>
      </c>
    </row>
    <row r="258" spans="2:65" s="12" customFormat="1">
      <c r="B258" s="149"/>
      <c r="D258" s="150" t="s">
        <v>156</v>
      </c>
      <c r="E258" s="151" t="s">
        <v>1</v>
      </c>
      <c r="F258" s="152" t="s">
        <v>918</v>
      </c>
      <c r="H258" s="153">
        <v>-12.19</v>
      </c>
      <c r="I258" s="154"/>
      <c r="L258" s="149"/>
      <c r="M258" s="155"/>
      <c r="T258" s="156"/>
      <c r="AT258" s="151" t="s">
        <v>156</v>
      </c>
      <c r="AU258" s="151" t="s">
        <v>90</v>
      </c>
      <c r="AV258" s="12" t="s">
        <v>90</v>
      </c>
      <c r="AW258" s="12" t="s">
        <v>36</v>
      </c>
      <c r="AX258" s="12" t="s">
        <v>81</v>
      </c>
      <c r="AY258" s="151" t="s">
        <v>144</v>
      </c>
    </row>
    <row r="259" spans="2:65" s="14" customFormat="1">
      <c r="B259" s="166"/>
      <c r="D259" s="150" t="s">
        <v>156</v>
      </c>
      <c r="E259" s="167" t="s">
        <v>1</v>
      </c>
      <c r="F259" s="168" t="s">
        <v>173</v>
      </c>
      <c r="H259" s="169">
        <v>31.324999999999999</v>
      </c>
      <c r="I259" s="170"/>
      <c r="L259" s="166"/>
      <c r="M259" s="171"/>
      <c r="T259" s="172"/>
      <c r="AT259" s="167" t="s">
        <v>156</v>
      </c>
      <c r="AU259" s="167" t="s">
        <v>90</v>
      </c>
      <c r="AV259" s="14" t="s">
        <v>151</v>
      </c>
      <c r="AW259" s="14" t="s">
        <v>36</v>
      </c>
      <c r="AX259" s="14" t="s">
        <v>88</v>
      </c>
      <c r="AY259" s="167" t="s">
        <v>144</v>
      </c>
    </row>
    <row r="260" spans="2:65" s="1" customFormat="1" ht="62.65" customHeight="1">
      <c r="B260" s="32"/>
      <c r="C260" s="136" t="s">
        <v>7</v>
      </c>
      <c r="D260" s="136" t="s">
        <v>146</v>
      </c>
      <c r="E260" s="137" t="s">
        <v>285</v>
      </c>
      <c r="F260" s="138" t="s">
        <v>286</v>
      </c>
      <c r="G260" s="139" t="s">
        <v>239</v>
      </c>
      <c r="H260" s="140">
        <v>43.515000000000001</v>
      </c>
      <c r="I260" s="141"/>
      <c r="J260" s="142">
        <f>ROUND(I260*H260,2)</f>
        <v>0</v>
      </c>
      <c r="K260" s="138" t="s">
        <v>150</v>
      </c>
      <c r="L260" s="32"/>
      <c r="M260" s="143" t="s">
        <v>1</v>
      </c>
      <c r="N260" s="144" t="s">
        <v>46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151</v>
      </c>
      <c r="AT260" s="147" t="s">
        <v>146</v>
      </c>
      <c r="AU260" s="147" t="s">
        <v>90</v>
      </c>
      <c r="AY260" s="17" t="s">
        <v>144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88</v>
      </c>
      <c r="BK260" s="148">
        <f>ROUND(I260*H260,2)</f>
        <v>0</v>
      </c>
      <c r="BL260" s="17" t="s">
        <v>151</v>
      </c>
      <c r="BM260" s="147" t="s">
        <v>919</v>
      </c>
    </row>
    <row r="261" spans="2:65" s="13" customFormat="1">
      <c r="B261" s="157"/>
      <c r="D261" s="150" t="s">
        <v>156</v>
      </c>
      <c r="E261" s="158" t="s">
        <v>1</v>
      </c>
      <c r="F261" s="159" t="s">
        <v>281</v>
      </c>
      <c r="H261" s="158" t="s">
        <v>1</v>
      </c>
      <c r="I261" s="160"/>
      <c r="L261" s="157"/>
      <c r="M261" s="161"/>
      <c r="T261" s="162"/>
      <c r="AT261" s="158" t="s">
        <v>156</v>
      </c>
      <c r="AU261" s="158" t="s">
        <v>90</v>
      </c>
      <c r="AV261" s="13" t="s">
        <v>88</v>
      </c>
      <c r="AW261" s="13" t="s">
        <v>36</v>
      </c>
      <c r="AX261" s="13" t="s">
        <v>81</v>
      </c>
      <c r="AY261" s="158" t="s">
        <v>144</v>
      </c>
    </row>
    <row r="262" spans="2:65" s="12" customFormat="1">
      <c r="B262" s="149"/>
      <c r="D262" s="150" t="s">
        <v>156</v>
      </c>
      <c r="E262" s="151" t="s">
        <v>1</v>
      </c>
      <c r="F262" s="152" t="s">
        <v>917</v>
      </c>
      <c r="H262" s="153">
        <v>43.515000000000001</v>
      </c>
      <c r="I262" s="154"/>
      <c r="L262" s="149"/>
      <c r="M262" s="155"/>
      <c r="T262" s="156"/>
      <c r="AT262" s="151" t="s">
        <v>156</v>
      </c>
      <c r="AU262" s="151" t="s">
        <v>90</v>
      </c>
      <c r="AV262" s="12" t="s">
        <v>90</v>
      </c>
      <c r="AW262" s="12" t="s">
        <v>36</v>
      </c>
      <c r="AX262" s="12" t="s">
        <v>88</v>
      </c>
      <c r="AY262" s="151" t="s">
        <v>144</v>
      </c>
    </row>
    <row r="263" spans="2:65" s="1" customFormat="1" ht="44.25" customHeight="1">
      <c r="B263" s="32"/>
      <c r="C263" s="136" t="s">
        <v>266</v>
      </c>
      <c r="D263" s="136" t="s">
        <v>146</v>
      </c>
      <c r="E263" s="137" t="s">
        <v>289</v>
      </c>
      <c r="F263" s="138" t="s">
        <v>290</v>
      </c>
      <c r="G263" s="139" t="s">
        <v>239</v>
      </c>
      <c r="H263" s="140">
        <v>12.19</v>
      </c>
      <c r="I263" s="141"/>
      <c r="J263" s="142">
        <f>ROUND(I263*H263,2)</f>
        <v>0</v>
      </c>
      <c r="K263" s="138" t="s">
        <v>150</v>
      </c>
      <c r="L263" s="32"/>
      <c r="M263" s="143" t="s">
        <v>1</v>
      </c>
      <c r="N263" s="144" t="s">
        <v>46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151</v>
      </c>
      <c r="AT263" s="147" t="s">
        <v>146</v>
      </c>
      <c r="AU263" s="147" t="s">
        <v>90</v>
      </c>
      <c r="AY263" s="17" t="s">
        <v>144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88</v>
      </c>
      <c r="BK263" s="148">
        <f>ROUND(I263*H263,2)</f>
        <v>0</v>
      </c>
      <c r="BL263" s="17" t="s">
        <v>151</v>
      </c>
      <c r="BM263" s="147" t="s">
        <v>920</v>
      </c>
    </row>
    <row r="264" spans="2:65" s="13" customFormat="1">
      <c r="B264" s="157"/>
      <c r="D264" s="150" t="s">
        <v>156</v>
      </c>
      <c r="E264" s="158" t="s">
        <v>1</v>
      </c>
      <c r="F264" s="159" t="s">
        <v>292</v>
      </c>
      <c r="H264" s="158" t="s">
        <v>1</v>
      </c>
      <c r="I264" s="160"/>
      <c r="L264" s="157"/>
      <c r="M264" s="161"/>
      <c r="T264" s="162"/>
      <c r="AT264" s="158" t="s">
        <v>156</v>
      </c>
      <c r="AU264" s="158" t="s">
        <v>90</v>
      </c>
      <c r="AV264" s="13" t="s">
        <v>88</v>
      </c>
      <c r="AW264" s="13" t="s">
        <v>36</v>
      </c>
      <c r="AX264" s="13" t="s">
        <v>81</v>
      </c>
      <c r="AY264" s="158" t="s">
        <v>144</v>
      </c>
    </row>
    <row r="265" spans="2:65" s="12" customFormat="1">
      <c r="B265" s="149"/>
      <c r="D265" s="150" t="s">
        <v>156</v>
      </c>
      <c r="E265" s="151" t="s">
        <v>1</v>
      </c>
      <c r="F265" s="152" t="s">
        <v>921</v>
      </c>
      <c r="H265" s="153">
        <v>12.19</v>
      </c>
      <c r="I265" s="154"/>
      <c r="L265" s="149"/>
      <c r="M265" s="155"/>
      <c r="T265" s="156"/>
      <c r="AT265" s="151" t="s">
        <v>156</v>
      </c>
      <c r="AU265" s="151" t="s">
        <v>90</v>
      </c>
      <c r="AV265" s="12" t="s">
        <v>90</v>
      </c>
      <c r="AW265" s="12" t="s">
        <v>36</v>
      </c>
      <c r="AX265" s="12" t="s">
        <v>88</v>
      </c>
      <c r="AY265" s="151" t="s">
        <v>144</v>
      </c>
    </row>
    <row r="266" spans="2:65" s="1" customFormat="1" ht="44.25" customHeight="1">
      <c r="B266" s="32"/>
      <c r="C266" s="136" t="s">
        <v>271</v>
      </c>
      <c r="D266" s="199" t="s">
        <v>146</v>
      </c>
      <c r="E266" s="137" t="s">
        <v>295</v>
      </c>
      <c r="F266" s="138" t="s">
        <v>296</v>
      </c>
      <c r="G266" s="139" t="s">
        <v>297</v>
      </c>
      <c r="H266" s="140">
        <v>134.71199999999999</v>
      </c>
      <c r="I266" s="141"/>
      <c r="J266" s="142">
        <f>ROUND(I266*H266,2)</f>
        <v>0</v>
      </c>
      <c r="K266" s="198" t="s">
        <v>298</v>
      </c>
      <c r="L266" s="32"/>
      <c r="M266" s="143" t="s">
        <v>1</v>
      </c>
      <c r="N266" s="144" t="s">
        <v>46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151</v>
      </c>
      <c r="AT266" s="147" t="s">
        <v>146</v>
      </c>
      <c r="AU266" s="147" t="s">
        <v>90</v>
      </c>
      <c r="AY266" s="17" t="s">
        <v>144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88</v>
      </c>
      <c r="BK266" s="148">
        <f>ROUND(I266*H266,2)</f>
        <v>0</v>
      </c>
      <c r="BL266" s="17" t="s">
        <v>151</v>
      </c>
      <c r="BM266" s="147" t="s">
        <v>922</v>
      </c>
    </row>
    <row r="267" spans="2:65" s="12" customFormat="1">
      <c r="B267" s="149"/>
      <c r="D267" s="150" t="s">
        <v>156</v>
      </c>
      <c r="E267" s="151" t="s">
        <v>1</v>
      </c>
      <c r="F267" s="152" t="s">
        <v>923</v>
      </c>
      <c r="H267" s="153">
        <v>56.384999999999998</v>
      </c>
      <c r="I267" s="154"/>
      <c r="L267" s="149"/>
      <c r="M267" s="155"/>
      <c r="T267" s="156"/>
      <c r="AT267" s="151" t="s">
        <v>156</v>
      </c>
      <c r="AU267" s="151" t="s">
        <v>90</v>
      </c>
      <c r="AV267" s="12" t="s">
        <v>90</v>
      </c>
      <c r="AW267" s="12" t="s">
        <v>36</v>
      </c>
      <c r="AX267" s="12" t="s">
        <v>81</v>
      </c>
      <c r="AY267" s="151" t="s">
        <v>144</v>
      </c>
    </row>
    <row r="268" spans="2:65" s="12" customFormat="1">
      <c r="B268" s="149"/>
      <c r="D268" s="150" t="s">
        <v>156</v>
      </c>
      <c r="E268" s="151" t="s">
        <v>1</v>
      </c>
      <c r="F268" s="152" t="s">
        <v>924</v>
      </c>
      <c r="H268" s="153">
        <v>78.326999999999998</v>
      </c>
      <c r="I268" s="154"/>
      <c r="L268" s="149"/>
      <c r="M268" s="155"/>
      <c r="T268" s="156"/>
      <c r="AT268" s="151" t="s">
        <v>156</v>
      </c>
      <c r="AU268" s="151" t="s">
        <v>90</v>
      </c>
      <c r="AV268" s="12" t="s">
        <v>90</v>
      </c>
      <c r="AW268" s="12" t="s">
        <v>36</v>
      </c>
      <c r="AX268" s="12" t="s">
        <v>81</v>
      </c>
      <c r="AY268" s="151" t="s">
        <v>144</v>
      </c>
    </row>
    <row r="269" spans="2:65" s="14" customFormat="1">
      <c r="B269" s="166"/>
      <c r="D269" s="150" t="s">
        <v>156</v>
      </c>
      <c r="E269" s="167" t="s">
        <v>1</v>
      </c>
      <c r="F269" s="168" t="s">
        <v>173</v>
      </c>
      <c r="H269" s="169">
        <v>134.71199999999999</v>
      </c>
      <c r="I269" s="170"/>
      <c r="L269" s="166"/>
      <c r="M269" s="171"/>
      <c r="T269" s="172"/>
      <c r="AT269" s="167" t="s">
        <v>156</v>
      </c>
      <c r="AU269" s="167" t="s">
        <v>90</v>
      </c>
      <c r="AV269" s="14" t="s">
        <v>151</v>
      </c>
      <c r="AW269" s="14" t="s">
        <v>36</v>
      </c>
      <c r="AX269" s="14" t="s">
        <v>88</v>
      </c>
      <c r="AY269" s="167" t="s">
        <v>144</v>
      </c>
    </row>
    <row r="270" spans="2:65" s="1" customFormat="1" ht="44.25" customHeight="1">
      <c r="B270" s="32"/>
      <c r="C270" s="136" t="s">
        <v>277</v>
      </c>
      <c r="D270" s="136" t="s">
        <v>146</v>
      </c>
      <c r="E270" s="137" t="s">
        <v>303</v>
      </c>
      <c r="F270" s="138" t="s">
        <v>304</v>
      </c>
      <c r="G270" s="139" t="s">
        <v>239</v>
      </c>
      <c r="H270" s="140">
        <v>43.1</v>
      </c>
      <c r="I270" s="141"/>
      <c r="J270" s="142">
        <f>ROUND(I270*H270,2)</f>
        <v>0</v>
      </c>
      <c r="K270" s="138" t="s">
        <v>150</v>
      </c>
      <c r="L270" s="32"/>
      <c r="M270" s="143" t="s">
        <v>1</v>
      </c>
      <c r="N270" s="144" t="s">
        <v>46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151</v>
      </c>
      <c r="AT270" s="147" t="s">
        <v>146</v>
      </c>
      <c r="AU270" s="147" t="s">
        <v>90</v>
      </c>
      <c r="AY270" s="17" t="s">
        <v>144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88</v>
      </c>
      <c r="BK270" s="148">
        <f>ROUND(I270*H270,2)</f>
        <v>0</v>
      </c>
      <c r="BL270" s="17" t="s">
        <v>151</v>
      </c>
      <c r="BM270" s="147" t="s">
        <v>925</v>
      </c>
    </row>
    <row r="271" spans="2:65" s="13" customFormat="1">
      <c r="B271" s="157"/>
      <c r="D271" s="150" t="s">
        <v>156</v>
      </c>
      <c r="E271" s="158" t="s">
        <v>1</v>
      </c>
      <c r="F271" s="159" t="s">
        <v>162</v>
      </c>
      <c r="H271" s="158" t="s">
        <v>1</v>
      </c>
      <c r="I271" s="160"/>
      <c r="L271" s="157"/>
      <c r="M271" s="161"/>
      <c r="T271" s="162"/>
      <c r="AT271" s="158" t="s">
        <v>156</v>
      </c>
      <c r="AU271" s="158" t="s">
        <v>90</v>
      </c>
      <c r="AV271" s="13" t="s">
        <v>88</v>
      </c>
      <c r="AW271" s="13" t="s">
        <v>36</v>
      </c>
      <c r="AX271" s="13" t="s">
        <v>81</v>
      </c>
      <c r="AY271" s="158" t="s">
        <v>144</v>
      </c>
    </row>
    <row r="272" spans="2:65" s="13" customFormat="1">
      <c r="B272" s="157"/>
      <c r="D272" s="150" t="s">
        <v>156</v>
      </c>
      <c r="E272" s="158" t="s">
        <v>1</v>
      </c>
      <c r="F272" s="159" t="s">
        <v>246</v>
      </c>
      <c r="H272" s="158" t="s">
        <v>1</v>
      </c>
      <c r="I272" s="160"/>
      <c r="L272" s="157"/>
      <c r="M272" s="161"/>
      <c r="T272" s="162"/>
      <c r="AT272" s="158" t="s">
        <v>156</v>
      </c>
      <c r="AU272" s="158" t="s">
        <v>90</v>
      </c>
      <c r="AV272" s="13" t="s">
        <v>88</v>
      </c>
      <c r="AW272" s="13" t="s">
        <v>36</v>
      </c>
      <c r="AX272" s="13" t="s">
        <v>81</v>
      </c>
      <c r="AY272" s="158" t="s">
        <v>144</v>
      </c>
    </row>
    <row r="273" spans="2:65" s="13" customFormat="1">
      <c r="B273" s="157"/>
      <c r="D273" s="150" t="s">
        <v>156</v>
      </c>
      <c r="E273" s="158" t="s">
        <v>1</v>
      </c>
      <c r="F273" s="159" t="s">
        <v>926</v>
      </c>
      <c r="H273" s="158" t="s">
        <v>1</v>
      </c>
      <c r="I273" s="160"/>
      <c r="L273" s="157"/>
      <c r="M273" s="161"/>
      <c r="T273" s="162"/>
      <c r="AT273" s="158" t="s">
        <v>156</v>
      </c>
      <c r="AU273" s="158" t="s">
        <v>90</v>
      </c>
      <c r="AV273" s="13" t="s">
        <v>88</v>
      </c>
      <c r="AW273" s="13" t="s">
        <v>36</v>
      </c>
      <c r="AX273" s="13" t="s">
        <v>81</v>
      </c>
      <c r="AY273" s="158" t="s">
        <v>144</v>
      </c>
    </row>
    <row r="274" spans="2:65" s="12" customFormat="1">
      <c r="B274" s="149"/>
      <c r="D274" s="150" t="s">
        <v>156</v>
      </c>
      <c r="E274" s="151" t="s">
        <v>1</v>
      </c>
      <c r="F274" s="152" t="s">
        <v>927</v>
      </c>
      <c r="H274" s="153">
        <v>6.11</v>
      </c>
      <c r="I274" s="154"/>
      <c r="L274" s="149"/>
      <c r="M274" s="155"/>
      <c r="T274" s="156"/>
      <c r="AT274" s="151" t="s">
        <v>156</v>
      </c>
      <c r="AU274" s="151" t="s">
        <v>90</v>
      </c>
      <c r="AV274" s="12" t="s">
        <v>90</v>
      </c>
      <c r="AW274" s="12" t="s">
        <v>36</v>
      </c>
      <c r="AX274" s="12" t="s">
        <v>81</v>
      </c>
      <c r="AY274" s="151" t="s">
        <v>144</v>
      </c>
    </row>
    <row r="275" spans="2:65" s="12" customFormat="1">
      <c r="B275" s="149"/>
      <c r="D275" s="150" t="s">
        <v>156</v>
      </c>
      <c r="E275" s="151" t="s">
        <v>1</v>
      </c>
      <c r="F275" s="152" t="s">
        <v>928</v>
      </c>
      <c r="H275" s="153">
        <v>3.92</v>
      </c>
      <c r="I275" s="154"/>
      <c r="L275" s="149"/>
      <c r="M275" s="155"/>
      <c r="T275" s="156"/>
      <c r="AT275" s="151" t="s">
        <v>156</v>
      </c>
      <c r="AU275" s="151" t="s">
        <v>90</v>
      </c>
      <c r="AV275" s="12" t="s">
        <v>90</v>
      </c>
      <c r="AW275" s="12" t="s">
        <v>36</v>
      </c>
      <c r="AX275" s="12" t="s">
        <v>81</v>
      </c>
      <c r="AY275" s="151" t="s">
        <v>144</v>
      </c>
    </row>
    <row r="276" spans="2:65" s="12" customFormat="1">
      <c r="B276" s="149"/>
      <c r="D276" s="150" t="s">
        <v>156</v>
      </c>
      <c r="E276" s="151" t="s">
        <v>1</v>
      </c>
      <c r="F276" s="152" t="s">
        <v>929</v>
      </c>
      <c r="H276" s="153">
        <v>1.58</v>
      </c>
      <c r="I276" s="154"/>
      <c r="L276" s="149"/>
      <c r="M276" s="155"/>
      <c r="T276" s="156"/>
      <c r="AT276" s="151" t="s">
        <v>156</v>
      </c>
      <c r="AU276" s="151" t="s">
        <v>90</v>
      </c>
      <c r="AV276" s="12" t="s">
        <v>90</v>
      </c>
      <c r="AW276" s="12" t="s">
        <v>36</v>
      </c>
      <c r="AX276" s="12" t="s">
        <v>81</v>
      </c>
      <c r="AY276" s="151" t="s">
        <v>144</v>
      </c>
    </row>
    <row r="277" spans="2:65" s="12" customFormat="1">
      <c r="B277" s="149"/>
      <c r="D277" s="150" t="s">
        <v>156</v>
      </c>
      <c r="E277" s="151" t="s">
        <v>1</v>
      </c>
      <c r="F277" s="152" t="s">
        <v>930</v>
      </c>
      <c r="H277" s="153">
        <v>6.3</v>
      </c>
      <c r="I277" s="154"/>
      <c r="L277" s="149"/>
      <c r="M277" s="155"/>
      <c r="T277" s="156"/>
      <c r="AT277" s="151" t="s">
        <v>156</v>
      </c>
      <c r="AU277" s="151" t="s">
        <v>90</v>
      </c>
      <c r="AV277" s="12" t="s">
        <v>90</v>
      </c>
      <c r="AW277" s="12" t="s">
        <v>36</v>
      </c>
      <c r="AX277" s="12" t="s">
        <v>81</v>
      </c>
      <c r="AY277" s="151" t="s">
        <v>144</v>
      </c>
    </row>
    <row r="278" spans="2:65" s="12" customFormat="1">
      <c r="B278" s="149"/>
      <c r="D278" s="150" t="s">
        <v>156</v>
      </c>
      <c r="E278" s="151" t="s">
        <v>1</v>
      </c>
      <c r="F278" s="152" t="s">
        <v>931</v>
      </c>
      <c r="H278" s="153">
        <v>13</v>
      </c>
      <c r="I278" s="154"/>
      <c r="L278" s="149"/>
      <c r="M278" s="155"/>
      <c r="T278" s="156"/>
      <c r="AT278" s="151" t="s">
        <v>156</v>
      </c>
      <c r="AU278" s="151" t="s">
        <v>90</v>
      </c>
      <c r="AV278" s="12" t="s">
        <v>90</v>
      </c>
      <c r="AW278" s="12" t="s">
        <v>36</v>
      </c>
      <c r="AX278" s="12" t="s">
        <v>81</v>
      </c>
      <c r="AY278" s="151" t="s">
        <v>144</v>
      </c>
    </row>
    <row r="279" spans="2:65" s="15" customFormat="1">
      <c r="B279" s="186"/>
      <c r="D279" s="150" t="s">
        <v>156</v>
      </c>
      <c r="E279" s="187" t="s">
        <v>1</v>
      </c>
      <c r="F279" s="188" t="s">
        <v>870</v>
      </c>
      <c r="H279" s="189">
        <v>30.91</v>
      </c>
      <c r="I279" s="190"/>
      <c r="L279" s="186"/>
      <c r="M279" s="191"/>
      <c r="T279" s="192"/>
      <c r="AT279" s="187" t="s">
        <v>156</v>
      </c>
      <c r="AU279" s="187" t="s">
        <v>90</v>
      </c>
      <c r="AV279" s="15" t="s">
        <v>158</v>
      </c>
      <c r="AW279" s="15" t="s">
        <v>36</v>
      </c>
      <c r="AX279" s="15" t="s">
        <v>81</v>
      </c>
      <c r="AY279" s="187" t="s">
        <v>144</v>
      </c>
    </row>
    <row r="280" spans="2:65" s="13" customFormat="1">
      <c r="B280" s="157"/>
      <c r="D280" s="150" t="s">
        <v>156</v>
      </c>
      <c r="E280" s="158" t="s">
        <v>1</v>
      </c>
      <c r="F280" s="159" t="s">
        <v>932</v>
      </c>
      <c r="H280" s="158" t="s">
        <v>1</v>
      </c>
      <c r="I280" s="160"/>
      <c r="L280" s="157"/>
      <c r="M280" s="161"/>
      <c r="T280" s="162"/>
      <c r="AT280" s="158" t="s">
        <v>156</v>
      </c>
      <c r="AU280" s="158" t="s">
        <v>90</v>
      </c>
      <c r="AV280" s="13" t="s">
        <v>88</v>
      </c>
      <c r="AW280" s="13" t="s">
        <v>36</v>
      </c>
      <c r="AX280" s="13" t="s">
        <v>81</v>
      </c>
      <c r="AY280" s="158" t="s">
        <v>144</v>
      </c>
    </row>
    <row r="281" spans="2:65" s="12" customFormat="1">
      <c r="B281" s="149"/>
      <c r="D281" s="150" t="s">
        <v>156</v>
      </c>
      <c r="E281" s="151" t="s">
        <v>1</v>
      </c>
      <c r="F281" s="152" t="s">
        <v>933</v>
      </c>
      <c r="H281" s="153">
        <v>2.2999999999999998</v>
      </c>
      <c r="I281" s="154"/>
      <c r="L281" s="149"/>
      <c r="M281" s="155"/>
      <c r="T281" s="156"/>
      <c r="AT281" s="151" t="s">
        <v>156</v>
      </c>
      <c r="AU281" s="151" t="s">
        <v>90</v>
      </c>
      <c r="AV281" s="12" t="s">
        <v>90</v>
      </c>
      <c r="AW281" s="12" t="s">
        <v>36</v>
      </c>
      <c r="AX281" s="12" t="s">
        <v>81</v>
      </c>
      <c r="AY281" s="151" t="s">
        <v>144</v>
      </c>
    </row>
    <row r="282" spans="2:65" s="12" customFormat="1">
      <c r="B282" s="149"/>
      <c r="D282" s="150" t="s">
        <v>156</v>
      </c>
      <c r="E282" s="151" t="s">
        <v>1</v>
      </c>
      <c r="F282" s="152" t="s">
        <v>934</v>
      </c>
      <c r="H282" s="153">
        <v>1.58</v>
      </c>
      <c r="I282" s="154"/>
      <c r="L282" s="149"/>
      <c r="M282" s="155"/>
      <c r="T282" s="156"/>
      <c r="AT282" s="151" t="s">
        <v>156</v>
      </c>
      <c r="AU282" s="151" t="s">
        <v>90</v>
      </c>
      <c r="AV282" s="12" t="s">
        <v>90</v>
      </c>
      <c r="AW282" s="12" t="s">
        <v>36</v>
      </c>
      <c r="AX282" s="12" t="s">
        <v>81</v>
      </c>
      <c r="AY282" s="151" t="s">
        <v>144</v>
      </c>
    </row>
    <row r="283" spans="2:65" s="12" customFormat="1">
      <c r="B283" s="149"/>
      <c r="D283" s="150" t="s">
        <v>156</v>
      </c>
      <c r="E283" s="151" t="s">
        <v>1</v>
      </c>
      <c r="F283" s="152" t="s">
        <v>935</v>
      </c>
      <c r="H283" s="153">
        <v>8.31</v>
      </c>
      <c r="I283" s="154"/>
      <c r="L283" s="149"/>
      <c r="M283" s="155"/>
      <c r="T283" s="156"/>
      <c r="AT283" s="151" t="s">
        <v>156</v>
      </c>
      <c r="AU283" s="151" t="s">
        <v>90</v>
      </c>
      <c r="AV283" s="12" t="s">
        <v>90</v>
      </c>
      <c r="AW283" s="12" t="s">
        <v>36</v>
      </c>
      <c r="AX283" s="12" t="s">
        <v>81</v>
      </c>
      <c r="AY283" s="151" t="s">
        <v>144</v>
      </c>
    </row>
    <row r="284" spans="2:65" s="15" customFormat="1">
      <c r="B284" s="186"/>
      <c r="D284" s="150" t="s">
        <v>156</v>
      </c>
      <c r="E284" s="187" t="s">
        <v>1</v>
      </c>
      <c r="F284" s="188" t="s">
        <v>870</v>
      </c>
      <c r="H284" s="189">
        <v>12.19</v>
      </c>
      <c r="I284" s="190"/>
      <c r="L284" s="186"/>
      <c r="M284" s="191"/>
      <c r="T284" s="192"/>
      <c r="AT284" s="187" t="s">
        <v>156</v>
      </c>
      <c r="AU284" s="187" t="s">
        <v>90</v>
      </c>
      <c r="AV284" s="15" t="s">
        <v>158</v>
      </c>
      <c r="AW284" s="15" t="s">
        <v>36</v>
      </c>
      <c r="AX284" s="15" t="s">
        <v>81</v>
      </c>
      <c r="AY284" s="187" t="s">
        <v>144</v>
      </c>
    </row>
    <row r="285" spans="2:65" s="14" customFormat="1">
      <c r="B285" s="166"/>
      <c r="D285" s="150" t="s">
        <v>156</v>
      </c>
      <c r="E285" s="167" t="s">
        <v>1</v>
      </c>
      <c r="F285" s="168" t="s">
        <v>173</v>
      </c>
      <c r="H285" s="169">
        <v>43.1</v>
      </c>
      <c r="I285" s="170"/>
      <c r="L285" s="166"/>
      <c r="M285" s="171"/>
      <c r="T285" s="172"/>
      <c r="AT285" s="167" t="s">
        <v>156</v>
      </c>
      <c r="AU285" s="167" t="s">
        <v>90</v>
      </c>
      <c r="AV285" s="14" t="s">
        <v>151</v>
      </c>
      <c r="AW285" s="14" t="s">
        <v>36</v>
      </c>
      <c r="AX285" s="14" t="s">
        <v>88</v>
      </c>
      <c r="AY285" s="167" t="s">
        <v>144</v>
      </c>
    </row>
    <row r="286" spans="2:65" s="1" customFormat="1" ht="16.5" customHeight="1">
      <c r="B286" s="32"/>
      <c r="C286" s="173" t="s">
        <v>284</v>
      </c>
      <c r="D286" s="173" t="s">
        <v>309</v>
      </c>
      <c r="E286" s="174" t="s">
        <v>310</v>
      </c>
      <c r="F286" s="175" t="s">
        <v>311</v>
      </c>
      <c r="G286" s="176" t="s">
        <v>297</v>
      </c>
      <c r="H286" s="177">
        <v>61.82</v>
      </c>
      <c r="I286" s="178"/>
      <c r="J286" s="179">
        <f>ROUND(I286*H286,2)</f>
        <v>0</v>
      </c>
      <c r="K286" s="175" t="s">
        <v>150</v>
      </c>
      <c r="L286" s="180"/>
      <c r="M286" s="181" t="s">
        <v>1</v>
      </c>
      <c r="N286" s="182" t="s">
        <v>46</v>
      </c>
      <c r="P286" s="145">
        <f>O286*H286</f>
        <v>0</v>
      </c>
      <c r="Q286" s="145">
        <v>1</v>
      </c>
      <c r="R286" s="145">
        <f>Q286*H286</f>
        <v>61.82</v>
      </c>
      <c r="S286" s="145">
        <v>0</v>
      </c>
      <c r="T286" s="146">
        <f>S286*H286</f>
        <v>0</v>
      </c>
      <c r="AR286" s="147" t="s">
        <v>192</v>
      </c>
      <c r="AT286" s="147" t="s">
        <v>309</v>
      </c>
      <c r="AU286" s="147" t="s">
        <v>90</v>
      </c>
      <c r="AY286" s="17" t="s">
        <v>144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88</v>
      </c>
      <c r="BK286" s="148">
        <f>ROUND(I286*H286,2)</f>
        <v>0</v>
      </c>
      <c r="BL286" s="17" t="s">
        <v>151</v>
      </c>
      <c r="BM286" s="147" t="s">
        <v>936</v>
      </c>
    </row>
    <row r="287" spans="2:65" s="1" customFormat="1" ht="19.5">
      <c r="B287" s="32"/>
      <c r="D287" s="150" t="s">
        <v>168</v>
      </c>
      <c r="F287" s="163" t="s">
        <v>313</v>
      </c>
      <c r="I287" s="164"/>
      <c r="L287" s="32"/>
      <c r="M287" s="165"/>
      <c r="T287" s="54"/>
      <c r="AT287" s="17" t="s">
        <v>168</v>
      </c>
      <c r="AU287" s="17" t="s">
        <v>90</v>
      </c>
    </row>
    <row r="288" spans="2:65" s="12" customFormat="1">
      <c r="B288" s="149"/>
      <c r="D288" s="150" t="s">
        <v>156</v>
      </c>
      <c r="E288" s="151" t="s">
        <v>1</v>
      </c>
      <c r="F288" s="152" t="s">
        <v>937</v>
      </c>
      <c r="H288" s="153">
        <v>61.82</v>
      </c>
      <c r="I288" s="154"/>
      <c r="L288" s="149"/>
      <c r="M288" s="155"/>
      <c r="T288" s="156"/>
      <c r="AT288" s="151" t="s">
        <v>156</v>
      </c>
      <c r="AU288" s="151" t="s">
        <v>90</v>
      </c>
      <c r="AV288" s="12" t="s">
        <v>90</v>
      </c>
      <c r="AW288" s="12" t="s">
        <v>36</v>
      </c>
      <c r="AX288" s="12" t="s">
        <v>88</v>
      </c>
      <c r="AY288" s="151" t="s">
        <v>144</v>
      </c>
    </row>
    <row r="289" spans="2:65" s="1" customFormat="1" ht="66.75" customHeight="1">
      <c r="B289" s="32"/>
      <c r="C289" s="136" t="s">
        <v>288</v>
      </c>
      <c r="D289" s="136" t="s">
        <v>146</v>
      </c>
      <c r="E289" s="137" t="s">
        <v>316</v>
      </c>
      <c r="F289" s="138" t="s">
        <v>317</v>
      </c>
      <c r="G289" s="139" t="s">
        <v>239</v>
      </c>
      <c r="H289" s="140">
        <v>26.87</v>
      </c>
      <c r="I289" s="141"/>
      <c r="J289" s="142">
        <f>ROUND(I289*H289,2)</f>
        <v>0</v>
      </c>
      <c r="K289" s="138" t="s">
        <v>150</v>
      </c>
      <c r="L289" s="32"/>
      <c r="M289" s="143" t="s">
        <v>1</v>
      </c>
      <c r="N289" s="144" t="s">
        <v>46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151</v>
      </c>
      <c r="AT289" s="147" t="s">
        <v>146</v>
      </c>
      <c r="AU289" s="147" t="s">
        <v>90</v>
      </c>
      <c r="AY289" s="17" t="s">
        <v>144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88</v>
      </c>
      <c r="BK289" s="148">
        <f>ROUND(I289*H289,2)</f>
        <v>0</v>
      </c>
      <c r="BL289" s="17" t="s">
        <v>151</v>
      </c>
      <c r="BM289" s="147" t="s">
        <v>938</v>
      </c>
    </row>
    <row r="290" spans="2:65" s="13" customFormat="1">
      <c r="B290" s="157"/>
      <c r="D290" s="150" t="s">
        <v>156</v>
      </c>
      <c r="E290" s="158" t="s">
        <v>1</v>
      </c>
      <c r="F290" s="159" t="s">
        <v>162</v>
      </c>
      <c r="H290" s="158" t="s">
        <v>1</v>
      </c>
      <c r="I290" s="160"/>
      <c r="L290" s="157"/>
      <c r="M290" s="161"/>
      <c r="T290" s="162"/>
      <c r="AT290" s="158" t="s">
        <v>156</v>
      </c>
      <c r="AU290" s="158" t="s">
        <v>90</v>
      </c>
      <c r="AV290" s="13" t="s">
        <v>88</v>
      </c>
      <c r="AW290" s="13" t="s">
        <v>36</v>
      </c>
      <c r="AX290" s="13" t="s">
        <v>81</v>
      </c>
      <c r="AY290" s="158" t="s">
        <v>144</v>
      </c>
    </row>
    <row r="291" spans="2:65" s="13" customFormat="1">
      <c r="B291" s="157"/>
      <c r="D291" s="150" t="s">
        <v>156</v>
      </c>
      <c r="E291" s="158" t="s">
        <v>1</v>
      </c>
      <c r="F291" s="159" t="s">
        <v>246</v>
      </c>
      <c r="H291" s="158" t="s">
        <v>1</v>
      </c>
      <c r="I291" s="160"/>
      <c r="L291" s="157"/>
      <c r="M291" s="161"/>
      <c r="T291" s="162"/>
      <c r="AT291" s="158" t="s">
        <v>156</v>
      </c>
      <c r="AU291" s="158" t="s">
        <v>90</v>
      </c>
      <c r="AV291" s="13" t="s">
        <v>88</v>
      </c>
      <c r="AW291" s="13" t="s">
        <v>36</v>
      </c>
      <c r="AX291" s="13" t="s">
        <v>81</v>
      </c>
      <c r="AY291" s="158" t="s">
        <v>144</v>
      </c>
    </row>
    <row r="292" spans="2:65" s="12" customFormat="1">
      <c r="B292" s="149"/>
      <c r="D292" s="150" t="s">
        <v>156</v>
      </c>
      <c r="E292" s="151" t="s">
        <v>1</v>
      </c>
      <c r="F292" s="152" t="s">
        <v>939</v>
      </c>
      <c r="H292" s="153">
        <v>4.25</v>
      </c>
      <c r="I292" s="154"/>
      <c r="L292" s="149"/>
      <c r="M292" s="155"/>
      <c r="T292" s="156"/>
      <c r="AT292" s="151" t="s">
        <v>156</v>
      </c>
      <c r="AU292" s="151" t="s">
        <v>90</v>
      </c>
      <c r="AV292" s="12" t="s">
        <v>90</v>
      </c>
      <c r="AW292" s="12" t="s">
        <v>36</v>
      </c>
      <c r="AX292" s="12" t="s">
        <v>81</v>
      </c>
      <c r="AY292" s="151" t="s">
        <v>144</v>
      </c>
    </row>
    <row r="293" spans="2:65" s="12" customFormat="1">
      <c r="B293" s="149"/>
      <c r="D293" s="150" t="s">
        <v>156</v>
      </c>
      <c r="E293" s="151" t="s">
        <v>1</v>
      </c>
      <c r="F293" s="152" t="s">
        <v>940</v>
      </c>
      <c r="H293" s="153">
        <v>4.4000000000000004</v>
      </c>
      <c r="I293" s="154"/>
      <c r="L293" s="149"/>
      <c r="M293" s="155"/>
      <c r="T293" s="156"/>
      <c r="AT293" s="151" t="s">
        <v>156</v>
      </c>
      <c r="AU293" s="151" t="s">
        <v>90</v>
      </c>
      <c r="AV293" s="12" t="s">
        <v>90</v>
      </c>
      <c r="AW293" s="12" t="s">
        <v>36</v>
      </c>
      <c r="AX293" s="12" t="s">
        <v>81</v>
      </c>
      <c r="AY293" s="151" t="s">
        <v>144</v>
      </c>
    </row>
    <row r="294" spans="2:65" s="12" customFormat="1">
      <c r="B294" s="149"/>
      <c r="D294" s="150" t="s">
        <v>156</v>
      </c>
      <c r="E294" s="151" t="s">
        <v>1</v>
      </c>
      <c r="F294" s="152" t="s">
        <v>941</v>
      </c>
      <c r="H294" s="153">
        <v>2.2000000000000002</v>
      </c>
      <c r="I294" s="154"/>
      <c r="L294" s="149"/>
      <c r="M294" s="155"/>
      <c r="T294" s="156"/>
      <c r="AT294" s="151" t="s">
        <v>156</v>
      </c>
      <c r="AU294" s="151" t="s">
        <v>90</v>
      </c>
      <c r="AV294" s="12" t="s">
        <v>90</v>
      </c>
      <c r="AW294" s="12" t="s">
        <v>36</v>
      </c>
      <c r="AX294" s="12" t="s">
        <v>81</v>
      </c>
      <c r="AY294" s="151" t="s">
        <v>144</v>
      </c>
    </row>
    <row r="295" spans="2:65" s="12" customFormat="1">
      <c r="B295" s="149"/>
      <c r="D295" s="150" t="s">
        <v>156</v>
      </c>
      <c r="E295" s="151" t="s">
        <v>1</v>
      </c>
      <c r="F295" s="152" t="s">
        <v>942</v>
      </c>
      <c r="H295" s="153">
        <v>8.01</v>
      </c>
      <c r="I295" s="154"/>
      <c r="L295" s="149"/>
      <c r="M295" s="155"/>
      <c r="T295" s="156"/>
      <c r="AT295" s="151" t="s">
        <v>156</v>
      </c>
      <c r="AU295" s="151" t="s">
        <v>90</v>
      </c>
      <c r="AV295" s="12" t="s">
        <v>90</v>
      </c>
      <c r="AW295" s="12" t="s">
        <v>36</v>
      </c>
      <c r="AX295" s="12" t="s">
        <v>81</v>
      </c>
      <c r="AY295" s="151" t="s">
        <v>144</v>
      </c>
    </row>
    <row r="296" spans="2:65" s="12" customFormat="1">
      <c r="B296" s="149"/>
      <c r="D296" s="150" t="s">
        <v>156</v>
      </c>
      <c r="E296" s="151" t="s">
        <v>1</v>
      </c>
      <c r="F296" s="152" t="s">
        <v>942</v>
      </c>
      <c r="H296" s="153">
        <v>8.01</v>
      </c>
      <c r="I296" s="154"/>
      <c r="L296" s="149"/>
      <c r="M296" s="155"/>
      <c r="T296" s="156"/>
      <c r="AT296" s="151" t="s">
        <v>156</v>
      </c>
      <c r="AU296" s="151" t="s">
        <v>90</v>
      </c>
      <c r="AV296" s="12" t="s">
        <v>90</v>
      </c>
      <c r="AW296" s="12" t="s">
        <v>36</v>
      </c>
      <c r="AX296" s="12" t="s">
        <v>81</v>
      </c>
      <c r="AY296" s="151" t="s">
        <v>144</v>
      </c>
    </row>
    <row r="297" spans="2:65" s="14" customFormat="1">
      <c r="B297" s="166"/>
      <c r="D297" s="150" t="s">
        <v>156</v>
      </c>
      <c r="E297" s="167" t="s">
        <v>1</v>
      </c>
      <c r="F297" s="168" t="s">
        <v>173</v>
      </c>
      <c r="H297" s="169">
        <v>26.87</v>
      </c>
      <c r="I297" s="170"/>
      <c r="L297" s="166"/>
      <c r="M297" s="171"/>
      <c r="T297" s="172"/>
      <c r="AT297" s="167" t="s">
        <v>156</v>
      </c>
      <c r="AU297" s="167" t="s">
        <v>90</v>
      </c>
      <c r="AV297" s="14" t="s">
        <v>151</v>
      </c>
      <c r="AW297" s="14" t="s">
        <v>36</v>
      </c>
      <c r="AX297" s="14" t="s">
        <v>88</v>
      </c>
      <c r="AY297" s="167" t="s">
        <v>144</v>
      </c>
    </row>
    <row r="298" spans="2:65" s="1" customFormat="1" ht="16.5" customHeight="1">
      <c r="B298" s="32"/>
      <c r="C298" s="173" t="s">
        <v>294</v>
      </c>
      <c r="D298" s="173" t="s">
        <v>309</v>
      </c>
      <c r="E298" s="174" t="s">
        <v>321</v>
      </c>
      <c r="F298" s="175" t="s">
        <v>322</v>
      </c>
      <c r="G298" s="176" t="s">
        <v>297</v>
      </c>
      <c r="H298" s="177">
        <v>53.74</v>
      </c>
      <c r="I298" s="178"/>
      <c r="J298" s="179">
        <f>ROUND(I298*H298,2)</f>
        <v>0</v>
      </c>
      <c r="K298" s="175" t="s">
        <v>150</v>
      </c>
      <c r="L298" s="180"/>
      <c r="M298" s="181" t="s">
        <v>1</v>
      </c>
      <c r="N298" s="182" t="s">
        <v>46</v>
      </c>
      <c r="P298" s="145">
        <f>O298*H298</f>
        <v>0</v>
      </c>
      <c r="Q298" s="145">
        <v>1</v>
      </c>
      <c r="R298" s="145">
        <f>Q298*H298</f>
        <v>53.74</v>
      </c>
      <c r="S298" s="145">
        <v>0</v>
      </c>
      <c r="T298" s="146">
        <f>S298*H298</f>
        <v>0</v>
      </c>
      <c r="AR298" s="147" t="s">
        <v>192</v>
      </c>
      <c r="AT298" s="147" t="s">
        <v>309</v>
      </c>
      <c r="AU298" s="147" t="s">
        <v>90</v>
      </c>
      <c r="AY298" s="17" t="s">
        <v>144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88</v>
      </c>
      <c r="BK298" s="148">
        <f>ROUND(I298*H298,2)</f>
        <v>0</v>
      </c>
      <c r="BL298" s="17" t="s">
        <v>151</v>
      </c>
      <c r="BM298" s="147" t="s">
        <v>943</v>
      </c>
    </row>
    <row r="299" spans="2:65" s="1" customFormat="1" ht="19.5">
      <c r="B299" s="32"/>
      <c r="D299" s="150" t="s">
        <v>168</v>
      </c>
      <c r="F299" s="163" t="s">
        <v>324</v>
      </c>
      <c r="I299" s="164"/>
      <c r="L299" s="32"/>
      <c r="M299" s="165"/>
      <c r="T299" s="54"/>
      <c r="AT299" s="17" t="s">
        <v>168</v>
      </c>
      <c r="AU299" s="17" t="s">
        <v>90</v>
      </c>
    </row>
    <row r="300" spans="2:65" s="12" customFormat="1">
      <c r="B300" s="149"/>
      <c r="D300" s="150" t="s">
        <v>156</v>
      </c>
      <c r="F300" s="152" t="s">
        <v>944</v>
      </c>
      <c r="H300" s="153">
        <v>53.74</v>
      </c>
      <c r="I300" s="154"/>
      <c r="L300" s="149"/>
      <c r="M300" s="155"/>
      <c r="T300" s="156"/>
      <c r="AT300" s="151" t="s">
        <v>156</v>
      </c>
      <c r="AU300" s="151" t="s">
        <v>90</v>
      </c>
      <c r="AV300" s="12" t="s">
        <v>90</v>
      </c>
      <c r="AW300" s="12" t="s">
        <v>4</v>
      </c>
      <c r="AX300" s="12" t="s">
        <v>88</v>
      </c>
      <c r="AY300" s="151" t="s">
        <v>144</v>
      </c>
    </row>
    <row r="301" spans="2:65" s="1" customFormat="1" ht="55.5" customHeight="1">
      <c r="B301" s="32"/>
      <c r="C301" s="136" t="s">
        <v>302</v>
      </c>
      <c r="D301" s="136" t="s">
        <v>146</v>
      </c>
      <c r="E301" s="137" t="s">
        <v>327</v>
      </c>
      <c r="F301" s="138" t="s">
        <v>328</v>
      </c>
      <c r="G301" s="139" t="s">
        <v>149</v>
      </c>
      <c r="H301" s="140">
        <v>19.2</v>
      </c>
      <c r="I301" s="141"/>
      <c r="J301" s="142">
        <f>ROUND(I301*H301,2)</f>
        <v>0</v>
      </c>
      <c r="K301" s="138" t="s">
        <v>150</v>
      </c>
      <c r="L301" s="32"/>
      <c r="M301" s="143" t="s">
        <v>1</v>
      </c>
      <c r="N301" s="144" t="s">
        <v>46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151</v>
      </c>
      <c r="AT301" s="147" t="s">
        <v>146</v>
      </c>
      <c r="AU301" s="147" t="s">
        <v>90</v>
      </c>
      <c r="AY301" s="17" t="s">
        <v>144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88</v>
      </c>
      <c r="BK301" s="148">
        <f>ROUND(I301*H301,2)</f>
        <v>0</v>
      </c>
      <c r="BL301" s="17" t="s">
        <v>151</v>
      </c>
      <c r="BM301" s="147" t="s">
        <v>945</v>
      </c>
    </row>
    <row r="302" spans="2:65" s="12" customFormat="1">
      <c r="B302" s="149"/>
      <c r="D302" s="150" t="s">
        <v>156</v>
      </c>
      <c r="E302" s="151" t="s">
        <v>1</v>
      </c>
      <c r="F302" s="152" t="s">
        <v>946</v>
      </c>
      <c r="H302" s="153">
        <v>19.2</v>
      </c>
      <c r="I302" s="154"/>
      <c r="L302" s="149"/>
      <c r="M302" s="155"/>
      <c r="T302" s="156"/>
      <c r="AT302" s="151" t="s">
        <v>156</v>
      </c>
      <c r="AU302" s="151" t="s">
        <v>90</v>
      </c>
      <c r="AV302" s="12" t="s">
        <v>90</v>
      </c>
      <c r="AW302" s="12" t="s">
        <v>36</v>
      </c>
      <c r="AX302" s="12" t="s">
        <v>88</v>
      </c>
      <c r="AY302" s="151" t="s">
        <v>144</v>
      </c>
    </row>
    <row r="303" spans="2:65" s="1" customFormat="1" ht="37.9" customHeight="1">
      <c r="B303" s="32"/>
      <c r="C303" s="136" t="s">
        <v>308</v>
      </c>
      <c r="D303" s="136" t="s">
        <v>146</v>
      </c>
      <c r="E303" s="137" t="s">
        <v>332</v>
      </c>
      <c r="F303" s="138" t="s">
        <v>333</v>
      </c>
      <c r="G303" s="139" t="s">
        <v>149</v>
      </c>
      <c r="H303" s="140">
        <v>9.6</v>
      </c>
      <c r="I303" s="141"/>
      <c r="J303" s="142">
        <f>ROUND(I303*H303,2)</f>
        <v>0</v>
      </c>
      <c r="K303" s="138" t="s">
        <v>150</v>
      </c>
      <c r="L303" s="32"/>
      <c r="M303" s="143" t="s">
        <v>1</v>
      </c>
      <c r="N303" s="144" t="s">
        <v>46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151</v>
      </c>
      <c r="AT303" s="147" t="s">
        <v>146</v>
      </c>
      <c r="AU303" s="147" t="s">
        <v>90</v>
      </c>
      <c r="AY303" s="17" t="s">
        <v>144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88</v>
      </c>
      <c r="BK303" s="148">
        <f>ROUND(I303*H303,2)</f>
        <v>0</v>
      </c>
      <c r="BL303" s="17" t="s">
        <v>151</v>
      </c>
      <c r="BM303" s="147" t="s">
        <v>947</v>
      </c>
    </row>
    <row r="304" spans="2:65" s="13" customFormat="1">
      <c r="B304" s="157"/>
      <c r="D304" s="150" t="s">
        <v>156</v>
      </c>
      <c r="E304" s="158" t="s">
        <v>1</v>
      </c>
      <c r="F304" s="159" t="s">
        <v>335</v>
      </c>
      <c r="H304" s="158" t="s">
        <v>1</v>
      </c>
      <c r="I304" s="160"/>
      <c r="L304" s="157"/>
      <c r="M304" s="161"/>
      <c r="T304" s="162"/>
      <c r="AT304" s="158" t="s">
        <v>156</v>
      </c>
      <c r="AU304" s="158" t="s">
        <v>90</v>
      </c>
      <c r="AV304" s="13" t="s">
        <v>88</v>
      </c>
      <c r="AW304" s="13" t="s">
        <v>36</v>
      </c>
      <c r="AX304" s="13" t="s">
        <v>81</v>
      </c>
      <c r="AY304" s="158" t="s">
        <v>144</v>
      </c>
    </row>
    <row r="305" spans="2:65" s="12" customFormat="1">
      <c r="B305" s="149"/>
      <c r="D305" s="150" t="s">
        <v>156</v>
      </c>
      <c r="E305" s="151" t="s">
        <v>1</v>
      </c>
      <c r="F305" s="152" t="s">
        <v>895</v>
      </c>
      <c r="H305" s="153">
        <v>9.6</v>
      </c>
      <c r="I305" s="154"/>
      <c r="L305" s="149"/>
      <c r="M305" s="155"/>
      <c r="T305" s="156"/>
      <c r="AT305" s="151" t="s">
        <v>156</v>
      </c>
      <c r="AU305" s="151" t="s">
        <v>90</v>
      </c>
      <c r="AV305" s="12" t="s">
        <v>90</v>
      </c>
      <c r="AW305" s="12" t="s">
        <v>36</v>
      </c>
      <c r="AX305" s="12" t="s">
        <v>88</v>
      </c>
      <c r="AY305" s="151" t="s">
        <v>144</v>
      </c>
    </row>
    <row r="306" spans="2:65" s="1" customFormat="1" ht="37.9" customHeight="1">
      <c r="B306" s="32"/>
      <c r="C306" s="136" t="s">
        <v>315</v>
      </c>
      <c r="D306" s="136" t="s">
        <v>146</v>
      </c>
      <c r="E306" s="137" t="s">
        <v>337</v>
      </c>
      <c r="F306" s="138" t="s">
        <v>338</v>
      </c>
      <c r="G306" s="139" t="s">
        <v>149</v>
      </c>
      <c r="H306" s="140">
        <v>28.8</v>
      </c>
      <c r="I306" s="141"/>
      <c r="J306" s="142">
        <f>ROUND(I306*H306,2)</f>
        <v>0</v>
      </c>
      <c r="K306" s="138" t="s">
        <v>150</v>
      </c>
      <c r="L306" s="32"/>
      <c r="M306" s="143" t="s">
        <v>1</v>
      </c>
      <c r="N306" s="144" t="s">
        <v>46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151</v>
      </c>
      <c r="AT306" s="147" t="s">
        <v>146</v>
      </c>
      <c r="AU306" s="147" t="s">
        <v>90</v>
      </c>
      <c r="AY306" s="17" t="s">
        <v>144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88</v>
      </c>
      <c r="BK306" s="148">
        <f>ROUND(I306*H306,2)</f>
        <v>0</v>
      </c>
      <c r="BL306" s="17" t="s">
        <v>151</v>
      </c>
      <c r="BM306" s="147" t="s">
        <v>948</v>
      </c>
    </row>
    <row r="307" spans="2:65" s="12" customFormat="1">
      <c r="B307" s="149"/>
      <c r="D307" s="150" t="s">
        <v>156</v>
      </c>
      <c r="E307" s="151" t="s">
        <v>1</v>
      </c>
      <c r="F307" s="152" t="s">
        <v>949</v>
      </c>
      <c r="H307" s="153">
        <v>28.8</v>
      </c>
      <c r="I307" s="154"/>
      <c r="L307" s="149"/>
      <c r="M307" s="155"/>
      <c r="T307" s="156"/>
      <c r="AT307" s="151" t="s">
        <v>156</v>
      </c>
      <c r="AU307" s="151" t="s">
        <v>90</v>
      </c>
      <c r="AV307" s="12" t="s">
        <v>90</v>
      </c>
      <c r="AW307" s="12" t="s">
        <v>36</v>
      </c>
      <c r="AX307" s="12" t="s">
        <v>88</v>
      </c>
      <c r="AY307" s="151" t="s">
        <v>144</v>
      </c>
    </row>
    <row r="308" spans="2:65" s="1" customFormat="1" ht="16.5" customHeight="1">
      <c r="B308" s="32"/>
      <c r="C308" s="173" t="s">
        <v>320</v>
      </c>
      <c r="D308" s="173" t="s">
        <v>309</v>
      </c>
      <c r="E308" s="174" t="s">
        <v>342</v>
      </c>
      <c r="F308" s="175" t="s">
        <v>343</v>
      </c>
      <c r="G308" s="176" t="s">
        <v>344</v>
      </c>
      <c r="H308" s="177">
        <v>0.57599999999999996</v>
      </c>
      <c r="I308" s="178"/>
      <c r="J308" s="179">
        <f>ROUND(I308*H308,2)</f>
        <v>0</v>
      </c>
      <c r="K308" s="175" t="s">
        <v>150</v>
      </c>
      <c r="L308" s="180"/>
      <c r="M308" s="181" t="s">
        <v>1</v>
      </c>
      <c r="N308" s="182" t="s">
        <v>46</v>
      </c>
      <c r="P308" s="145">
        <f>O308*H308</f>
        <v>0</v>
      </c>
      <c r="Q308" s="145">
        <v>1E-3</v>
      </c>
      <c r="R308" s="145">
        <f>Q308*H308</f>
        <v>5.7600000000000001E-4</v>
      </c>
      <c r="S308" s="145">
        <v>0</v>
      </c>
      <c r="T308" s="146">
        <f>S308*H308</f>
        <v>0</v>
      </c>
      <c r="AR308" s="147" t="s">
        <v>192</v>
      </c>
      <c r="AT308" s="147" t="s">
        <v>309</v>
      </c>
      <c r="AU308" s="147" t="s">
        <v>90</v>
      </c>
      <c r="AY308" s="17" t="s">
        <v>144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88</v>
      </c>
      <c r="BK308" s="148">
        <f>ROUND(I308*H308,2)</f>
        <v>0</v>
      </c>
      <c r="BL308" s="17" t="s">
        <v>151</v>
      </c>
      <c r="BM308" s="147" t="s">
        <v>950</v>
      </c>
    </row>
    <row r="309" spans="2:65" s="12" customFormat="1">
      <c r="B309" s="149"/>
      <c r="D309" s="150" t="s">
        <v>156</v>
      </c>
      <c r="E309" s="151" t="s">
        <v>1</v>
      </c>
      <c r="F309" s="152" t="s">
        <v>951</v>
      </c>
      <c r="H309" s="153">
        <v>0.57599999999999996</v>
      </c>
      <c r="I309" s="154"/>
      <c r="L309" s="149"/>
      <c r="M309" s="155"/>
      <c r="T309" s="156"/>
      <c r="AT309" s="151" t="s">
        <v>156</v>
      </c>
      <c r="AU309" s="151" t="s">
        <v>90</v>
      </c>
      <c r="AV309" s="12" t="s">
        <v>90</v>
      </c>
      <c r="AW309" s="12" t="s">
        <v>36</v>
      </c>
      <c r="AX309" s="12" t="s">
        <v>88</v>
      </c>
      <c r="AY309" s="151" t="s">
        <v>144</v>
      </c>
    </row>
    <row r="310" spans="2:65" s="11" customFormat="1" ht="22.9" customHeight="1">
      <c r="B310" s="124"/>
      <c r="D310" s="125" t="s">
        <v>80</v>
      </c>
      <c r="E310" s="134" t="s">
        <v>90</v>
      </c>
      <c r="F310" s="134" t="s">
        <v>360</v>
      </c>
      <c r="I310" s="127"/>
      <c r="J310" s="135">
        <f>BK310</f>
        <v>0</v>
      </c>
      <c r="L310" s="124"/>
      <c r="M310" s="129"/>
      <c r="P310" s="130">
        <f>SUM(P311:P315)</f>
        <v>0</v>
      </c>
      <c r="R310" s="130">
        <f>SUM(R311:R315)</f>
        <v>31.361199999999997</v>
      </c>
      <c r="T310" s="131">
        <f>SUM(T311:T315)</f>
        <v>0</v>
      </c>
      <c r="AR310" s="125" t="s">
        <v>88</v>
      </c>
      <c r="AT310" s="132" t="s">
        <v>80</v>
      </c>
      <c r="AU310" s="132" t="s">
        <v>88</v>
      </c>
      <c r="AY310" s="125" t="s">
        <v>144</v>
      </c>
      <c r="BK310" s="133">
        <f>SUM(BK311:BK315)</f>
        <v>0</v>
      </c>
    </row>
    <row r="311" spans="2:65" s="1" customFormat="1" ht="44.25" customHeight="1">
      <c r="B311" s="32"/>
      <c r="C311" s="136" t="s">
        <v>326</v>
      </c>
      <c r="D311" s="136" t="s">
        <v>146</v>
      </c>
      <c r="E311" s="137" t="s">
        <v>362</v>
      </c>
      <c r="F311" s="138" t="s">
        <v>363</v>
      </c>
      <c r="G311" s="139" t="s">
        <v>239</v>
      </c>
      <c r="H311" s="140">
        <v>9.75</v>
      </c>
      <c r="I311" s="141"/>
      <c r="J311" s="142">
        <f>ROUND(I311*H311,2)</f>
        <v>0</v>
      </c>
      <c r="K311" s="138" t="s">
        <v>150</v>
      </c>
      <c r="L311" s="32"/>
      <c r="M311" s="143" t="s">
        <v>1</v>
      </c>
      <c r="N311" s="144" t="s">
        <v>46</v>
      </c>
      <c r="P311" s="145">
        <f>O311*H311</f>
        <v>0</v>
      </c>
      <c r="Q311" s="145">
        <v>1.63</v>
      </c>
      <c r="R311" s="145">
        <f>Q311*H311</f>
        <v>15.892499999999998</v>
      </c>
      <c r="S311" s="145">
        <v>0</v>
      </c>
      <c r="T311" s="146">
        <f>S311*H311</f>
        <v>0</v>
      </c>
      <c r="AR311" s="147" t="s">
        <v>151</v>
      </c>
      <c r="AT311" s="147" t="s">
        <v>146</v>
      </c>
      <c r="AU311" s="147" t="s">
        <v>90</v>
      </c>
      <c r="AY311" s="17" t="s">
        <v>144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88</v>
      </c>
      <c r="BK311" s="148">
        <f>ROUND(I311*H311,2)</f>
        <v>0</v>
      </c>
      <c r="BL311" s="17" t="s">
        <v>151</v>
      </c>
      <c r="BM311" s="147" t="s">
        <v>952</v>
      </c>
    </row>
    <row r="312" spans="2:65" s="13" customFormat="1">
      <c r="B312" s="157"/>
      <c r="D312" s="150" t="s">
        <v>156</v>
      </c>
      <c r="E312" s="158" t="s">
        <v>1</v>
      </c>
      <c r="F312" s="159" t="s">
        <v>162</v>
      </c>
      <c r="H312" s="158" t="s">
        <v>1</v>
      </c>
      <c r="I312" s="160"/>
      <c r="L312" s="157"/>
      <c r="M312" s="161"/>
      <c r="T312" s="162"/>
      <c r="AT312" s="158" t="s">
        <v>156</v>
      </c>
      <c r="AU312" s="158" t="s">
        <v>90</v>
      </c>
      <c r="AV312" s="13" t="s">
        <v>88</v>
      </c>
      <c r="AW312" s="13" t="s">
        <v>36</v>
      </c>
      <c r="AX312" s="13" t="s">
        <v>81</v>
      </c>
      <c r="AY312" s="158" t="s">
        <v>144</v>
      </c>
    </row>
    <row r="313" spans="2:65" s="12" customFormat="1">
      <c r="B313" s="149"/>
      <c r="D313" s="150" t="s">
        <v>156</v>
      </c>
      <c r="E313" s="151" t="s">
        <v>1</v>
      </c>
      <c r="F313" s="152" t="s">
        <v>953</v>
      </c>
      <c r="H313" s="153">
        <v>9.75</v>
      </c>
      <c r="I313" s="154"/>
      <c r="L313" s="149"/>
      <c r="M313" s="155"/>
      <c r="T313" s="156"/>
      <c r="AT313" s="151" t="s">
        <v>156</v>
      </c>
      <c r="AU313" s="151" t="s">
        <v>90</v>
      </c>
      <c r="AV313" s="12" t="s">
        <v>90</v>
      </c>
      <c r="AW313" s="12" t="s">
        <v>36</v>
      </c>
      <c r="AX313" s="12" t="s">
        <v>88</v>
      </c>
      <c r="AY313" s="151" t="s">
        <v>144</v>
      </c>
    </row>
    <row r="314" spans="2:65" s="1" customFormat="1" ht="66.75" customHeight="1">
      <c r="B314" s="32"/>
      <c r="C314" s="136" t="s">
        <v>331</v>
      </c>
      <c r="D314" s="136" t="s">
        <v>146</v>
      </c>
      <c r="E314" s="137" t="s">
        <v>367</v>
      </c>
      <c r="F314" s="138" t="s">
        <v>368</v>
      </c>
      <c r="G314" s="139" t="s">
        <v>224</v>
      </c>
      <c r="H314" s="140">
        <v>65</v>
      </c>
      <c r="I314" s="141"/>
      <c r="J314" s="142">
        <f>ROUND(I314*H314,2)</f>
        <v>0</v>
      </c>
      <c r="K314" s="138" t="s">
        <v>150</v>
      </c>
      <c r="L314" s="32"/>
      <c r="M314" s="143" t="s">
        <v>1</v>
      </c>
      <c r="N314" s="144" t="s">
        <v>46</v>
      </c>
      <c r="P314" s="145">
        <f>O314*H314</f>
        <v>0</v>
      </c>
      <c r="Q314" s="145">
        <v>0.23798</v>
      </c>
      <c r="R314" s="145">
        <f>Q314*H314</f>
        <v>15.4687</v>
      </c>
      <c r="S314" s="145">
        <v>0</v>
      </c>
      <c r="T314" s="146">
        <f>S314*H314</f>
        <v>0</v>
      </c>
      <c r="AR314" s="147" t="s">
        <v>151</v>
      </c>
      <c r="AT314" s="147" t="s">
        <v>146</v>
      </c>
      <c r="AU314" s="147" t="s">
        <v>90</v>
      </c>
      <c r="AY314" s="17" t="s">
        <v>144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88</v>
      </c>
      <c r="BK314" s="148">
        <f>ROUND(I314*H314,2)</f>
        <v>0</v>
      </c>
      <c r="BL314" s="17" t="s">
        <v>151</v>
      </c>
      <c r="BM314" s="147" t="s">
        <v>954</v>
      </c>
    </row>
    <row r="315" spans="2:65" s="12" customFormat="1">
      <c r="B315" s="149"/>
      <c r="D315" s="150" t="s">
        <v>156</v>
      </c>
      <c r="E315" s="151" t="s">
        <v>1</v>
      </c>
      <c r="F315" s="152" t="s">
        <v>955</v>
      </c>
      <c r="H315" s="153">
        <v>65</v>
      </c>
      <c r="I315" s="154"/>
      <c r="L315" s="149"/>
      <c r="M315" s="155"/>
      <c r="T315" s="156"/>
      <c r="AT315" s="151" t="s">
        <v>156</v>
      </c>
      <c r="AU315" s="151" t="s">
        <v>90</v>
      </c>
      <c r="AV315" s="12" t="s">
        <v>90</v>
      </c>
      <c r="AW315" s="12" t="s">
        <v>36</v>
      </c>
      <c r="AX315" s="12" t="s">
        <v>88</v>
      </c>
      <c r="AY315" s="151" t="s">
        <v>144</v>
      </c>
    </row>
    <row r="316" spans="2:65" s="11" customFormat="1" ht="22.9" customHeight="1">
      <c r="B316" s="124"/>
      <c r="D316" s="125" t="s">
        <v>80</v>
      </c>
      <c r="E316" s="134" t="s">
        <v>151</v>
      </c>
      <c r="F316" s="134" t="s">
        <v>371</v>
      </c>
      <c r="I316" s="127"/>
      <c r="J316" s="135">
        <f>BK316</f>
        <v>0</v>
      </c>
      <c r="L316" s="124"/>
      <c r="M316" s="129"/>
      <c r="P316" s="130">
        <f>SUM(P317:P325)</f>
        <v>0</v>
      </c>
      <c r="R316" s="130">
        <f>SUM(R317:R325)</f>
        <v>0</v>
      </c>
      <c r="T316" s="131">
        <f>SUM(T317:T325)</f>
        <v>0</v>
      </c>
      <c r="AR316" s="125" t="s">
        <v>88</v>
      </c>
      <c r="AT316" s="132" t="s">
        <v>80</v>
      </c>
      <c r="AU316" s="132" t="s">
        <v>88</v>
      </c>
      <c r="AY316" s="125" t="s">
        <v>144</v>
      </c>
      <c r="BK316" s="133">
        <f>SUM(BK317:BK325)</f>
        <v>0</v>
      </c>
    </row>
    <row r="317" spans="2:65" s="1" customFormat="1" ht="33" customHeight="1">
      <c r="B317" s="32"/>
      <c r="C317" s="136" t="s">
        <v>336</v>
      </c>
      <c r="D317" s="136" t="s">
        <v>146</v>
      </c>
      <c r="E317" s="137" t="s">
        <v>378</v>
      </c>
      <c r="F317" s="138" t="s">
        <v>379</v>
      </c>
      <c r="G317" s="139" t="s">
        <v>239</v>
      </c>
      <c r="H317" s="140">
        <v>6.5</v>
      </c>
      <c r="I317" s="141"/>
      <c r="J317" s="142">
        <f>ROUND(I317*H317,2)</f>
        <v>0</v>
      </c>
      <c r="K317" s="138" t="s">
        <v>150</v>
      </c>
      <c r="L317" s="32"/>
      <c r="M317" s="143" t="s">
        <v>1</v>
      </c>
      <c r="N317" s="144" t="s">
        <v>46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151</v>
      </c>
      <c r="AT317" s="147" t="s">
        <v>146</v>
      </c>
      <c r="AU317" s="147" t="s">
        <v>90</v>
      </c>
      <c r="AY317" s="17" t="s">
        <v>144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88</v>
      </c>
      <c r="BK317" s="148">
        <f>ROUND(I317*H317,2)</f>
        <v>0</v>
      </c>
      <c r="BL317" s="17" t="s">
        <v>151</v>
      </c>
      <c r="BM317" s="147" t="s">
        <v>956</v>
      </c>
    </row>
    <row r="318" spans="2:65" s="13" customFormat="1">
      <c r="B318" s="157"/>
      <c r="D318" s="150" t="s">
        <v>156</v>
      </c>
      <c r="E318" s="158" t="s">
        <v>1</v>
      </c>
      <c r="F318" s="159" t="s">
        <v>162</v>
      </c>
      <c r="H318" s="158" t="s">
        <v>1</v>
      </c>
      <c r="I318" s="160"/>
      <c r="L318" s="157"/>
      <c r="M318" s="161"/>
      <c r="T318" s="162"/>
      <c r="AT318" s="158" t="s">
        <v>156</v>
      </c>
      <c r="AU318" s="158" t="s">
        <v>90</v>
      </c>
      <c r="AV318" s="13" t="s">
        <v>88</v>
      </c>
      <c r="AW318" s="13" t="s">
        <v>36</v>
      </c>
      <c r="AX318" s="13" t="s">
        <v>81</v>
      </c>
      <c r="AY318" s="158" t="s">
        <v>144</v>
      </c>
    </row>
    <row r="319" spans="2:65" s="13" customFormat="1">
      <c r="B319" s="157"/>
      <c r="D319" s="150" t="s">
        <v>156</v>
      </c>
      <c r="E319" s="158" t="s">
        <v>1</v>
      </c>
      <c r="F319" s="159" t="s">
        <v>246</v>
      </c>
      <c r="H319" s="158" t="s">
        <v>1</v>
      </c>
      <c r="I319" s="160"/>
      <c r="L319" s="157"/>
      <c r="M319" s="161"/>
      <c r="T319" s="162"/>
      <c r="AT319" s="158" t="s">
        <v>156</v>
      </c>
      <c r="AU319" s="158" t="s">
        <v>90</v>
      </c>
      <c r="AV319" s="13" t="s">
        <v>88</v>
      </c>
      <c r="AW319" s="13" t="s">
        <v>36</v>
      </c>
      <c r="AX319" s="13" t="s">
        <v>81</v>
      </c>
      <c r="AY319" s="158" t="s">
        <v>144</v>
      </c>
    </row>
    <row r="320" spans="2:65" s="12" customFormat="1">
      <c r="B320" s="149"/>
      <c r="D320" s="150" t="s">
        <v>156</v>
      </c>
      <c r="E320" s="151" t="s">
        <v>1</v>
      </c>
      <c r="F320" s="152" t="s">
        <v>957</v>
      </c>
      <c r="H320" s="153">
        <v>1</v>
      </c>
      <c r="I320" s="154"/>
      <c r="L320" s="149"/>
      <c r="M320" s="155"/>
      <c r="T320" s="156"/>
      <c r="AT320" s="151" t="s">
        <v>156</v>
      </c>
      <c r="AU320" s="151" t="s">
        <v>90</v>
      </c>
      <c r="AV320" s="12" t="s">
        <v>90</v>
      </c>
      <c r="AW320" s="12" t="s">
        <v>36</v>
      </c>
      <c r="AX320" s="12" t="s">
        <v>81</v>
      </c>
      <c r="AY320" s="151" t="s">
        <v>144</v>
      </c>
    </row>
    <row r="321" spans="2:65" s="12" customFormat="1">
      <c r="B321" s="149"/>
      <c r="D321" s="150" t="s">
        <v>156</v>
      </c>
      <c r="E321" s="151" t="s">
        <v>1</v>
      </c>
      <c r="F321" s="152" t="s">
        <v>957</v>
      </c>
      <c r="H321" s="153">
        <v>1</v>
      </c>
      <c r="I321" s="154"/>
      <c r="L321" s="149"/>
      <c r="M321" s="155"/>
      <c r="T321" s="156"/>
      <c r="AT321" s="151" t="s">
        <v>156</v>
      </c>
      <c r="AU321" s="151" t="s">
        <v>90</v>
      </c>
      <c r="AV321" s="12" t="s">
        <v>90</v>
      </c>
      <c r="AW321" s="12" t="s">
        <v>36</v>
      </c>
      <c r="AX321" s="12" t="s">
        <v>81</v>
      </c>
      <c r="AY321" s="151" t="s">
        <v>144</v>
      </c>
    </row>
    <row r="322" spans="2:65" s="12" customFormat="1">
      <c r="B322" s="149"/>
      <c r="D322" s="150" t="s">
        <v>156</v>
      </c>
      <c r="E322" s="151" t="s">
        <v>1</v>
      </c>
      <c r="F322" s="152" t="s">
        <v>958</v>
      </c>
      <c r="H322" s="153">
        <v>0.5</v>
      </c>
      <c r="I322" s="154"/>
      <c r="L322" s="149"/>
      <c r="M322" s="155"/>
      <c r="T322" s="156"/>
      <c r="AT322" s="151" t="s">
        <v>156</v>
      </c>
      <c r="AU322" s="151" t="s">
        <v>90</v>
      </c>
      <c r="AV322" s="12" t="s">
        <v>90</v>
      </c>
      <c r="AW322" s="12" t="s">
        <v>36</v>
      </c>
      <c r="AX322" s="12" t="s">
        <v>81</v>
      </c>
      <c r="AY322" s="151" t="s">
        <v>144</v>
      </c>
    </row>
    <row r="323" spans="2:65" s="12" customFormat="1">
      <c r="B323" s="149"/>
      <c r="D323" s="150" t="s">
        <v>156</v>
      </c>
      <c r="E323" s="151" t="s">
        <v>1</v>
      </c>
      <c r="F323" s="152" t="s">
        <v>959</v>
      </c>
      <c r="H323" s="153">
        <v>2</v>
      </c>
      <c r="I323" s="154"/>
      <c r="L323" s="149"/>
      <c r="M323" s="155"/>
      <c r="T323" s="156"/>
      <c r="AT323" s="151" t="s">
        <v>156</v>
      </c>
      <c r="AU323" s="151" t="s">
        <v>90</v>
      </c>
      <c r="AV323" s="12" t="s">
        <v>90</v>
      </c>
      <c r="AW323" s="12" t="s">
        <v>36</v>
      </c>
      <c r="AX323" s="12" t="s">
        <v>81</v>
      </c>
      <c r="AY323" s="151" t="s">
        <v>144</v>
      </c>
    </row>
    <row r="324" spans="2:65" s="12" customFormat="1">
      <c r="B324" s="149"/>
      <c r="D324" s="150" t="s">
        <v>156</v>
      </c>
      <c r="E324" s="151" t="s">
        <v>1</v>
      </c>
      <c r="F324" s="152" t="s">
        <v>959</v>
      </c>
      <c r="H324" s="153">
        <v>2</v>
      </c>
      <c r="I324" s="154"/>
      <c r="L324" s="149"/>
      <c r="M324" s="155"/>
      <c r="T324" s="156"/>
      <c r="AT324" s="151" t="s">
        <v>156</v>
      </c>
      <c r="AU324" s="151" t="s">
        <v>90</v>
      </c>
      <c r="AV324" s="12" t="s">
        <v>90</v>
      </c>
      <c r="AW324" s="12" t="s">
        <v>36</v>
      </c>
      <c r="AX324" s="12" t="s">
        <v>81</v>
      </c>
      <c r="AY324" s="151" t="s">
        <v>144</v>
      </c>
    </row>
    <row r="325" spans="2:65" s="14" customFormat="1">
      <c r="B325" s="166"/>
      <c r="D325" s="150" t="s">
        <v>156</v>
      </c>
      <c r="E325" s="167" t="s">
        <v>1</v>
      </c>
      <c r="F325" s="168" t="s">
        <v>173</v>
      </c>
      <c r="H325" s="169">
        <v>6.5</v>
      </c>
      <c r="I325" s="170"/>
      <c r="L325" s="166"/>
      <c r="M325" s="171"/>
      <c r="T325" s="172"/>
      <c r="AT325" s="167" t="s">
        <v>156</v>
      </c>
      <c r="AU325" s="167" t="s">
        <v>90</v>
      </c>
      <c r="AV325" s="14" t="s">
        <v>151</v>
      </c>
      <c r="AW325" s="14" t="s">
        <v>36</v>
      </c>
      <c r="AX325" s="14" t="s">
        <v>88</v>
      </c>
      <c r="AY325" s="167" t="s">
        <v>144</v>
      </c>
    </row>
    <row r="326" spans="2:65" s="11" customFormat="1" ht="22.9" customHeight="1">
      <c r="B326" s="124"/>
      <c r="D326" s="125" t="s">
        <v>80</v>
      </c>
      <c r="E326" s="134" t="s">
        <v>174</v>
      </c>
      <c r="F326" s="134" t="s">
        <v>389</v>
      </c>
      <c r="I326" s="127"/>
      <c r="J326" s="135">
        <f>BK326</f>
        <v>0</v>
      </c>
      <c r="L326" s="124"/>
      <c r="M326" s="129"/>
      <c r="P326" s="130">
        <f>SUM(P327:P401)</f>
        <v>0</v>
      </c>
      <c r="R326" s="130">
        <f>SUM(R327:R401)</f>
        <v>2.365659</v>
      </c>
      <c r="T326" s="131">
        <f>SUM(T327:T401)</f>
        <v>0</v>
      </c>
      <c r="AR326" s="125" t="s">
        <v>88</v>
      </c>
      <c r="AT326" s="132" t="s">
        <v>80</v>
      </c>
      <c r="AU326" s="132" t="s">
        <v>88</v>
      </c>
      <c r="AY326" s="125" t="s">
        <v>144</v>
      </c>
      <c r="BK326" s="133">
        <f>SUM(BK327:BK401)</f>
        <v>0</v>
      </c>
    </row>
    <row r="327" spans="2:65" s="1" customFormat="1" ht="33" customHeight="1">
      <c r="B327" s="32"/>
      <c r="C327" s="136" t="s">
        <v>341</v>
      </c>
      <c r="D327" s="136" t="s">
        <v>146</v>
      </c>
      <c r="E327" s="137" t="s">
        <v>391</v>
      </c>
      <c r="F327" s="138" t="s">
        <v>392</v>
      </c>
      <c r="G327" s="139" t="s">
        <v>149</v>
      </c>
      <c r="H327" s="140">
        <v>26.7</v>
      </c>
      <c r="I327" s="141"/>
      <c r="J327" s="142">
        <f>ROUND(I327*H327,2)</f>
        <v>0</v>
      </c>
      <c r="K327" s="138" t="s">
        <v>150</v>
      </c>
      <c r="L327" s="32"/>
      <c r="M327" s="143" t="s">
        <v>1</v>
      </c>
      <c r="N327" s="144" t="s">
        <v>46</v>
      </c>
      <c r="P327" s="145">
        <f>O327*H327</f>
        <v>0</v>
      </c>
      <c r="Q327" s="145">
        <v>0</v>
      </c>
      <c r="R327" s="145">
        <f>Q327*H327</f>
        <v>0</v>
      </c>
      <c r="S327" s="145">
        <v>0</v>
      </c>
      <c r="T327" s="146">
        <f>S327*H327</f>
        <v>0</v>
      </c>
      <c r="AR327" s="147" t="s">
        <v>151</v>
      </c>
      <c r="AT327" s="147" t="s">
        <v>146</v>
      </c>
      <c r="AU327" s="147" t="s">
        <v>90</v>
      </c>
      <c r="AY327" s="17" t="s">
        <v>144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88</v>
      </c>
      <c r="BK327" s="148">
        <f>ROUND(I327*H327,2)</f>
        <v>0</v>
      </c>
      <c r="BL327" s="17" t="s">
        <v>151</v>
      </c>
      <c r="BM327" s="147" t="s">
        <v>960</v>
      </c>
    </row>
    <row r="328" spans="2:65" s="13" customFormat="1">
      <c r="B328" s="157"/>
      <c r="D328" s="150" t="s">
        <v>156</v>
      </c>
      <c r="E328" s="158" t="s">
        <v>1</v>
      </c>
      <c r="F328" s="159" t="s">
        <v>162</v>
      </c>
      <c r="H328" s="158" t="s">
        <v>1</v>
      </c>
      <c r="I328" s="160"/>
      <c r="L328" s="157"/>
      <c r="M328" s="161"/>
      <c r="T328" s="162"/>
      <c r="AT328" s="158" t="s">
        <v>156</v>
      </c>
      <c r="AU328" s="158" t="s">
        <v>90</v>
      </c>
      <c r="AV328" s="13" t="s">
        <v>88</v>
      </c>
      <c r="AW328" s="13" t="s">
        <v>36</v>
      </c>
      <c r="AX328" s="13" t="s">
        <v>81</v>
      </c>
      <c r="AY328" s="158" t="s">
        <v>144</v>
      </c>
    </row>
    <row r="329" spans="2:65" s="13" customFormat="1">
      <c r="B329" s="157"/>
      <c r="D329" s="150" t="s">
        <v>156</v>
      </c>
      <c r="E329" s="158" t="s">
        <v>1</v>
      </c>
      <c r="F329" s="159" t="s">
        <v>163</v>
      </c>
      <c r="H329" s="158" t="s">
        <v>1</v>
      </c>
      <c r="I329" s="160"/>
      <c r="L329" s="157"/>
      <c r="M329" s="161"/>
      <c r="T329" s="162"/>
      <c r="AT329" s="158" t="s">
        <v>156</v>
      </c>
      <c r="AU329" s="158" t="s">
        <v>90</v>
      </c>
      <c r="AV329" s="13" t="s">
        <v>88</v>
      </c>
      <c r="AW329" s="13" t="s">
        <v>36</v>
      </c>
      <c r="AX329" s="13" t="s">
        <v>81</v>
      </c>
      <c r="AY329" s="158" t="s">
        <v>144</v>
      </c>
    </row>
    <row r="330" spans="2:65" s="13" customFormat="1">
      <c r="B330" s="157"/>
      <c r="D330" s="150" t="s">
        <v>156</v>
      </c>
      <c r="E330" s="158" t="s">
        <v>1</v>
      </c>
      <c r="F330" s="159" t="s">
        <v>866</v>
      </c>
      <c r="H330" s="158" t="s">
        <v>1</v>
      </c>
      <c r="I330" s="160"/>
      <c r="L330" s="157"/>
      <c r="M330" s="161"/>
      <c r="T330" s="162"/>
      <c r="AT330" s="158" t="s">
        <v>156</v>
      </c>
      <c r="AU330" s="158" t="s">
        <v>90</v>
      </c>
      <c r="AV330" s="13" t="s">
        <v>88</v>
      </c>
      <c r="AW330" s="13" t="s">
        <v>36</v>
      </c>
      <c r="AX330" s="13" t="s">
        <v>81</v>
      </c>
      <c r="AY330" s="158" t="s">
        <v>144</v>
      </c>
    </row>
    <row r="331" spans="2:65" s="12" customFormat="1">
      <c r="B331" s="149"/>
      <c r="D331" s="150" t="s">
        <v>156</v>
      </c>
      <c r="E331" s="151" t="s">
        <v>1</v>
      </c>
      <c r="F331" s="152" t="s">
        <v>867</v>
      </c>
      <c r="H331" s="153">
        <v>1.3</v>
      </c>
      <c r="I331" s="154"/>
      <c r="L331" s="149"/>
      <c r="M331" s="155"/>
      <c r="T331" s="156"/>
      <c r="AT331" s="151" t="s">
        <v>156</v>
      </c>
      <c r="AU331" s="151" t="s">
        <v>90</v>
      </c>
      <c r="AV331" s="12" t="s">
        <v>90</v>
      </c>
      <c r="AW331" s="12" t="s">
        <v>36</v>
      </c>
      <c r="AX331" s="12" t="s">
        <v>81</v>
      </c>
      <c r="AY331" s="151" t="s">
        <v>144</v>
      </c>
    </row>
    <row r="332" spans="2:65" s="12" customFormat="1">
      <c r="B332" s="149"/>
      <c r="D332" s="150" t="s">
        <v>156</v>
      </c>
      <c r="E332" s="151" t="s">
        <v>1</v>
      </c>
      <c r="F332" s="152" t="s">
        <v>868</v>
      </c>
      <c r="H332" s="153">
        <v>2.7</v>
      </c>
      <c r="I332" s="154"/>
      <c r="L332" s="149"/>
      <c r="M332" s="155"/>
      <c r="T332" s="156"/>
      <c r="AT332" s="151" t="s">
        <v>156</v>
      </c>
      <c r="AU332" s="151" t="s">
        <v>90</v>
      </c>
      <c r="AV332" s="12" t="s">
        <v>90</v>
      </c>
      <c r="AW332" s="12" t="s">
        <v>36</v>
      </c>
      <c r="AX332" s="12" t="s">
        <v>81</v>
      </c>
      <c r="AY332" s="151" t="s">
        <v>144</v>
      </c>
    </row>
    <row r="333" spans="2:65" s="12" customFormat="1">
      <c r="B333" s="149"/>
      <c r="D333" s="150" t="s">
        <v>156</v>
      </c>
      <c r="E333" s="151" t="s">
        <v>1</v>
      </c>
      <c r="F333" s="152" t="s">
        <v>869</v>
      </c>
      <c r="H333" s="153">
        <v>10.4</v>
      </c>
      <c r="I333" s="154"/>
      <c r="L333" s="149"/>
      <c r="M333" s="155"/>
      <c r="T333" s="156"/>
      <c r="AT333" s="151" t="s">
        <v>156</v>
      </c>
      <c r="AU333" s="151" t="s">
        <v>90</v>
      </c>
      <c r="AV333" s="12" t="s">
        <v>90</v>
      </c>
      <c r="AW333" s="12" t="s">
        <v>36</v>
      </c>
      <c r="AX333" s="12" t="s">
        <v>81</v>
      </c>
      <c r="AY333" s="151" t="s">
        <v>144</v>
      </c>
    </row>
    <row r="334" spans="2:65" s="15" customFormat="1">
      <c r="B334" s="186"/>
      <c r="D334" s="150" t="s">
        <v>156</v>
      </c>
      <c r="E334" s="187" t="s">
        <v>1</v>
      </c>
      <c r="F334" s="188" t="s">
        <v>870</v>
      </c>
      <c r="H334" s="189">
        <v>14.4</v>
      </c>
      <c r="I334" s="190"/>
      <c r="L334" s="186"/>
      <c r="M334" s="191"/>
      <c r="T334" s="192"/>
      <c r="AT334" s="187" t="s">
        <v>156</v>
      </c>
      <c r="AU334" s="187" t="s">
        <v>90</v>
      </c>
      <c r="AV334" s="15" t="s">
        <v>158</v>
      </c>
      <c r="AW334" s="15" t="s">
        <v>36</v>
      </c>
      <c r="AX334" s="15" t="s">
        <v>81</v>
      </c>
      <c r="AY334" s="187" t="s">
        <v>144</v>
      </c>
    </row>
    <row r="335" spans="2:65" s="13" customFormat="1">
      <c r="B335" s="157"/>
      <c r="D335" s="150" t="s">
        <v>156</v>
      </c>
      <c r="E335" s="158" t="s">
        <v>1</v>
      </c>
      <c r="F335" s="159" t="s">
        <v>871</v>
      </c>
      <c r="H335" s="158" t="s">
        <v>1</v>
      </c>
      <c r="I335" s="160"/>
      <c r="L335" s="157"/>
      <c r="M335" s="161"/>
      <c r="T335" s="162"/>
      <c r="AT335" s="158" t="s">
        <v>156</v>
      </c>
      <c r="AU335" s="158" t="s">
        <v>90</v>
      </c>
      <c r="AV335" s="13" t="s">
        <v>88</v>
      </c>
      <c r="AW335" s="13" t="s">
        <v>36</v>
      </c>
      <c r="AX335" s="13" t="s">
        <v>81</v>
      </c>
      <c r="AY335" s="158" t="s">
        <v>144</v>
      </c>
    </row>
    <row r="336" spans="2:65" s="12" customFormat="1">
      <c r="B336" s="149"/>
      <c r="D336" s="150" t="s">
        <v>156</v>
      </c>
      <c r="E336" s="151" t="s">
        <v>1</v>
      </c>
      <c r="F336" s="152" t="s">
        <v>872</v>
      </c>
      <c r="H336" s="153">
        <v>7.3</v>
      </c>
      <c r="I336" s="154"/>
      <c r="L336" s="149"/>
      <c r="M336" s="155"/>
      <c r="T336" s="156"/>
      <c r="AT336" s="151" t="s">
        <v>156</v>
      </c>
      <c r="AU336" s="151" t="s">
        <v>90</v>
      </c>
      <c r="AV336" s="12" t="s">
        <v>90</v>
      </c>
      <c r="AW336" s="12" t="s">
        <v>36</v>
      </c>
      <c r="AX336" s="12" t="s">
        <v>81</v>
      </c>
      <c r="AY336" s="151" t="s">
        <v>144</v>
      </c>
    </row>
    <row r="337" spans="2:65" s="12" customFormat="1">
      <c r="B337" s="149"/>
      <c r="D337" s="150" t="s">
        <v>156</v>
      </c>
      <c r="E337" s="151" t="s">
        <v>1</v>
      </c>
      <c r="F337" s="152" t="s">
        <v>873</v>
      </c>
      <c r="H337" s="153">
        <v>5</v>
      </c>
      <c r="I337" s="154"/>
      <c r="L337" s="149"/>
      <c r="M337" s="155"/>
      <c r="T337" s="156"/>
      <c r="AT337" s="151" t="s">
        <v>156</v>
      </c>
      <c r="AU337" s="151" t="s">
        <v>90</v>
      </c>
      <c r="AV337" s="12" t="s">
        <v>90</v>
      </c>
      <c r="AW337" s="12" t="s">
        <v>36</v>
      </c>
      <c r="AX337" s="12" t="s">
        <v>81</v>
      </c>
      <c r="AY337" s="151" t="s">
        <v>144</v>
      </c>
    </row>
    <row r="338" spans="2:65" s="15" customFormat="1">
      <c r="B338" s="186"/>
      <c r="D338" s="150" t="s">
        <v>156</v>
      </c>
      <c r="E338" s="187" t="s">
        <v>1</v>
      </c>
      <c r="F338" s="188" t="s">
        <v>870</v>
      </c>
      <c r="H338" s="189">
        <v>12.3</v>
      </c>
      <c r="I338" s="190"/>
      <c r="L338" s="186"/>
      <c r="M338" s="191"/>
      <c r="T338" s="192"/>
      <c r="AT338" s="187" t="s">
        <v>156</v>
      </c>
      <c r="AU338" s="187" t="s">
        <v>90</v>
      </c>
      <c r="AV338" s="15" t="s">
        <v>158</v>
      </c>
      <c r="AW338" s="15" t="s">
        <v>36</v>
      </c>
      <c r="AX338" s="15" t="s">
        <v>81</v>
      </c>
      <c r="AY338" s="187" t="s">
        <v>144</v>
      </c>
    </row>
    <row r="339" spans="2:65" s="14" customFormat="1">
      <c r="B339" s="166"/>
      <c r="D339" s="150" t="s">
        <v>156</v>
      </c>
      <c r="E339" s="167" t="s">
        <v>1</v>
      </c>
      <c r="F339" s="168" t="s">
        <v>173</v>
      </c>
      <c r="H339" s="169">
        <v>26.7</v>
      </c>
      <c r="I339" s="170"/>
      <c r="L339" s="166"/>
      <c r="M339" s="171"/>
      <c r="T339" s="172"/>
      <c r="AT339" s="167" t="s">
        <v>156</v>
      </c>
      <c r="AU339" s="167" t="s">
        <v>90</v>
      </c>
      <c r="AV339" s="14" t="s">
        <v>151</v>
      </c>
      <c r="AW339" s="14" t="s">
        <v>36</v>
      </c>
      <c r="AX339" s="14" t="s">
        <v>88</v>
      </c>
      <c r="AY339" s="167" t="s">
        <v>144</v>
      </c>
    </row>
    <row r="340" spans="2:65" s="1" customFormat="1" ht="33" customHeight="1">
      <c r="B340" s="32"/>
      <c r="C340" s="136" t="s">
        <v>347</v>
      </c>
      <c r="D340" s="136" t="s">
        <v>146</v>
      </c>
      <c r="E340" s="137" t="s">
        <v>395</v>
      </c>
      <c r="F340" s="138" t="s">
        <v>396</v>
      </c>
      <c r="G340" s="139" t="s">
        <v>149</v>
      </c>
      <c r="H340" s="140">
        <v>14.4</v>
      </c>
      <c r="I340" s="141"/>
      <c r="J340" s="142">
        <f>ROUND(I340*H340,2)</f>
        <v>0</v>
      </c>
      <c r="K340" s="138" t="s">
        <v>150</v>
      </c>
      <c r="L340" s="32"/>
      <c r="M340" s="143" t="s">
        <v>1</v>
      </c>
      <c r="N340" s="144" t="s">
        <v>46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151</v>
      </c>
      <c r="AT340" s="147" t="s">
        <v>146</v>
      </c>
      <c r="AU340" s="147" t="s">
        <v>90</v>
      </c>
      <c r="AY340" s="17" t="s">
        <v>144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7" t="s">
        <v>88</v>
      </c>
      <c r="BK340" s="148">
        <f>ROUND(I340*H340,2)</f>
        <v>0</v>
      </c>
      <c r="BL340" s="17" t="s">
        <v>151</v>
      </c>
      <c r="BM340" s="147" t="s">
        <v>961</v>
      </c>
    </row>
    <row r="341" spans="2:65" s="13" customFormat="1">
      <c r="B341" s="157"/>
      <c r="D341" s="150" t="s">
        <v>156</v>
      </c>
      <c r="E341" s="158" t="s">
        <v>1</v>
      </c>
      <c r="F341" s="159" t="s">
        <v>162</v>
      </c>
      <c r="H341" s="158" t="s">
        <v>1</v>
      </c>
      <c r="I341" s="160"/>
      <c r="L341" s="157"/>
      <c r="M341" s="161"/>
      <c r="T341" s="162"/>
      <c r="AT341" s="158" t="s">
        <v>156</v>
      </c>
      <c r="AU341" s="158" t="s">
        <v>90</v>
      </c>
      <c r="AV341" s="13" t="s">
        <v>88</v>
      </c>
      <c r="AW341" s="13" t="s">
        <v>36</v>
      </c>
      <c r="AX341" s="13" t="s">
        <v>81</v>
      </c>
      <c r="AY341" s="158" t="s">
        <v>144</v>
      </c>
    </row>
    <row r="342" spans="2:65" s="13" customFormat="1">
      <c r="B342" s="157"/>
      <c r="D342" s="150" t="s">
        <v>156</v>
      </c>
      <c r="E342" s="158" t="s">
        <v>1</v>
      </c>
      <c r="F342" s="159" t="s">
        <v>178</v>
      </c>
      <c r="H342" s="158" t="s">
        <v>1</v>
      </c>
      <c r="I342" s="160"/>
      <c r="L342" s="157"/>
      <c r="M342" s="161"/>
      <c r="T342" s="162"/>
      <c r="AT342" s="158" t="s">
        <v>156</v>
      </c>
      <c r="AU342" s="158" t="s">
        <v>90</v>
      </c>
      <c r="AV342" s="13" t="s">
        <v>88</v>
      </c>
      <c r="AW342" s="13" t="s">
        <v>36</v>
      </c>
      <c r="AX342" s="13" t="s">
        <v>81</v>
      </c>
      <c r="AY342" s="158" t="s">
        <v>144</v>
      </c>
    </row>
    <row r="343" spans="2:65" s="12" customFormat="1">
      <c r="B343" s="149"/>
      <c r="D343" s="150" t="s">
        <v>156</v>
      </c>
      <c r="E343" s="151" t="s">
        <v>1</v>
      </c>
      <c r="F343" s="152" t="s">
        <v>867</v>
      </c>
      <c r="H343" s="153">
        <v>1.3</v>
      </c>
      <c r="I343" s="154"/>
      <c r="L343" s="149"/>
      <c r="M343" s="155"/>
      <c r="T343" s="156"/>
      <c r="AT343" s="151" t="s">
        <v>156</v>
      </c>
      <c r="AU343" s="151" t="s">
        <v>90</v>
      </c>
      <c r="AV343" s="12" t="s">
        <v>90</v>
      </c>
      <c r="AW343" s="12" t="s">
        <v>36</v>
      </c>
      <c r="AX343" s="12" t="s">
        <v>81</v>
      </c>
      <c r="AY343" s="151" t="s">
        <v>144</v>
      </c>
    </row>
    <row r="344" spans="2:65" s="12" customFormat="1">
      <c r="B344" s="149"/>
      <c r="D344" s="150" t="s">
        <v>156</v>
      </c>
      <c r="E344" s="151" t="s">
        <v>1</v>
      </c>
      <c r="F344" s="152" t="s">
        <v>868</v>
      </c>
      <c r="H344" s="153">
        <v>2.7</v>
      </c>
      <c r="I344" s="154"/>
      <c r="L344" s="149"/>
      <c r="M344" s="155"/>
      <c r="T344" s="156"/>
      <c r="AT344" s="151" t="s">
        <v>156</v>
      </c>
      <c r="AU344" s="151" t="s">
        <v>90</v>
      </c>
      <c r="AV344" s="12" t="s">
        <v>90</v>
      </c>
      <c r="AW344" s="12" t="s">
        <v>36</v>
      </c>
      <c r="AX344" s="12" t="s">
        <v>81</v>
      </c>
      <c r="AY344" s="151" t="s">
        <v>144</v>
      </c>
    </row>
    <row r="345" spans="2:65" s="12" customFormat="1">
      <c r="B345" s="149"/>
      <c r="D345" s="150" t="s">
        <v>156</v>
      </c>
      <c r="E345" s="151" t="s">
        <v>1</v>
      </c>
      <c r="F345" s="152" t="s">
        <v>869</v>
      </c>
      <c r="H345" s="153">
        <v>10.4</v>
      </c>
      <c r="I345" s="154"/>
      <c r="L345" s="149"/>
      <c r="M345" s="155"/>
      <c r="T345" s="156"/>
      <c r="AT345" s="151" t="s">
        <v>156</v>
      </c>
      <c r="AU345" s="151" t="s">
        <v>90</v>
      </c>
      <c r="AV345" s="12" t="s">
        <v>90</v>
      </c>
      <c r="AW345" s="12" t="s">
        <v>36</v>
      </c>
      <c r="AX345" s="12" t="s">
        <v>81</v>
      </c>
      <c r="AY345" s="151" t="s">
        <v>144</v>
      </c>
    </row>
    <row r="346" spans="2:65" s="14" customFormat="1">
      <c r="B346" s="166"/>
      <c r="D346" s="150" t="s">
        <v>156</v>
      </c>
      <c r="E346" s="167" t="s">
        <v>1</v>
      </c>
      <c r="F346" s="168" t="s">
        <v>173</v>
      </c>
      <c r="H346" s="169">
        <v>14.4</v>
      </c>
      <c r="I346" s="170"/>
      <c r="L346" s="166"/>
      <c r="M346" s="171"/>
      <c r="T346" s="172"/>
      <c r="AT346" s="167" t="s">
        <v>156</v>
      </c>
      <c r="AU346" s="167" t="s">
        <v>90</v>
      </c>
      <c r="AV346" s="14" t="s">
        <v>151</v>
      </c>
      <c r="AW346" s="14" t="s">
        <v>36</v>
      </c>
      <c r="AX346" s="14" t="s">
        <v>88</v>
      </c>
      <c r="AY346" s="167" t="s">
        <v>144</v>
      </c>
    </row>
    <row r="347" spans="2:65" s="1" customFormat="1" ht="49.15" customHeight="1">
      <c r="B347" s="32"/>
      <c r="C347" s="136" t="s">
        <v>352</v>
      </c>
      <c r="D347" s="136" t="s">
        <v>146</v>
      </c>
      <c r="E347" s="137" t="s">
        <v>399</v>
      </c>
      <c r="F347" s="138" t="s">
        <v>400</v>
      </c>
      <c r="G347" s="139" t="s">
        <v>149</v>
      </c>
      <c r="H347" s="140">
        <v>14.4</v>
      </c>
      <c r="I347" s="141"/>
      <c r="J347" s="142">
        <f>ROUND(I347*H347,2)</f>
        <v>0</v>
      </c>
      <c r="K347" s="138" t="s">
        <v>150</v>
      </c>
      <c r="L347" s="32"/>
      <c r="M347" s="143" t="s">
        <v>1</v>
      </c>
      <c r="N347" s="144" t="s">
        <v>46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151</v>
      </c>
      <c r="AT347" s="147" t="s">
        <v>146</v>
      </c>
      <c r="AU347" s="147" t="s">
        <v>90</v>
      </c>
      <c r="AY347" s="17" t="s">
        <v>144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88</v>
      </c>
      <c r="BK347" s="148">
        <f>ROUND(I347*H347,2)</f>
        <v>0</v>
      </c>
      <c r="BL347" s="17" t="s">
        <v>151</v>
      </c>
      <c r="BM347" s="147" t="s">
        <v>962</v>
      </c>
    </row>
    <row r="348" spans="2:65" s="13" customFormat="1">
      <c r="B348" s="157"/>
      <c r="D348" s="150" t="s">
        <v>156</v>
      </c>
      <c r="E348" s="158" t="s">
        <v>1</v>
      </c>
      <c r="F348" s="159" t="s">
        <v>162</v>
      </c>
      <c r="H348" s="158" t="s">
        <v>1</v>
      </c>
      <c r="I348" s="160"/>
      <c r="L348" s="157"/>
      <c r="M348" s="161"/>
      <c r="T348" s="162"/>
      <c r="AT348" s="158" t="s">
        <v>156</v>
      </c>
      <c r="AU348" s="158" t="s">
        <v>90</v>
      </c>
      <c r="AV348" s="13" t="s">
        <v>88</v>
      </c>
      <c r="AW348" s="13" t="s">
        <v>36</v>
      </c>
      <c r="AX348" s="13" t="s">
        <v>81</v>
      </c>
      <c r="AY348" s="158" t="s">
        <v>144</v>
      </c>
    </row>
    <row r="349" spans="2:65" s="13" customFormat="1">
      <c r="B349" s="157"/>
      <c r="D349" s="150" t="s">
        <v>156</v>
      </c>
      <c r="E349" s="158" t="s">
        <v>1</v>
      </c>
      <c r="F349" s="159" t="s">
        <v>163</v>
      </c>
      <c r="H349" s="158" t="s">
        <v>1</v>
      </c>
      <c r="I349" s="160"/>
      <c r="L349" s="157"/>
      <c r="M349" s="161"/>
      <c r="T349" s="162"/>
      <c r="AT349" s="158" t="s">
        <v>156</v>
      </c>
      <c r="AU349" s="158" t="s">
        <v>90</v>
      </c>
      <c r="AV349" s="13" t="s">
        <v>88</v>
      </c>
      <c r="AW349" s="13" t="s">
        <v>36</v>
      </c>
      <c r="AX349" s="13" t="s">
        <v>81</v>
      </c>
      <c r="AY349" s="158" t="s">
        <v>144</v>
      </c>
    </row>
    <row r="350" spans="2:65" s="12" customFormat="1">
      <c r="B350" s="149"/>
      <c r="D350" s="150" t="s">
        <v>156</v>
      </c>
      <c r="E350" s="151" t="s">
        <v>1</v>
      </c>
      <c r="F350" s="152" t="s">
        <v>867</v>
      </c>
      <c r="H350" s="153">
        <v>1.3</v>
      </c>
      <c r="I350" s="154"/>
      <c r="L350" s="149"/>
      <c r="M350" s="155"/>
      <c r="T350" s="156"/>
      <c r="AT350" s="151" t="s">
        <v>156</v>
      </c>
      <c r="AU350" s="151" t="s">
        <v>90</v>
      </c>
      <c r="AV350" s="12" t="s">
        <v>90</v>
      </c>
      <c r="AW350" s="12" t="s">
        <v>36</v>
      </c>
      <c r="AX350" s="12" t="s">
        <v>81</v>
      </c>
      <c r="AY350" s="151" t="s">
        <v>144</v>
      </c>
    </row>
    <row r="351" spans="2:65" s="12" customFormat="1">
      <c r="B351" s="149"/>
      <c r="D351" s="150" t="s">
        <v>156</v>
      </c>
      <c r="E351" s="151" t="s">
        <v>1</v>
      </c>
      <c r="F351" s="152" t="s">
        <v>868</v>
      </c>
      <c r="H351" s="153">
        <v>2.7</v>
      </c>
      <c r="I351" s="154"/>
      <c r="L351" s="149"/>
      <c r="M351" s="155"/>
      <c r="T351" s="156"/>
      <c r="AT351" s="151" t="s">
        <v>156</v>
      </c>
      <c r="AU351" s="151" t="s">
        <v>90</v>
      </c>
      <c r="AV351" s="12" t="s">
        <v>90</v>
      </c>
      <c r="AW351" s="12" t="s">
        <v>36</v>
      </c>
      <c r="AX351" s="12" t="s">
        <v>81</v>
      </c>
      <c r="AY351" s="151" t="s">
        <v>144</v>
      </c>
    </row>
    <row r="352" spans="2:65" s="12" customFormat="1">
      <c r="B352" s="149"/>
      <c r="D352" s="150" t="s">
        <v>156</v>
      </c>
      <c r="E352" s="151" t="s">
        <v>1</v>
      </c>
      <c r="F352" s="152" t="s">
        <v>869</v>
      </c>
      <c r="H352" s="153">
        <v>10.4</v>
      </c>
      <c r="I352" s="154"/>
      <c r="L352" s="149"/>
      <c r="M352" s="155"/>
      <c r="T352" s="156"/>
      <c r="AT352" s="151" t="s">
        <v>156</v>
      </c>
      <c r="AU352" s="151" t="s">
        <v>90</v>
      </c>
      <c r="AV352" s="12" t="s">
        <v>90</v>
      </c>
      <c r="AW352" s="12" t="s">
        <v>36</v>
      </c>
      <c r="AX352" s="12" t="s">
        <v>81</v>
      </c>
      <c r="AY352" s="151" t="s">
        <v>144</v>
      </c>
    </row>
    <row r="353" spans="2:65" s="14" customFormat="1">
      <c r="B353" s="166"/>
      <c r="D353" s="150" t="s">
        <v>156</v>
      </c>
      <c r="E353" s="167" t="s">
        <v>1</v>
      </c>
      <c r="F353" s="168" t="s">
        <v>173</v>
      </c>
      <c r="H353" s="169">
        <v>14.4</v>
      </c>
      <c r="I353" s="170"/>
      <c r="L353" s="166"/>
      <c r="M353" s="171"/>
      <c r="T353" s="172"/>
      <c r="AT353" s="167" t="s">
        <v>156</v>
      </c>
      <c r="AU353" s="167" t="s">
        <v>90</v>
      </c>
      <c r="AV353" s="14" t="s">
        <v>151</v>
      </c>
      <c r="AW353" s="14" t="s">
        <v>36</v>
      </c>
      <c r="AX353" s="14" t="s">
        <v>88</v>
      </c>
      <c r="AY353" s="167" t="s">
        <v>144</v>
      </c>
    </row>
    <row r="354" spans="2:65" s="1" customFormat="1" ht="37.9" customHeight="1">
      <c r="B354" s="32"/>
      <c r="C354" s="136" t="s">
        <v>356</v>
      </c>
      <c r="D354" s="136" t="s">
        <v>146</v>
      </c>
      <c r="E354" s="137" t="s">
        <v>403</v>
      </c>
      <c r="F354" s="138" t="s">
        <v>404</v>
      </c>
      <c r="G354" s="139" t="s">
        <v>149</v>
      </c>
      <c r="H354" s="140">
        <v>24</v>
      </c>
      <c r="I354" s="141"/>
      <c r="J354" s="142">
        <f>ROUND(I354*H354,2)</f>
        <v>0</v>
      </c>
      <c r="K354" s="138" t="s">
        <v>150</v>
      </c>
      <c r="L354" s="32"/>
      <c r="M354" s="143" t="s">
        <v>1</v>
      </c>
      <c r="N354" s="144" t="s">
        <v>46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151</v>
      </c>
      <c r="AT354" s="147" t="s">
        <v>146</v>
      </c>
      <c r="AU354" s="147" t="s">
        <v>90</v>
      </c>
      <c r="AY354" s="17" t="s">
        <v>144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88</v>
      </c>
      <c r="BK354" s="148">
        <f>ROUND(I354*H354,2)</f>
        <v>0</v>
      </c>
      <c r="BL354" s="17" t="s">
        <v>151</v>
      </c>
      <c r="BM354" s="147" t="s">
        <v>963</v>
      </c>
    </row>
    <row r="355" spans="2:65" s="13" customFormat="1">
      <c r="B355" s="157"/>
      <c r="D355" s="150" t="s">
        <v>156</v>
      </c>
      <c r="E355" s="158" t="s">
        <v>1</v>
      </c>
      <c r="F355" s="159" t="s">
        <v>162</v>
      </c>
      <c r="H355" s="158" t="s">
        <v>1</v>
      </c>
      <c r="I355" s="160"/>
      <c r="L355" s="157"/>
      <c r="M355" s="161"/>
      <c r="T355" s="162"/>
      <c r="AT355" s="158" t="s">
        <v>156</v>
      </c>
      <c r="AU355" s="158" t="s">
        <v>90</v>
      </c>
      <c r="AV355" s="13" t="s">
        <v>88</v>
      </c>
      <c r="AW355" s="13" t="s">
        <v>36</v>
      </c>
      <c r="AX355" s="13" t="s">
        <v>81</v>
      </c>
      <c r="AY355" s="158" t="s">
        <v>144</v>
      </c>
    </row>
    <row r="356" spans="2:65" s="13" customFormat="1">
      <c r="B356" s="157"/>
      <c r="D356" s="150" t="s">
        <v>156</v>
      </c>
      <c r="E356" s="158" t="s">
        <v>1</v>
      </c>
      <c r="F356" s="159" t="s">
        <v>163</v>
      </c>
      <c r="H356" s="158" t="s">
        <v>1</v>
      </c>
      <c r="I356" s="160"/>
      <c r="L356" s="157"/>
      <c r="M356" s="161"/>
      <c r="T356" s="162"/>
      <c r="AT356" s="158" t="s">
        <v>156</v>
      </c>
      <c r="AU356" s="158" t="s">
        <v>90</v>
      </c>
      <c r="AV356" s="13" t="s">
        <v>88</v>
      </c>
      <c r="AW356" s="13" t="s">
        <v>36</v>
      </c>
      <c r="AX356" s="13" t="s">
        <v>81</v>
      </c>
      <c r="AY356" s="158" t="s">
        <v>144</v>
      </c>
    </row>
    <row r="357" spans="2:65" s="12" customFormat="1">
      <c r="B357" s="149"/>
      <c r="D357" s="150" t="s">
        <v>156</v>
      </c>
      <c r="E357" s="151" t="s">
        <v>1</v>
      </c>
      <c r="F357" s="152" t="s">
        <v>867</v>
      </c>
      <c r="H357" s="153">
        <v>1.3</v>
      </c>
      <c r="I357" s="154"/>
      <c r="L357" s="149"/>
      <c r="M357" s="155"/>
      <c r="T357" s="156"/>
      <c r="AT357" s="151" t="s">
        <v>156</v>
      </c>
      <c r="AU357" s="151" t="s">
        <v>90</v>
      </c>
      <c r="AV357" s="12" t="s">
        <v>90</v>
      </c>
      <c r="AW357" s="12" t="s">
        <v>36</v>
      </c>
      <c r="AX357" s="12" t="s">
        <v>81</v>
      </c>
      <c r="AY357" s="151" t="s">
        <v>144</v>
      </c>
    </row>
    <row r="358" spans="2:65" s="12" customFormat="1">
      <c r="B358" s="149"/>
      <c r="D358" s="150" t="s">
        <v>156</v>
      </c>
      <c r="E358" s="151" t="s">
        <v>1</v>
      </c>
      <c r="F358" s="152" t="s">
        <v>872</v>
      </c>
      <c r="H358" s="153">
        <v>7.3</v>
      </c>
      <c r="I358" s="154"/>
      <c r="L358" s="149"/>
      <c r="M358" s="155"/>
      <c r="T358" s="156"/>
      <c r="AT358" s="151" t="s">
        <v>156</v>
      </c>
      <c r="AU358" s="151" t="s">
        <v>90</v>
      </c>
      <c r="AV358" s="12" t="s">
        <v>90</v>
      </c>
      <c r="AW358" s="12" t="s">
        <v>36</v>
      </c>
      <c r="AX358" s="12" t="s">
        <v>81</v>
      </c>
      <c r="AY358" s="151" t="s">
        <v>144</v>
      </c>
    </row>
    <row r="359" spans="2:65" s="12" customFormat="1">
      <c r="B359" s="149"/>
      <c r="D359" s="150" t="s">
        <v>156</v>
      </c>
      <c r="E359" s="151" t="s">
        <v>1</v>
      </c>
      <c r="F359" s="152" t="s">
        <v>873</v>
      </c>
      <c r="H359" s="153">
        <v>5</v>
      </c>
      <c r="I359" s="154"/>
      <c r="L359" s="149"/>
      <c r="M359" s="155"/>
      <c r="T359" s="156"/>
      <c r="AT359" s="151" t="s">
        <v>156</v>
      </c>
      <c r="AU359" s="151" t="s">
        <v>90</v>
      </c>
      <c r="AV359" s="12" t="s">
        <v>90</v>
      </c>
      <c r="AW359" s="12" t="s">
        <v>36</v>
      </c>
      <c r="AX359" s="12" t="s">
        <v>81</v>
      </c>
      <c r="AY359" s="151" t="s">
        <v>144</v>
      </c>
    </row>
    <row r="360" spans="2:65" s="12" customFormat="1">
      <c r="B360" s="149"/>
      <c r="D360" s="150" t="s">
        <v>156</v>
      </c>
      <c r="E360" s="151" t="s">
        <v>1</v>
      </c>
      <c r="F360" s="152" t="s">
        <v>869</v>
      </c>
      <c r="H360" s="153">
        <v>10.4</v>
      </c>
      <c r="I360" s="154"/>
      <c r="L360" s="149"/>
      <c r="M360" s="155"/>
      <c r="T360" s="156"/>
      <c r="AT360" s="151" t="s">
        <v>156</v>
      </c>
      <c r="AU360" s="151" t="s">
        <v>90</v>
      </c>
      <c r="AV360" s="12" t="s">
        <v>90</v>
      </c>
      <c r="AW360" s="12" t="s">
        <v>36</v>
      </c>
      <c r="AX360" s="12" t="s">
        <v>81</v>
      </c>
      <c r="AY360" s="151" t="s">
        <v>144</v>
      </c>
    </row>
    <row r="361" spans="2:65" s="14" customFormat="1">
      <c r="B361" s="166"/>
      <c r="D361" s="150" t="s">
        <v>156</v>
      </c>
      <c r="E361" s="167" t="s">
        <v>1</v>
      </c>
      <c r="F361" s="168" t="s">
        <v>173</v>
      </c>
      <c r="H361" s="169">
        <v>24</v>
      </c>
      <c r="I361" s="170"/>
      <c r="L361" s="166"/>
      <c r="M361" s="171"/>
      <c r="T361" s="172"/>
      <c r="AT361" s="167" t="s">
        <v>156</v>
      </c>
      <c r="AU361" s="167" t="s">
        <v>90</v>
      </c>
      <c r="AV361" s="14" t="s">
        <v>151</v>
      </c>
      <c r="AW361" s="14" t="s">
        <v>36</v>
      </c>
      <c r="AX361" s="14" t="s">
        <v>88</v>
      </c>
      <c r="AY361" s="167" t="s">
        <v>144</v>
      </c>
    </row>
    <row r="362" spans="2:65" s="1" customFormat="1" ht="37.9" customHeight="1">
      <c r="B362" s="32"/>
      <c r="C362" s="136" t="s">
        <v>361</v>
      </c>
      <c r="D362" s="136" t="s">
        <v>146</v>
      </c>
      <c r="E362" s="137" t="s">
        <v>407</v>
      </c>
      <c r="F362" s="138" t="s">
        <v>408</v>
      </c>
      <c r="G362" s="139" t="s">
        <v>149</v>
      </c>
      <c r="H362" s="140">
        <v>14.4</v>
      </c>
      <c r="I362" s="141"/>
      <c r="J362" s="142">
        <f>ROUND(I362*H362,2)</f>
        <v>0</v>
      </c>
      <c r="K362" s="138" t="s">
        <v>150</v>
      </c>
      <c r="L362" s="32"/>
      <c r="M362" s="143" t="s">
        <v>1</v>
      </c>
      <c r="N362" s="144" t="s">
        <v>46</v>
      </c>
      <c r="P362" s="145">
        <f>O362*H362</f>
        <v>0</v>
      </c>
      <c r="Q362" s="145">
        <v>0</v>
      </c>
      <c r="R362" s="145">
        <f>Q362*H362</f>
        <v>0</v>
      </c>
      <c r="S362" s="145">
        <v>0</v>
      </c>
      <c r="T362" s="146">
        <f>S362*H362</f>
        <v>0</v>
      </c>
      <c r="AR362" s="147" t="s">
        <v>151</v>
      </c>
      <c r="AT362" s="147" t="s">
        <v>146</v>
      </c>
      <c r="AU362" s="147" t="s">
        <v>90</v>
      </c>
      <c r="AY362" s="17" t="s">
        <v>144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88</v>
      </c>
      <c r="BK362" s="148">
        <f>ROUND(I362*H362,2)</f>
        <v>0</v>
      </c>
      <c r="BL362" s="17" t="s">
        <v>151</v>
      </c>
      <c r="BM362" s="147" t="s">
        <v>964</v>
      </c>
    </row>
    <row r="363" spans="2:65" s="13" customFormat="1">
      <c r="B363" s="157"/>
      <c r="D363" s="150" t="s">
        <v>156</v>
      </c>
      <c r="E363" s="158" t="s">
        <v>1</v>
      </c>
      <c r="F363" s="159" t="s">
        <v>162</v>
      </c>
      <c r="H363" s="158" t="s">
        <v>1</v>
      </c>
      <c r="I363" s="160"/>
      <c r="L363" s="157"/>
      <c r="M363" s="161"/>
      <c r="T363" s="162"/>
      <c r="AT363" s="158" t="s">
        <v>156</v>
      </c>
      <c r="AU363" s="158" t="s">
        <v>90</v>
      </c>
      <c r="AV363" s="13" t="s">
        <v>88</v>
      </c>
      <c r="AW363" s="13" t="s">
        <v>36</v>
      </c>
      <c r="AX363" s="13" t="s">
        <v>81</v>
      </c>
      <c r="AY363" s="158" t="s">
        <v>144</v>
      </c>
    </row>
    <row r="364" spans="2:65" s="13" customFormat="1">
      <c r="B364" s="157"/>
      <c r="D364" s="150" t="s">
        <v>156</v>
      </c>
      <c r="E364" s="158" t="s">
        <v>1</v>
      </c>
      <c r="F364" s="159" t="s">
        <v>163</v>
      </c>
      <c r="H364" s="158" t="s">
        <v>1</v>
      </c>
      <c r="I364" s="160"/>
      <c r="L364" s="157"/>
      <c r="M364" s="161"/>
      <c r="T364" s="162"/>
      <c r="AT364" s="158" t="s">
        <v>156</v>
      </c>
      <c r="AU364" s="158" t="s">
        <v>90</v>
      </c>
      <c r="AV364" s="13" t="s">
        <v>88</v>
      </c>
      <c r="AW364" s="13" t="s">
        <v>36</v>
      </c>
      <c r="AX364" s="13" t="s">
        <v>81</v>
      </c>
      <c r="AY364" s="158" t="s">
        <v>144</v>
      </c>
    </row>
    <row r="365" spans="2:65" s="13" customFormat="1">
      <c r="B365" s="157"/>
      <c r="D365" s="150" t="s">
        <v>156</v>
      </c>
      <c r="E365" s="158" t="s">
        <v>1</v>
      </c>
      <c r="F365" s="159" t="s">
        <v>866</v>
      </c>
      <c r="H365" s="158" t="s">
        <v>1</v>
      </c>
      <c r="I365" s="160"/>
      <c r="L365" s="157"/>
      <c r="M365" s="161"/>
      <c r="T365" s="162"/>
      <c r="AT365" s="158" t="s">
        <v>156</v>
      </c>
      <c r="AU365" s="158" t="s">
        <v>90</v>
      </c>
      <c r="AV365" s="13" t="s">
        <v>88</v>
      </c>
      <c r="AW365" s="13" t="s">
        <v>36</v>
      </c>
      <c r="AX365" s="13" t="s">
        <v>81</v>
      </c>
      <c r="AY365" s="158" t="s">
        <v>144</v>
      </c>
    </row>
    <row r="366" spans="2:65" s="12" customFormat="1">
      <c r="B366" s="149"/>
      <c r="D366" s="150" t="s">
        <v>156</v>
      </c>
      <c r="E366" s="151" t="s">
        <v>1</v>
      </c>
      <c r="F366" s="152" t="s">
        <v>867</v>
      </c>
      <c r="H366" s="153">
        <v>1.3</v>
      </c>
      <c r="I366" s="154"/>
      <c r="L366" s="149"/>
      <c r="M366" s="155"/>
      <c r="T366" s="156"/>
      <c r="AT366" s="151" t="s">
        <v>156</v>
      </c>
      <c r="AU366" s="151" t="s">
        <v>90</v>
      </c>
      <c r="AV366" s="12" t="s">
        <v>90</v>
      </c>
      <c r="AW366" s="12" t="s">
        <v>36</v>
      </c>
      <c r="AX366" s="12" t="s">
        <v>81</v>
      </c>
      <c r="AY366" s="151" t="s">
        <v>144</v>
      </c>
    </row>
    <row r="367" spans="2:65" s="12" customFormat="1">
      <c r="B367" s="149"/>
      <c r="D367" s="150" t="s">
        <v>156</v>
      </c>
      <c r="E367" s="151" t="s">
        <v>1</v>
      </c>
      <c r="F367" s="152" t="s">
        <v>868</v>
      </c>
      <c r="H367" s="153">
        <v>2.7</v>
      </c>
      <c r="I367" s="154"/>
      <c r="L367" s="149"/>
      <c r="M367" s="155"/>
      <c r="T367" s="156"/>
      <c r="AT367" s="151" t="s">
        <v>156</v>
      </c>
      <c r="AU367" s="151" t="s">
        <v>90</v>
      </c>
      <c r="AV367" s="12" t="s">
        <v>90</v>
      </c>
      <c r="AW367" s="12" t="s">
        <v>36</v>
      </c>
      <c r="AX367" s="12" t="s">
        <v>81</v>
      </c>
      <c r="AY367" s="151" t="s">
        <v>144</v>
      </c>
    </row>
    <row r="368" spans="2:65" s="12" customFormat="1">
      <c r="B368" s="149"/>
      <c r="D368" s="150" t="s">
        <v>156</v>
      </c>
      <c r="E368" s="151" t="s">
        <v>1</v>
      </c>
      <c r="F368" s="152" t="s">
        <v>869</v>
      </c>
      <c r="H368" s="153">
        <v>10.4</v>
      </c>
      <c r="I368" s="154"/>
      <c r="L368" s="149"/>
      <c r="M368" s="155"/>
      <c r="T368" s="156"/>
      <c r="AT368" s="151" t="s">
        <v>156</v>
      </c>
      <c r="AU368" s="151" t="s">
        <v>90</v>
      </c>
      <c r="AV368" s="12" t="s">
        <v>90</v>
      </c>
      <c r="AW368" s="12" t="s">
        <v>36</v>
      </c>
      <c r="AX368" s="12" t="s">
        <v>81</v>
      </c>
      <c r="AY368" s="151" t="s">
        <v>144</v>
      </c>
    </row>
    <row r="369" spans="2:65" s="14" customFormat="1">
      <c r="B369" s="166"/>
      <c r="D369" s="150" t="s">
        <v>156</v>
      </c>
      <c r="E369" s="167" t="s">
        <v>1</v>
      </c>
      <c r="F369" s="168" t="s">
        <v>173</v>
      </c>
      <c r="H369" s="169">
        <v>14.4</v>
      </c>
      <c r="I369" s="170"/>
      <c r="L369" s="166"/>
      <c r="M369" s="171"/>
      <c r="T369" s="172"/>
      <c r="AT369" s="167" t="s">
        <v>156</v>
      </c>
      <c r="AU369" s="167" t="s">
        <v>90</v>
      </c>
      <c r="AV369" s="14" t="s">
        <v>151</v>
      </c>
      <c r="AW369" s="14" t="s">
        <v>36</v>
      </c>
      <c r="AX369" s="14" t="s">
        <v>88</v>
      </c>
      <c r="AY369" s="167" t="s">
        <v>144</v>
      </c>
    </row>
    <row r="370" spans="2:65" s="1" customFormat="1" ht="24.2" customHeight="1">
      <c r="B370" s="32"/>
      <c r="C370" s="136" t="s">
        <v>366</v>
      </c>
      <c r="D370" s="136" t="s">
        <v>146</v>
      </c>
      <c r="E370" s="137" t="s">
        <v>411</v>
      </c>
      <c r="F370" s="138" t="s">
        <v>412</v>
      </c>
      <c r="G370" s="139" t="s">
        <v>149</v>
      </c>
      <c r="H370" s="140">
        <v>14.4</v>
      </c>
      <c r="I370" s="141"/>
      <c r="J370" s="142">
        <f>ROUND(I370*H370,2)</f>
        <v>0</v>
      </c>
      <c r="K370" s="138" t="s">
        <v>150</v>
      </c>
      <c r="L370" s="32"/>
      <c r="M370" s="143" t="s">
        <v>1</v>
      </c>
      <c r="N370" s="144" t="s">
        <v>46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151</v>
      </c>
      <c r="AT370" s="147" t="s">
        <v>146</v>
      </c>
      <c r="AU370" s="147" t="s">
        <v>90</v>
      </c>
      <c r="AY370" s="17" t="s">
        <v>144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88</v>
      </c>
      <c r="BK370" s="148">
        <f>ROUND(I370*H370,2)</f>
        <v>0</v>
      </c>
      <c r="BL370" s="17" t="s">
        <v>151</v>
      </c>
      <c r="BM370" s="147" t="s">
        <v>965</v>
      </c>
    </row>
    <row r="371" spans="2:65" s="13" customFormat="1">
      <c r="B371" s="157"/>
      <c r="D371" s="150" t="s">
        <v>156</v>
      </c>
      <c r="E371" s="158" t="s">
        <v>1</v>
      </c>
      <c r="F371" s="159" t="s">
        <v>162</v>
      </c>
      <c r="H371" s="158" t="s">
        <v>1</v>
      </c>
      <c r="I371" s="160"/>
      <c r="L371" s="157"/>
      <c r="M371" s="161"/>
      <c r="T371" s="162"/>
      <c r="AT371" s="158" t="s">
        <v>156</v>
      </c>
      <c r="AU371" s="158" t="s">
        <v>90</v>
      </c>
      <c r="AV371" s="13" t="s">
        <v>88</v>
      </c>
      <c r="AW371" s="13" t="s">
        <v>36</v>
      </c>
      <c r="AX371" s="13" t="s">
        <v>81</v>
      </c>
      <c r="AY371" s="158" t="s">
        <v>144</v>
      </c>
    </row>
    <row r="372" spans="2:65" s="13" customFormat="1">
      <c r="B372" s="157"/>
      <c r="D372" s="150" t="s">
        <v>156</v>
      </c>
      <c r="E372" s="158" t="s">
        <v>1</v>
      </c>
      <c r="F372" s="159" t="s">
        <v>163</v>
      </c>
      <c r="H372" s="158" t="s">
        <v>1</v>
      </c>
      <c r="I372" s="160"/>
      <c r="L372" s="157"/>
      <c r="M372" s="161"/>
      <c r="T372" s="162"/>
      <c r="AT372" s="158" t="s">
        <v>156</v>
      </c>
      <c r="AU372" s="158" t="s">
        <v>90</v>
      </c>
      <c r="AV372" s="13" t="s">
        <v>88</v>
      </c>
      <c r="AW372" s="13" t="s">
        <v>36</v>
      </c>
      <c r="AX372" s="13" t="s">
        <v>81</v>
      </c>
      <c r="AY372" s="158" t="s">
        <v>144</v>
      </c>
    </row>
    <row r="373" spans="2:65" s="13" customFormat="1">
      <c r="B373" s="157"/>
      <c r="D373" s="150" t="s">
        <v>156</v>
      </c>
      <c r="E373" s="158" t="s">
        <v>1</v>
      </c>
      <c r="F373" s="159" t="s">
        <v>866</v>
      </c>
      <c r="H373" s="158" t="s">
        <v>1</v>
      </c>
      <c r="I373" s="160"/>
      <c r="L373" s="157"/>
      <c r="M373" s="161"/>
      <c r="T373" s="162"/>
      <c r="AT373" s="158" t="s">
        <v>156</v>
      </c>
      <c r="AU373" s="158" t="s">
        <v>90</v>
      </c>
      <c r="AV373" s="13" t="s">
        <v>88</v>
      </c>
      <c r="AW373" s="13" t="s">
        <v>36</v>
      </c>
      <c r="AX373" s="13" t="s">
        <v>81</v>
      </c>
      <c r="AY373" s="158" t="s">
        <v>144</v>
      </c>
    </row>
    <row r="374" spans="2:65" s="12" customFormat="1">
      <c r="B374" s="149"/>
      <c r="D374" s="150" t="s">
        <v>156</v>
      </c>
      <c r="E374" s="151" t="s">
        <v>1</v>
      </c>
      <c r="F374" s="152" t="s">
        <v>867</v>
      </c>
      <c r="H374" s="153">
        <v>1.3</v>
      </c>
      <c r="I374" s="154"/>
      <c r="L374" s="149"/>
      <c r="M374" s="155"/>
      <c r="T374" s="156"/>
      <c r="AT374" s="151" t="s">
        <v>156</v>
      </c>
      <c r="AU374" s="151" t="s">
        <v>90</v>
      </c>
      <c r="AV374" s="12" t="s">
        <v>90</v>
      </c>
      <c r="AW374" s="12" t="s">
        <v>36</v>
      </c>
      <c r="AX374" s="12" t="s">
        <v>81</v>
      </c>
      <c r="AY374" s="151" t="s">
        <v>144</v>
      </c>
    </row>
    <row r="375" spans="2:65" s="12" customFormat="1">
      <c r="B375" s="149"/>
      <c r="D375" s="150" t="s">
        <v>156</v>
      </c>
      <c r="E375" s="151" t="s">
        <v>1</v>
      </c>
      <c r="F375" s="152" t="s">
        <v>868</v>
      </c>
      <c r="H375" s="153">
        <v>2.7</v>
      </c>
      <c r="I375" s="154"/>
      <c r="L375" s="149"/>
      <c r="M375" s="155"/>
      <c r="T375" s="156"/>
      <c r="AT375" s="151" t="s">
        <v>156</v>
      </c>
      <c r="AU375" s="151" t="s">
        <v>90</v>
      </c>
      <c r="AV375" s="12" t="s">
        <v>90</v>
      </c>
      <c r="AW375" s="12" t="s">
        <v>36</v>
      </c>
      <c r="AX375" s="12" t="s">
        <v>81</v>
      </c>
      <c r="AY375" s="151" t="s">
        <v>144</v>
      </c>
    </row>
    <row r="376" spans="2:65" s="12" customFormat="1">
      <c r="B376" s="149"/>
      <c r="D376" s="150" t="s">
        <v>156</v>
      </c>
      <c r="E376" s="151" t="s">
        <v>1</v>
      </c>
      <c r="F376" s="152" t="s">
        <v>869</v>
      </c>
      <c r="H376" s="153">
        <v>10.4</v>
      </c>
      <c r="I376" s="154"/>
      <c r="L376" s="149"/>
      <c r="M376" s="155"/>
      <c r="T376" s="156"/>
      <c r="AT376" s="151" t="s">
        <v>156</v>
      </c>
      <c r="AU376" s="151" t="s">
        <v>90</v>
      </c>
      <c r="AV376" s="12" t="s">
        <v>90</v>
      </c>
      <c r="AW376" s="12" t="s">
        <v>36</v>
      </c>
      <c r="AX376" s="12" t="s">
        <v>81</v>
      </c>
      <c r="AY376" s="151" t="s">
        <v>144</v>
      </c>
    </row>
    <row r="377" spans="2:65" s="14" customFormat="1">
      <c r="B377" s="166"/>
      <c r="D377" s="150" t="s">
        <v>156</v>
      </c>
      <c r="E377" s="167" t="s">
        <v>1</v>
      </c>
      <c r="F377" s="168" t="s">
        <v>173</v>
      </c>
      <c r="H377" s="169">
        <v>14.4</v>
      </c>
      <c r="I377" s="170"/>
      <c r="L377" s="166"/>
      <c r="M377" s="171"/>
      <c r="T377" s="172"/>
      <c r="AT377" s="167" t="s">
        <v>156</v>
      </c>
      <c r="AU377" s="167" t="s">
        <v>90</v>
      </c>
      <c r="AV377" s="14" t="s">
        <v>151</v>
      </c>
      <c r="AW377" s="14" t="s">
        <v>36</v>
      </c>
      <c r="AX377" s="14" t="s">
        <v>88</v>
      </c>
      <c r="AY377" s="167" t="s">
        <v>144</v>
      </c>
    </row>
    <row r="378" spans="2:65" s="1" customFormat="1" ht="24.2" customHeight="1">
      <c r="B378" s="32"/>
      <c r="C378" s="136" t="s">
        <v>372</v>
      </c>
      <c r="D378" s="136" t="s">
        <v>146</v>
      </c>
      <c r="E378" s="137" t="s">
        <v>415</v>
      </c>
      <c r="F378" s="138" t="s">
        <v>416</v>
      </c>
      <c r="G378" s="139" t="s">
        <v>149</v>
      </c>
      <c r="H378" s="140">
        <v>20.16</v>
      </c>
      <c r="I378" s="141"/>
      <c r="J378" s="142">
        <f>ROUND(I378*H378,2)</f>
        <v>0</v>
      </c>
      <c r="K378" s="138" t="s">
        <v>150</v>
      </c>
      <c r="L378" s="32"/>
      <c r="M378" s="143" t="s">
        <v>1</v>
      </c>
      <c r="N378" s="144" t="s">
        <v>46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151</v>
      </c>
      <c r="AT378" s="147" t="s">
        <v>146</v>
      </c>
      <c r="AU378" s="147" t="s">
        <v>90</v>
      </c>
      <c r="AY378" s="17" t="s">
        <v>144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88</v>
      </c>
      <c r="BK378" s="148">
        <f>ROUND(I378*H378,2)</f>
        <v>0</v>
      </c>
      <c r="BL378" s="17" t="s">
        <v>151</v>
      </c>
      <c r="BM378" s="147" t="s">
        <v>966</v>
      </c>
    </row>
    <row r="379" spans="2:65" s="13" customFormat="1">
      <c r="B379" s="157"/>
      <c r="D379" s="150" t="s">
        <v>156</v>
      </c>
      <c r="E379" s="158" t="s">
        <v>1</v>
      </c>
      <c r="F379" s="159" t="s">
        <v>162</v>
      </c>
      <c r="H379" s="158" t="s">
        <v>1</v>
      </c>
      <c r="I379" s="160"/>
      <c r="L379" s="157"/>
      <c r="M379" s="161"/>
      <c r="T379" s="162"/>
      <c r="AT379" s="158" t="s">
        <v>156</v>
      </c>
      <c r="AU379" s="158" t="s">
        <v>90</v>
      </c>
      <c r="AV379" s="13" t="s">
        <v>88</v>
      </c>
      <c r="AW379" s="13" t="s">
        <v>36</v>
      </c>
      <c r="AX379" s="13" t="s">
        <v>81</v>
      </c>
      <c r="AY379" s="158" t="s">
        <v>144</v>
      </c>
    </row>
    <row r="380" spans="2:65" s="13" customFormat="1">
      <c r="B380" s="157"/>
      <c r="D380" s="150" t="s">
        <v>156</v>
      </c>
      <c r="E380" s="158" t="s">
        <v>1</v>
      </c>
      <c r="F380" s="159" t="s">
        <v>163</v>
      </c>
      <c r="H380" s="158" t="s">
        <v>1</v>
      </c>
      <c r="I380" s="160"/>
      <c r="L380" s="157"/>
      <c r="M380" s="161"/>
      <c r="T380" s="162"/>
      <c r="AT380" s="158" t="s">
        <v>156</v>
      </c>
      <c r="AU380" s="158" t="s">
        <v>90</v>
      </c>
      <c r="AV380" s="13" t="s">
        <v>88</v>
      </c>
      <c r="AW380" s="13" t="s">
        <v>36</v>
      </c>
      <c r="AX380" s="13" t="s">
        <v>81</v>
      </c>
      <c r="AY380" s="158" t="s">
        <v>144</v>
      </c>
    </row>
    <row r="381" spans="2:65" s="13" customFormat="1">
      <c r="B381" s="157"/>
      <c r="D381" s="150" t="s">
        <v>156</v>
      </c>
      <c r="E381" s="158" t="s">
        <v>1</v>
      </c>
      <c r="F381" s="159" t="s">
        <v>866</v>
      </c>
      <c r="H381" s="158" t="s">
        <v>1</v>
      </c>
      <c r="I381" s="160"/>
      <c r="L381" s="157"/>
      <c r="M381" s="161"/>
      <c r="T381" s="162"/>
      <c r="AT381" s="158" t="s">
        <v>156</v>
      </c>
      <c r="AU381" s="158" t="s">
        <v>90</v>
      </c>
      <c r="AV381" s="13" t="s">
        <v>88</v>
      </c>
      <c r="AW381" s="13" t="s">
        <v>36</v>
      </c>
      <c r="AX381" s="13" t="s">
        <v>81</v>
      </c>
      <c r="AY381" s="158" t="s">
        <v>144</v>
      </c>
    </row>
    <row r="382" spans="2:65" s="12" customFormat="1">
      <c r="B382" s="149"/>
      <c r="D382" s="150" t="s">
        <v>156</v>
      </c>
      <c r="E382" s="151" t="s">
        <v>1</v>
      </c>
      <c r="F382" s="152" t="s">
        <v>880</v>
      </c>
      <c r="H382" s="153">
        <v>1.82</v>
      </c>
      <c r="I382" s="154"/>
      <c r="L382" s="149"/>
      <c r="M382" s="155"/>
      <c r="T382" s="156"/>
      <c r="AT382" s="151" t="s">
        <v>156</v>
      </c>
      <c r="AU382" s="151" t="s">
        <v>90</v>
      </c>
      <c r="AV382" s="12" t="s">
        <v>90</v>
      </c>
      <c r="AW382" s="12" t="s">
        <v>36</v>
      </c>
      <c r="AX382" s="12" t="s">
        <v>81</v>
      </c>
      <c r="AY382" s="151" t="s">
        <v>144</v>
      </c>
    </row>
    <row r="383" spans="2:65" s="12" customFormat="1">
      <c r="B383" s="149"/>
      <c r="D383" s="150" t="s">
        <v>156</v>
      </c>
      <c r="E383" s="151" t="s">
        <v>1</v>
      </c>
      <c r="F383" s="152" t="s">
        <v>881</v>
      </c>
      <c r="H383" s="153">
        <v>3.78</v>
      </c>
      <c r="I383" s="154"/>
      <c r="L383" s="149"/>
      <c r="M383" s="155"/>
      <c r="T383" s="156"/>
      <c r="AT383" s="151" t="s">
        <v>156</v>
      </c>
      <c r="AU383" s="151" t="s">
        <v>90</v>
      </c>
      <c r="AV383" s="12" t="s">
        <v>90</v>
      </c>
      <c r="AW383" s="12" t="s">
        <v>36</v>
      </c>
      <c r="AX383" s="12" t="s">
        <v>81</v>
      </c>
      <c r="AY383" s="151" t="s">
        <v>144</v>
      </c>
    </row>
    <row r="384" spans="2:65" s="12" customFormat="1">
      <c r="B384" s="149"/>
      <c r="D384" s="150" t="s">
        <v>156</v>
      </c>
      <c r="E384" s="151" t="s">
        <v>1</v>
      </c>
      <c r="F384" s="152" t="s">
        <v>882</v>
      </c>
      <c r="H384" s="153">
        <v>14.56</v>
      </c>
      <c r="I384" s="154"/>
      <c r="L384" s="149"/>
      <c r="M384" s="155"/>
      <c r="T384" s="156"/>
      <c r="AT384" s="151" t="s">
        <v>156</v>
      </c>
      <c r="AU384" s="151" t="s">
        <v>90</v>
      </c>
      <c r="AV384" s="12" t="s">
        <v>90</v>
      </c>
      <c r="AW384" s="12" t="s">
        <v>36</v>
      </c>
      <c r="AX384" s="12" t="s">
        <v>81</v>
      </c>
      <c r="AY384" s="151" t="s">
        <v>144</v>
      </c>
    </row>
    <row r="385" spans="2:65" s="14" customFormat="1">
      <c r="B385" s="166"/>
      <c r="D385" s="150" t="s">
        <v>156</v>
      </c>
      <c r="E385" s="167" t="s">
        <v>1</v>
      </c>
      <c r="F385" s="168" t="s">
        <v>173</v>
      </c>
      <c r="H385" s="169">
        <v>20.16</v>
      </c>
      <c r="I385" s="170"/>
      <c r="L385" s="166"/>
      <c r="M385" s="171"/>
      <c r="T385" s="172"/>
      <c r="AT385" s="167" t="s">
        <v>156</v>
      </c>
      <c r="AU385" s="167" t="s">
        <v>90</v>
      </c>
      <c r="AV385" s="14" t="s">
        <v>151</v>
      </c>
      <c r="AW385" s="14" t="s">
        <v>36</v>
      </c>
      <c r="AX385" s="14" t="s">
        <v>88</v>
      </c>
      <c r="AY385" s="167" t="s">
        <v>144</v>
      </c>
    </row>
    <row r="386" spans="2:65" s="1" customFormat="1" ht="44.25" customHeight="1">
      <c r="B386" s="32"/>
      <c r="C386" s="136" t="s">
        <v>377</v>
      </c>
      <c r="D386" s="136" t="s">
        <v>146</v>
      </c>
      <c r="E386" s="137" t="s">
        <v>419</v>
      </c>
      <c r="F386" s="138" t="s">
        <v>420</v>
      </c>
      <c r="G386" s="139" t="s">
        <v>149</v>
      </c>
      <c r="H386" s="140">
        <v>20.16</v>
      </c>
      <c r="I386" s="141"/>
      <c r="J386" s="142">
        <f>ROUND(I386*H386,2)</f>
        <v>0</v>
      </c>
      <c r="K386" s="138" t="s">
        <v>150</v>
      </c>
      <c r="L386" s="32"/>
      <c r="M386" s="143" t="s">
        <v>1</v>
      </c>
      <c r="N386" s="144" t="s">
        <v>46</v>
      </c>
      <c r="P386" s="145">
        <f>O386*H386</f>
        <v>0</v>
      </c>
      <c r="Q386" s="145">
        <v>0</v>
      </c>
      <c r="R386" s="145">
        <f>Q386*H386</f>
        <v>0</v>
      </c>
      <c r="S386" s="145">
        <v>0</v>
      </c>
      <c r="T386" s="146">
        <f>S386*H386</f>
        <v>0</v>
      </c>
      <c r="AR386" s="147" t="s">
        <v>151</v>
      </c>
      <c r="AT386" s="147" t="s">
        <v>146</v>
      </c>
      <c r="AU386" s="147" t="s">
        <v>90</v>
      </c>
      <c r="AY386" s="17" t="s">
        <v>144</v>
      </c>
      <c r="BE386" s="148">
        <f>IF(N386="základní",J386,0)</f>
        <v>0</v>
      </c>
      <c r="BF386" s="148">
        <f>IF(N386="snížená",J386,0)</f>
        <v>0</v>
      </c>
      <c r="BG386" s="148">
        <f>IF(N386="zákl. přenesená",J386,0)</f>
        <v>0</v>
      </c>
      <c r="BH386" s="148">
        <f>IF(N386="sníž. přenesená",J386,0)</f>
        <v>0</v>
      </c>
      <c r="BI386" s="148">
        <f>IF(N386="nulová",J386,0)</f>
        <v>0</v>
      </c>
      <c r="BJ386" s="17" t="s">
        <v>88</v>
      </c>
      <c r="BK386" s="148">
        <f>ROUND(I386*H386,2)</f>
        <v>0</v>
      </c>
      <c r="BL386" s="17" t="s">
        <v>151</v>
      </c>
      <c r="BM386" s="147" t="s">
        <v>967</v>
      </c>
    </row>
    <row r="387" spans="2:65" s="13" customFormat="1">
      <c r="B387" s="157"/>
      <c r="D387" s="150" t="s">
        <v>156</v>
      </c>
      <c r="E387" s="158" t="s">
        <v>1</v>
      </c>
      <c r="F387" s="159" t="s">
        <v>162</v>
      </c>
      <c r="H387" s="158" t="s">
        <v>1</v>
      </c>
      <c r="I387" s="160"/>
      <c r="L387" s="157"/>
      <c r="M387" s="161"/>
      <c r="T387" s="162"/>
      <c r="AT387" s="158" t="s">
        <v>156</v>
      </c>
      <c r="AU387" s="158" t="s">
        <v>90</v>
      </c>
      <c r="AV387" s="13" t="s">
        <v>88</v>
      </c>
      <c r="AW387" s="13" t="s">
        <v>36</v>
      </c>
      <c r="AX387" s="13" t="s">
        <v>81</v>
      </c>
      <c r="AY387" s="158" t="s">
        <v>144</v>
      </c>
    </row>
    <row r="388" spans="2:65" s="13" customFormat="1">
      <c r="B388" s="157"/>
      <c r="D388" s="150" t="s">
        <v>156</v>
      </c>
      <c r="E388" s="158" t="s">
        <v>1</v>
      </c>
      <c r="F388" s="159" t="s">
        <v>163</v>
      </c>
      <c r="H388" s="158" t="s">
        <v>1</v>
      </c>
      <c r="I388" s="160"/>
      <c r="L388" s="157"/>
      <c r="M388" s="161"/>
      <c r="T388" s="162"/>
      <c r="AT388" s="158" t="s">
        <v>156</v>
      </c>
      <c r="AU388" s="158" t="s">
        <v>90</v>
      </c>
      <c r="AV388" s="13" t="s">
        <v>88</v>
      </c>
      <c r="AW388" s="13" t="s">
        <v>36</v>
      </c>
      <c r="AX388" s="13" t="s">
        <v>81</v>
      </c>
      <c r="AY388" s="158" t="s">
        <v>144</v>
      </c>
    </row>
    <row r="389" spans="2:65" s="12" customFormat="1">
      <c r="B389" s="149"/>
      <c r="D389" s="150" t="s">
        <v>156</v>
      </c>
      <c r="E389" s="151" t="s">
        <v>1</v>
      </c>
      <c r="F389" s="152" t="s">
        <v>880</v>
      </c>
      <c r="H389" s="153">
        <v>1.82</v>
      </c>
      <c r="I389" s="154"/>
      <c r="L389" s="149"/>
      <c r="M389" s="155"/>
      <c r="T389" s="156"/>
      <c r="AT389" s="151" t="s">
        <v>156</v>
      </c>
      <c r="AU389" s="151" t="s">
        <v>90</v>
      </c>
      <c r="AV389" s="12" t="s">
        <v>90</v>
      </c>
      <c r="AW389" s="12" t="s">
        <v>36</v>
      </c>
      <c r="AX389" s="12" t="s">
        <v>81</v>
      </c>
      <c r="AY389" s="151" t="s">
        <v>144</v>
      </c>
    </row>
    <row r="390" spans="2:65" s="12" customFormat="1">
      <c r="B390" s="149"/>
      <c r="D390" s="150" t="s">
        <v>156</v>
      </c>
      <c r="E390" s="151" t="s">
        <v>1</v>
      </c>
      <c r="F390" s="152" t="s">
        <v>881</v>
      </c>
      <c r="H390" s="153">
        <v>3.78</v>
      </c>
      <c r="I390" s="154"/>
      <c r="L390" s="149"/>
      <c r="M390" s="155"/>
      <c r="T390" s="156"/>
      <c r="AT390" s="151" t="s">
        <v>156</v>
      </c>
      <c r="AU390" s="151" t="s">
        <v>90</v>
      </c>
      <c r="AV390" s="12" t="s">
        <v>90</v>
      </c>
      <c r="AW390" s="12" t="s">
        <v>36</v>
      </c>
      <c r="AX390" s="12" t="s">
        <v>81</v>
      </c>
      <c r="AY390" s="151" t="s">
        <v>144</v>
      </c>
    </row>
    <row r="391" spans="2:65" s="12" customFormat="1">
      <c r="B391" s="149"/>
      <c r="D391" s="150" t="s">
        <v>156</v>
      </c>
      <c r="E391" s="151" t="s">
        <v>1</v>
      </c>
      <c r="F391" s="152" t="s">
        <v>882</v>
      </c>
      <c r="H391" s="153">
        <v>14.56</v>
      </c>
      <c r="I391" s="154"/>
      <c r="L391" s="149"/>
      <c r="M391" s="155"/>
      <c r="T391" s="156"/>
      <c r="AT391" s="151" t="s">
        <v>156</v>
      </c>
      <c r="AU391" s="151" t="s">
        <v>90</v>
      </c>
      <c r="AV391" s="12" t="s">
        <v>90</v>
      </c>
      <c r="AW391" s="12" t="s">
        <v>36</v>
      </c>
      <c r="AX391" s="12" t="s">
        <v>81</v>
      </c>
      <c r="AY391" s="151" t="s">
        <v>144</v>
      </c>
    </row>
    <row r="392" spans="2:65" s="14" customFormat="1">
      <c r="B392" s="166"/>
      <c r="D392" s="150" t="s">
        <v>156</v>
      </c>
      <c r="E392" s="167" t="s">
        <v>1</v>
      </c>
      <c r="F392" s="168" t="s">
        <v>173</v>
      </c>
      <c r="H392" s="169">
        <v>20.16</v>
      </c>
      <c r="I392" s="170"/>
      <c r="L392" s="166"/>
      <c r="M392" s="171"/>
      <c r="T392" s="172"/>
      <c r="AT392" s="167" t="s">
        <v>156</v>
      </c>
      <c r="AU392" s="167" t="s">
        <v>90</v>
      </c>
      <c r="AV392" s="14" t="s">
        <v>151</v>
      </c>
      <c r="AW392" s="14" t="s">
        <v>36</v>
      </c>
      <c r="AX392" s="14" t="s">
        <v>88</v>
      </c>
      <c r="AY392" s="167" t="s">
        <v>144</v>
      </c>
    </row>
    <row r="393" spans="2:65" s="1" customFormat="1" ht="76.349999999999994" customHeight="1">
      <c r="B393" s="32"/>
      <c r="C393" s="136" t="s">
        <v>382</v>
      </c>
      <c r="D393" s="136" t="s">
        <v>146</v>
      </c>
      <c r="E393" s="137" t="s">
        <v>424</v>
      </c>
      <c r="F393" s="138" t="s">
        <v>968</v>
      </c>
      <c r="G393" s="139" t="s">
        <v>149</v>
      </c>
      <c r="H393" s="140">
        <v>18.45</v>
      </c>
      <c r="I393" s="141"/>
      <c r="J393" s="142">
        <f>ROUND(I393*H393,2)</f>
        <v>0</v>
      </c>
      <c r="K393" s="138" t="s">
        <v>150</v>
      </c>
      <c r="L393" s="32"/>
      <c r="M393" s="143" t="s">
        <v>1</v>
      </c>
      <c r="N393" s="144" t="s">
        <v>46</v>
      </c>
      <c r="P393" s="145">
        <f>O393*H393</f>
        <v>0</v>
      </c>
      <c r="Q393" s="145">
        <v>8.9219999999999994E-2</v>
      </c>
      <c r="R393" s="145">
        <f>Q393*H393</f>
        <v>1.6461089999999998</v>
      </c>
      <c r="S393" s="145">
        <v>0</v>
      </c>
      <c r="T393" s="146">
        <f>S393*H393</f>
        <v>0</v>
      </c>
      <c r="AR393" s="147" t="s">
        <v>151</v>
      </c>
      <c r="AT393" s="147" t="s">
        <v>146</v>
      </c>
      <c r="AU393" s="147" t="s">
        <v>90</v>
      </c>
      <c r="AY393" s="17" t="s">
        <v>144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7" t="s">
        <v>88</v>
      </c>
      <c r="BK393" s="148">
        <f>ROUND(I393*H393,2)</f>
        <v>0</v>
      </c>
      <c r="BL393" s="17" t="s">
        <v>151</v>
      </c>
      <c r="BM393" s="147" t="s">
        <v>969</v>
      </c>
    </row>
    <row r="394" spans="2:65" s="13" customFormat="1">
      <c r="B394" s="157"/>
      <c r="D394" s="150" t="s">
        <v>156</v>
      </c>
      <c r="E394" s="158" t="s">
        <v>1</v>
      </c>
      <c r="F394" s="159" t="s">
        <v>427</v>
      </c>
      <c r="H394" s="158" t="s">
        <v>1</v>
      </c>
      <c r="I394" s="160"/>
      <c r="L394" s="157"/>
      <c r="M394" s="161"/>
      <c r="T394" s="162"/>
      <c r="AT394" s="158" t="s">
        <v>156</v>
      </c>
      <c r="AU394" s="158" t="s">
        <v>90</v>
      </c>
      <c r="AV394" s="13" t="s">
        <v>88</v>
      </c>
      <c r="AW394" s="13" t="s">
        <v>36</v>
      </c>
      <c r="AX394" s="13" t="s">
        <v>81</v>
      </c>
      <c r="AY394" s="158" t="s">
        <v>144</v>
      </c>
    </row>
    <row r="395" spans="2:65" s="12" customFormat="1">
      <c r="B395" s="149"/>
      <c r="D395" s="150" t="s">
        <v>156</v>
      </c>
      <c r="E395" s="151" t="s">
        <v>1</v>
      </c>
      <c r="F395" s="152" t="s">
        <v>863</v>
      </c>
      <c r="H395" s="153">
        <v>10.95</v>
      </c>
      <c r="I395" s="154"/>
      <c r="L395" s="149"/>
      <c r="M395" s="155"/>
      <c r="T395" s="156"/>
      <c r="AT395" s="151" t="s">
        <v>156</v>
      </c>
      <c r="AU395" s="151" t="s">
        <v>90</v>
      </c>
      <c r="AV395" s="12" t="s">
        <v>90</v>
      </c>
      <c r="AW395" s="12" t="s">
        <v>36</v>
      </c>
      <c r="AX395" s="12" t="s">
        <v>81</v>
      </c>
      <c r="AY395" s="151" t="s">
        <v>144</v>
      </c>
    </row>
    <row r="396" spans="2:65" s="12" customFormat="1">
      <c r="B396" s="149"/>
      <c r="D396" s="150" t="s">
        <v>156</v>
      </c>
      <c r="E396" s="151" t="s">
        <v>1</v>
      </c>
      <c r="F396" s="152" t="s">
        <v>864</v>
      </c>
      <c r="H396" s="153">
        <v>7.5</v>
      </c>
      <c r="I396" s="154"/>
      <c r="L396" s="149"/>
      <c r="M396" s="155"/>
      <c r="T396" s="156"/>
      <c r="AT396" s="151" t="s">
        <v>156</v>
      </c>
      <c r="AU396" s="151" t="s">
        <v>90</v>
      </c>
      <c r="AV396" s="12" t="s">
        <v>90</v>
      </c>
      <c r="AW396" s="12" t="s">
        <v>36</v>
      </c>
      <c r="AX396" s="12" t="s">
        <v>81</v>
      </c>
      <c r="AY396" s="151" t="s">
        <v>144</v>
      </c>
    </row>
    <row r="397" spans="2:65" s="14" customFormat="1">
      <c r="B397" s="166"/>
      <c r="D397" s="150" t="s">
        <v>156</v>
      </c>
      <c r="E397" s="167" t="s">
        <v>1</v>
      </c>
      <c r="F397" s="168" t="s">
        <v>173</v>
      </c>
      <c r="H397" s="169">
        <v>18.45</v>
      </c>
      <c r="I397" s="170"/>
      <c r="L397" s="166"/>
      <c r="M397" s="171"/>
      <c r="T397" s="172"/>
      <c r="AT397" s="167" t="s">
        <v>156</v>
      </c>
      <c r="AU397" s="167" t="s">
        <v>90</v>
      </c>
      <c r="AV397" s="14" t="s">
        <v>151</v>
      </c>
      <c r="AW397" s="14" t="s">
        <v>36</v>
      </c>
      <c r="AX397" s="14" t="s">
        <v>88</v>
      </c>
      <c r="AY397" s="167" t="s">
        <v>144</v>
      </c>
    </row>
    <row r="398" spans="2:65" s="1" customFormat="1" ht="16.5" customHeight="1">
      <c r="B398" s="32"/>
      <c r="C398" s="173" t="s">
        <v>390</v>
      </c>
      <c r="D398" s="173" t="s">
        <v>309</v>
      </c>
      <c r="E398" s="174" t="s">
        <v>429</v>
      </c>
      <c r="F398" s="175" t="s">
        <v>430</v>
      </c>
      <c r="G398" s="176" t="s">
        <v>149</v>
      </c>
      <c r="H398" s="177">
        <v>5.5350000000000001</v>
      </c>
      <c r="I398" s="178"/>
      <c r="J398" s="179">
        <f>ROUND(I398*H398,2)</f>
        <v>0</v>
      </c>
      <c r="K398" s="175" t="s">
        <v>150</v>
      </c>
      <c r="L398" s="180"/>
      <c r="M398" s="181" t="s">
        <v>1</v>
      </c>
      <c r="N398" s="182" t="s">
        <v>46</v>
      </c>
      <c r="P398" s="145">
        <f>O398*H398</f>
        <v>0</v>
      </c>
      <c r="Q398" s="145">
        <v>0.13</v>
      </c>
      <c r="R398" s="145">
        <f>Q398*H398</f>
        <v>0.71955000000000002</v>
      </c>
      <c r="S398" s="145">
        <v>0</v>
      </c>
      <c r="T398" s="146">
        <f>S398*H398</f>
        <v>0</v>
      </c>
      <c r="AR398" s="147" t="s">
        <v>192</v>
      </c>
      <c r="AT398" s="147" t="s">
        <v>309</v>
      </c>
      <c r="AU398" s="147" t="s">
        <v>90</v>
      </c>
      <c r="AY398" s="17" t="s">
        <v>144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7" t="s">
        <v>88</v>
      </c>
      <c r="BK398" s="148">
        <f>ROUND(I398*H398,2)</f>
        <v>0</v>
      </c>
      <c r="BL398" s="17" t="s">
        <v>151</v>
      </c>
      <c r="BM398" s="147" t="s">
        <v>970</v>
      </c>
    </row>
    <row r="399" spans="2:65" s="1" customFormat="1" ht="19.5">
      <c r="B399" s="32"/>
      <c r="D399" s="150" t="s">
        <v>168</v>
      </c>
      <c r="F399" s="163" t="s">
        <v>432</v>
      </c>
      <c r="I399" s="164"/>
      <c r="L399" s="32"/>
      <c r="M399" s="165"/>
      <c r="T399" s="54"/>
      <c r="AT399" s="17" t="s">
        <v>168</v>
      </c>
      <c r="AU399" s="17" t="s">
        <v>90</v>
      </c>
    </row>
    <row r="400" spans="2:65" s="13" customFormat="1">
      <c r="B400" s="157"/>
      <c r="D400" s="150" t="s">
        <v>156</v>
      </c>
      <c r="E400" s="158" t="s">
        <v>1</v>
      </c>
      <c r="F400" s="159" t="s">
        <v>433</v>
      </c>
      <c r="H400" s="158" t="s">
        <v>1</v>
      </c>
      <c r="I400" s="160"/>
      <c r="L400" s="157"/>
      <c r="M400" s="161"/>
      <c r="T400" s="162"/>
      <c r="AT400" s="158" t="s">
        <v>156</v>
      </c>
      <c r="AU400" s="158" t="s">
        <v>90</v>
      </c>
      <c r="AV400" s="13" t="s">
        <v>88</v>
      </c>
      <c r="AW400" s="13" t="s">
        <v>36</v>
      </c>
      <c r="AX400" s="13" t="s">
        <v>81</v>
      </c>
      <c r="AY400" s="158" t="s">
        <v>144</v>
      </c>
    </row>
    <row r="401" spans="2:65" s="12" customFormat="1">
      <c r="B401" s="149"/>
      <c r="D401" s="150" t="s">
        <v>156</v>
      </c>
      <c r="E401" s="151" t="s">
        <v>1</v>
      </c>
      <c r="F401" s="152" t="s">
        <v>971</v>
      </c>
      <c r="H401" s="153">
        <v>5.5350000000000001</v>
      </c>
      <c r="I401" s="154"/>
      <c r="L401" s="149"/>
      <c r="M401" s="155"/>
      <c r="T401" s="156"/>
      <c r="AT401" s="151" t="s">
        <v>156</v>
      </c>
      <c r="AU401" s="151" t="s">
        <v>90</v>
      </c>
      <c r="AV401" s="12" t="s">
        <v>90</v>
      </c>
      <c r="AW401" s="12" t="s">
        <v>36</v>
      </c>
      <c r="AX401" s="12" t="s">
        <v>88</v>
      </c>
      <c r="AY401" s="151" t="s">
        <v>144</v>
      </c>
    </row>
    <row r="402" spans="2:65" s="11" customFormat="1" ht="22.9" customHeight="1">
      <c r="B402" s="124"/>
      <c r="D402" s="125" t="s">
        <v>80</v>
      </c>
      <c r="E402" s="134" t="s">
        <v>192</v>
      </c>
      <c r="F402" s="134" t="s">
        <v>445</v>
      </c>
      <c r="I402" s="127"/>
      <c r="J402" s="135">
        <f>BK402</f>
        <v>0</v>
      </c>
      <c r="L402" s="124"/>
      <c r="M402" s="129"/>
      <c r="P402" s="130">
        <f>SUM(P403:P434)</f>
        <v>0</v>
      </c>
      <c r="R402" s="130">
        <f>SUM(R403:R434)</f>
        <v>4.9548717499999997</v>
      </c>
      <c r="T402" s="131">
        <f>SUM(T403:T434)</f>
        <v>0</v>
      </c>
      <c r="AR402" s="125" t="s">
        <v>88</v>
      </c>
      <c r="AT402" s="132" t="s">
        <v>80</v>
      </c>
      <c r="AU402" s="132" t="s">
        <v>88</v>
      </c>
      <c r="AY402" s="125" t="s">
        <v>144</v>
      </c>
      <c r="BK402" s="133">
        <f>SUM(BK403:BK434)</f>
        <v>0</v>
      </c>
    </row>
    <row r="403" spans="2:65" s="1" customFormat="1" ht="44.25" customHeight="1">
      <c r="B403" s="32"/>
      <c r="C403" s="136" t="s">
        <v>394</v>
      </c>
      <c r="D403" s="136" t="s">
        <v>146</v>
      </c>
      <c r="E403" s="137" t="s">
        <v>499</v>
      </c>
      <c r="F403" s="138" t="s">
        <v>500</v>
      </c>
      <c r="G403" s="139" t="s">
        <v>224</v>
      </c>
      <c r="H403" s="140">
        <v>40</v>
      </c>
      <c r="I403" s="141"/>
      <c r="J403" s="142">
        <f>ROUND(I403*H403,2)</f>
        <v>0</v>
      </c>
      <c r="K403" s="138" t="s">
        <v>150</v>
      </c>
      <c r="L403" s="32"/>
      <c r="M403" s="143" t="s">
        <v>1</v>
      </c>
      <c r="N403" s="144" t="s">
        <v>46</v>
      </c>
      <c r="P403" s="145">
        <f>O403*H403</f>
        <v>0</v>
      </c>
      <c r="Q403" s="145">
        <v>0</v>
      </c>
      <c r="R403" s="145">
        <f>Q403*H403</f>
        <v>0</v>
      </c>
      <c r="S403" s="145">
        <v>0</v>
      </c>
      <c r="T403" s="146">
        <f>S403*H403</f>
        <v>0</v>
      </c>
      <c r="AR403" s="147" t="s">
        <v>151</v>
      </c>
      <c r="AT403" s="147" t="s">
        <v>146</v>
      </c>
      <c r="AU403" s="147" t="s">
        <v>90</v>
      </c>
      <c r="AY403" s="17" t="s">
        <v>144</v>
      </c>
      <c r="BE403" s="148">
        <f>IF(N403="základní",J403,0)</f>
        <v>0</v>
      </c>
      <c r="BF403" s="148">
        <f>IF(N403="snížená",J403,0)</f>
        <v>0</v>
      </c>
      <c r="BG403" s="148">
        <f>IF(N403="zákl. přenesená",J403,0)</f>
        <v>0</v>
      </c>
      <c r="BH403" s="148">
        <f>IF(N403="sníž. přenesená",J403,0)</f>
        <v>0</v>
      </c>
      <c r="BI403" s="148">
        <f>IF(N403="nulová",J403,0)</f>
        <v>0</v>
      </c>
      <c r="BJ403" s="17" t="s">
        <v>88</v>
      </c>
      <c r="BK403" s="148">
        <f>ROUND(I403*H403,2)</f>
        <v>0</v>
      </c>
      <c r="BL403" s="17" t="s">
        <v>151</v>
      </c>
      <c r="BM403" s="147" t="s">
        <v>972</v>
      </c>
    </row>
    <row r="404" spans="2:65" s="1" customFormat="1" ht="21.75" customHeight="1">
      <c r="B404" s="32"/>
      <c r="C404" s="173" t="s">
        <v>398</v>
      </c>
      <c r="D404" s="173" t="s">
        <v>309</v>
      </c>
      <c r="E404" s="174" t="s">
        <v>503</v>
      </c>
      <c r="F404" s="175" t="s">
        <v>504</v>
      </c>
      <c r="G404" s="176" t="s">
        <v>224</v>
      </c>
      <c r="H404" s="177">
        <v>40.6</v>
      </c>
      <c r="I404" s="178"/>
      <c r="J404" s="179">
        <f>ROUND(I404*H404,2)</f>
        <v>0</v>
      </c>
      <c r="K404" s="175" t="s">
        <v>150</v>
      </c>
      <c r="L404" s="180"/>
      <c r="M404" s="181" t="s">
        <v>1</v>
      </c>
      <c r="N404" s="182" t="s">
        <v>46</v>
      </c>
      <c r="P404" s="145">
        <f>O404*H404</f>
        <v>0</v>
      </c>
      <c r="Q404" s="145">
        <v>3.1800000000000001E-3</v>
      </c>
      <c r="R404" s="145">
        <f>Q404*H404</f>
        <v>0.129108</v>
      </c>
      <c r="S404" s="145">
        <v>0</v>
      </c>
      <c r="T404" s="146">
        <f>S404*H404</f>
        <v>0</v>
      </c>
      <c r="AR404" s="147" t="s">
        <v>192</v>
      </c>
      <c r="AT404" s="147" t="s">
        <v>309</v>
      </c>
      <c r="AU404" s="147" t="s">
        <v>90</v>
      </c>
      <c r="AY404" s="17" t="s">
        <v>144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7" t="s">
        <v>88</v>
      </c>
      <c r="BK404" s="148">
        <f>ROUND(I404*H404,2)</f>
        <v>0</v>
      </c>
      <c r="BL404" s="17" t="s">
        <v>151</v>
      </c>
      <c r="BM404" s="147" t="s">
        <v>973</v>
      </c>
    </row>
    <row r="405" spans="2:65" s="1" customFormat="1" ht="19.5">
      <c r="B405" s="32"/>
      <c r="D405" s="150" t="s">
        <v>168</v>
      </c>
      <c r="F405" s="163" t="s">
        <v>506</v>
      </c>
      <c r="I405" s="164"/>
      <c r="L405" s="32"/>
      <c r="M405" s="165"/>
      <c r="T405" s="54"/>
      <c r="AT405" s="17" t="s">
        <v>168</v>
      </c>
      <c r="AU405" s="17" t="s">
        <v>90</v>
      </c>
    </row>
    <row r="406" spans="2:65" s="12" customFormat="1">
      <c r="B406" s="149"/>
      <c r="D406" s="150" t="s">
        <v>156</v>
      </c>
      <c r="F406" s="152" t="s">
        <v>974</v>
      </c>
      <c r="H406" s="153">
        <v>40.6</v>
      </c>
      <c r="I406" s="154"/>
      <c r="L406" s="149"/>
      <c r="M406" s="155"/>
      <c r="T406" s="156"/>
      <c r="AT406" s="151" t="s">
        <v>156</v>
      </c>
      <c r="AU406" s="151" t="s">
        <v>90</v>
      </c>
      <c r="AV406" s="12" t="s">
        <v>90</v>
      </c>
      <c r="AW406" s="12" t="s">
        <v>4</v>
      </c>
      <c r="AX406" s="12" t="s">
        <v>88</v>
      </c>
      <c r="AY406" s="151" t="s">
        <v>144</v>
      </c>
    </row>
    <row r="407" spans="2:65" s="1" customFormat="1" ht="44.25" customHeight="1">
      <c r="B407" s="32"/>
      <c r="C407" s="136" t="s">
        <v>402</v>
      </c>
      <c r="D407" s="136" t="s">
        <v>146</v>
      </c>
      <c r="E407" s="137" t="s">
        <v>975</v>
      </c>
      <c r="F407" s="138" t="s">
        <v>976</v>
      </c>
      <c r="G407" s="139" t="s">
        <v>224</v>
      </c>
      <c r="H407" s="140">
        <v>10</v>
      </c>
      <c r="I407" s="141"/>
      <c r="J407" s="142">
        <f>ROUND(I407*H407,2)</f>
        <v>0</v>
      </c>
      <c r="K407" s="138" t="s">
        <v>150</v>
      </c>
      <c r="L407" s="32"/>
      <c r="M407" s="143" t="s">
        <v>1</v>
      </c>
      <c r="N407" s="144" t="s">
        <v>46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151</v>
      </c>
      <c r="AT407" s="147" t="s">
        <v>146</v>
      </c>
      <c r="AU407" s="147" t="s">
        <v>90</v>
      </c>
      <c r="AY407" s="17" t="s">
        <v>144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88</v>
      </c>
      <c r="BK407" s="148">
        <f>ROUND(I407*H407,2)</f>
        <v>0</v>
      </c>
      <c r="BL407" s="17" t="s">
        <v>151</v>
      </c>
      <c r="BM407" s="147" t="s">
        <v>977</v>
      </c>
    </row>
    <row r="408" spans="2:65" s="1" customFormat="1" ht="21.75" customHeight="1">
      <c r="B408" s="32"/>
      <c r="C408" s="173" t="s">
        <v>406</v>
      </c>
      <c r="D408" s="173" t="s">
        <v>309</v>
      </c>
      <c r="E408" s="174" t="s">
        <v>978</v>
      </c>
      <c r="F408" s="175" t="s">
        <v>979</v>
      </c>
      <c r="G408" s="176" t="s">
        <v>224</v>
      </c>
      <c r="H408" s="177">
        <v>10.15</v>
      </c>
      <c r="I408" s="178"/>
      <c r="J408" s="179">
        <f>ROUND(I408*H408,2)</f>
        <v>0</v>
      </c>
      <c r="K408" s="175" t="s">
        <v>150</v>
      </c>
      <c r="L408" s="180"/>
      <c r="M408" s="181" t="s">
        <v>1</v>
      </c>
      <c r="N408" s="182" t="s">
        <v>46</v>
      </c>
      <c r="P408" s="145">
        <f>O408*H408</f>
        <v>0</v>
      </c>
      <c r="Q408" s="145">
        <v>5.0800000000000003E-3</v>
      </c>
      <c r="R408" s="145">
        <f>Q408*H408</f>
        <v>5.1562000000000004E-2</v>
      </c>
      <c r="S408" s="145">
        <v>0</v>
      </c>
      <c r="T408" s="146">
        <f>S408*H408</f>
        <v>0</v>
      </c>
      <c r="AR408" s="147" t="s">
        <v>192</v>
      </c>
      <c r="AT408" s="147" t="s">
        <v>309</v>
      </c>
      <c r="AU408" s="147" t="s">
        <v>90</v>
      </c>
      <c r="AY408" s="17" t="s">
        <v>144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7" t="s">
        <v>88</v>
      </c>
      <c r="BK408" s="148">
        <f>ROUND(I408*H408,2)</f>
        <v>0</v>
      </c>
      <c r="BL408" s="17" t="s">
        <v>151</v>
      </c>
      <c r="BM408" s="147" t="s">
        <v>980</v>
      </c>
    </row>
    <row r="409" spans="2:65" s="1" customFormat="1" ht="19.5">
      <c r="B409" s="32"/>
      <c r="D409" s="150" t="s">
        <v>168</v>
      </c>
      <c r="F409" s="163" t="s">
        <v>506</v>
      </c>
      <c r="I409" s="164"/>
      <c r="L409" s="32"/>
      <c r="M409" s="165"/>
      <c r="T409" s="54"/>
      <c r="AT409" s="17" t="s">
        <v>168</v>
      </c>
      <c r="AU409" s="17" t="s">
        <v>90</v>
      </c>
    </row>
    <row r="410" spans="2:65" s="12" customFormat="1">
      <c r="B410" s="149"/>
      <c r="D410" s="150" t="s">
        <v>156</v>
      </c>
      <c r="F410" s="152" t="s">
        <v>981</v>
      </c>
      <c r="H410" s="153">
        <v>10.15</v>
      </c>
      <c r="I410" s="154"/>
      <c r="L410" s="149"/>
      <c r="M410" s="155"/>
      <c r="T410" s="156"/>
      <c r="AT410" s="151" t="s">
        <v>156</v>
      </c>
      <c r="AU410" s="151" t="s">
        <v>90</v>
      </c>
      <c r="AV410" s="12" t="s">
        <v>90</v>
      </c>
      <c r="AW410" s="12" t="s">
        <v>4</v>
      </c>
      <c r="AX410" s="12" t="s">
        <v>88</v>
      </c>
      <c r="AY410" s="151" t="s">
        <v>144</v>
      </c>
    </row>
    <row r="411" spans="2:65" s="1" customFormat="1" ht="44.25" customHeight="1">
      <c r="B411" s="32"/>
      <c r="C411" s="136" t="s">
        <v>410</v>
      </c>
      <c r="D411" s="136" t="s">
        <v>146</v>
      </c>
      <c r="E411" s="137" t="s">
        <v>509</v>
      </c>
      <c r="F411" s="138" t="s">
        <v>510</v>
      </c>
      <c r="G411" s="139" t="s">
        <v>224</v>
      </c>
      <c r="H411" s="140">
        <v>15</v>
      </c>
      <c r="I411" s="141"/>
      <c r="J411" s="142">
        <f>ROUND(I411*H411,2)</f>
        <v>0</v>
      </c>
      <c r="K411" s="138" t="s">
        <v>150</v>
      </c>
      <c r="L411" s="32"/>
      <c r="M411" s="143" t="s">
        <v>1</v>
      </c>
      <c r="N411" s="144" t="s">
        <v>46</v>
      </c>
      <c r="P411" s="145">
        <f>O411*H411</f>
        <v>0</v>
      </c>
      <c r="Q411" s="145">
        <v>0</v>
      </c>
      <c r="R411" s="145">
        <f>Q411*H411</f>
        <v>0</v>
      </c>
      <c r="S411" s="145">
        <v>0</v>
      </c>
      <c r="T411" s="146">
        <f>S411*H411</f>
        <v>0</v>
      </c>
      <c r="AR411" s="147" t="s">
        <v>151</v>
      </c>
      <c r="AT411" s="147" t="s">
        <v>146</v>
      </c>
      <c r="AU411" s="147" t="s">
        <v>90</v>
      </c>
      <c r="AY411" s="17" t="s">
        <v>144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7" t="s">
        <v>88</v>
      </c>
      <c r="BK411" s="148">
        <f>ROUND(I411*H411,2)</f>
        <v>0</v>
      </c>
      <c r="BL411" s="17" t="s">
        <v>151</v>
      </c>
      <c r="BM411" s="147" t="s">
        <v>982</v>
      </c>
    </row>
    <row r="412" spans="2:65" s="1" customFormat="1" ht="21.75" customHeight="1">
      <c r="B412" s="32"/>
      <c r="C412" s="173" t="s">
        <v>414</v>
      </c>
      <c r="D412" s="173" t="s">
        <v>309</v>
      </c>
      <c r="E412" s="174" t="s">
        <v>513</v>
      </c>
      <c r="F412" s="175" t="s">
        <v>514</v>
      </c>
      <c r="G412" s="176" t="s">
        <v>224</v>
      </c>
      <c r="H412" s="177">
        <v>15.225</v>
      </c>
      <c r="I412" s="178"/>
      <c r="J412" s="179">
        <f>ROUND(I412*H412,2)</f>
        <v>0</v>
      </c>
      <c r="K412" s="175" t="s">
        <v>150</v>
      </c>
      <c r="L412" s="180"/>
      <c r="M412" s="181" t="s">
        <v>1</v>
      </c>
      <c r="N412" s="182" t="s">
        <v>46</v>
      </c>
      <c r="P412" s="145">
        <f>O412*H412</f>
        <v>0</v>
      </c>
      <c r="Q412" s="145">
        <v>6.6299999999999996E-3</v>
      </c>
      <c r="R412" s="145">
        <f>Q412*H412</f>
        <v>0.10094175</v>
      </c>
      <c r="S412" s="145">
        <v>0</v>
      </c>
      <c r="T412" s="146">
        <f>S412*H412</f>
        <v>0</v>
      </c>
      <c r="AR412" s="147" t="s">
        <v>192</v>
      </c>
      <c r="AT412" s="147" t="s">
        <v>309</v>
      </c>
      <c r="AU412" s="147" t="s">
        <v>90</v>
      </c>
      <c r="AY412" s="17" t="s">
        <v>144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88</v>
      </c>
      <c r="BK412" s="148">
        <f>ROUND(I412*H412,2)</f>
        <v>0</v>
      </c>
      <c r="BL412" s="17" t="s">
        <v>151</v>
      </c>
      <c r="BM412" s="147" t="s">
        <v>983</v>
      </c>
    </row>
    <row r="413" spans="2:65" s="1" customFormat="1" ht="19.5">
      <c r="B413" s="32"/>
      <c r="D413" s="150" t="s">
        <v>168</v>
      </c>
      <c r="F413" s="163" t="s">
        <v>506</v>
      </c>
      <c r="I413" s="164"/>
      <c r="L413" s="32"/>
      <c r="M413" s="165"/>
      <c r="T413" s="54"/>
      <c r="AT413" s="17" t="s">
        <v>168</v>
      </c>
      <c r="AU413" s="17" t="s">
        <v>90</v>
      </c>
    </row>
    <row r="414" spans="2:65" s="12" customFormat="1">
      <c r="B414" s="149"/>
      <c r="D414" s="150" t="s">
        <v>156</v>
      </c>
      <c r="F414" s="152" t="s">
        <v>984</v>
      </c>
      <c r="H414" s="153">
        <v>15.225</v>
      </c>
      <c r="I414" s="154"/>
      <c r="L414" s="149"/>
      <c r="M414" s="155"/>
      <c r="T414" s="156"/>
      <c r="AT414" s="151" t="s">
        <v>156</v>
      </c>
      <c r="AU414" s="151" t="s">
        <v>90</v>
      </c>
      <c r="AV414" s="12" t="s">
        <v>90</v>
      </c>
      <c r="AW414" s="12" t="s">
        <v>4</v>
      </c>
      <c r="AX414" s="12" t="s">
        <v>88</v>
      </c>
      <c r="AY414" s="151" t="s">
        <v>144</v>
      </c>
    </row>
    <row r="415" spans="2:65" s="1" customFormat="1" ht="37.9" customHeight="1">
      <c r="B415" s="32"/>
      <c r="C415" s="136" t="s">
        <v>418</v>
      </c>
      <c r="D415" s="136" t="s">
        <v>146</v>
      </c>
      <c r="E415" s="137" t="s">
        <v>547</v>
      </c>
      <c r="F415" s="138" t="s">
        <v>548</v>
      </c>
      <c r="G415" s="139" t="s">
        <v>350</v>
      </c>
      <c r="H415" s="140">
        <v>1</v>
      </c>
      <c r="I415" s="141"/>
      <c r="J415" s="142">
        <f t="shared" ref="J415:J423" si="0">ROUND(I415*H415,2)</f>
        <v>0</v>
      </c>
      <c r="K415" s="138" t="s">
        <v>150</v>
      </c>
      <c r="L415" s="32"/>
      <c r="M415" s="143" t="s">
        <v>1</v>
      </c>
      <c r="N415" s="144" t="s">
        <v>46</v>
      </c>
      <c r="P415" s="145">
        <f t="shared" ref="P415:P423" si="1">O415*H415</f>
        <v>0</v>
      </c>
      <c r="Q415" s="145">
        <v>0</v>
      </c>
      <c r="R415" s="145">
        <f t="shared" ref="R415:R423" si="2">Q415*H415</f>
        <v>0</v>
      </c>
      <c r="S415" s="145">
        <v>0</v>
      </c>
      <c r="T415" s="146">
        <f t="shared" ref="T415:T423" si="3">S415*H415</f>
        <v>0</v>
      </c>
      <c r="AR415" s="147" t="s">
        <v>151</v>
      </c>
      <c r="AT415" s="147" t="s">
        <v>146</v>
      </c>
      <c r="AU415" s="147" t="s">
        <v>90</v>
      </c>
      <c r="AY415" s="17" t="s">
        <v>144</v>
      </c>
      <c r="BE415" s="148">
        <f t="shared" ref="BE415:BE423" si="4">IF(N415="základní",J415,0)</f>
        <v>0</v>
      </c>
      <c r="BF415" s="148">
        <f t="shared" ref="BF415:BF423" si="5">IF(N415="snížená",J415,0)</f>
        <v>0</v>
      </c>
      <c r="BG415" s="148">
        <f t="shared" ref="BG415:BG423" si="6">IF(N415="zákl. přenesená",J415,0)</f>
        <v>0</v>
      </c>
      <c r="BH415" s="148">
        <f t="shared" ref="BH415:BH423" si="7">IF(N415="sníž. přenesená",J415,0)</f>
        <v>0</v>
      </c>
      <c r="BI415" s="148">
        <f t="shared" ref="BI415:BI423" si="8">IF(N415="nulová",J415,0)</f>
        <v>0</v>
      </c>
      <c r="BJ415" s="17" t="s">
        <v>88</v>
      </c>
      <c r="BK415" s="148">
        <f t="shared" ref="BK415:BK423" si="9">ROUND(I415*H415,2)</f>
        <v>0</v>
      </c>
      <c r="BL415" s="17" t="s">
        <v>151</v>
      </c>
      <c r="BM415" s="147" t="s">
        <v>985</v>
      </c>
    </row>
    <row r="416" spans="2:65" s="1" customFormat="1" ht="16.5" customHeight="1">
      <c r="B416" s="32"/>
      <c r="C416" s="173" t="s">
        <v>423</v>
      </c>
      <c r="D416" s="173" t="s">
        <v>309</v>
      </c>
      <c r="E416" s="174" t="s">
        <v>555</v>
      </c>
      <c r="F416" s="175" t="s">
        <v>556</v>
      </c>
      <c r="G416" s="176" t="s">
        <v>350</v>
      </c>
      <c r="H416" s="177">
        <v>1</v>
      </c>
      <c r="I416" s="178"/>
      <c r="J416" s="179">
        <f t="shared" si="0"/>
        <v>0</v>
      </c>
      <c r="K416" s="175" t="s">
        <v>1</v>
      </c>
      <c r="L416" s="180"/>
      <c r="M416" s="181" t="s">
        <v>1</v>
      </c>
      <c r="N416" s="182" t="s">
        <v>46</v>
      </c>
      <c r="P416" s="145">
        <f t="shared" si="1"/>
        <v>0</v>
      </c>
      <c r="Q416" s="145">
        <v>1.2099999999999999E-3</v>
      </c>
      <c r="R416" s="145">
        <f t="shared" si="2"/>
        <v>1.2099999999999999E-3</v>
      </c>
      <c r="S416" s="145">
        <v>0</v>
      </c>
      <c r="T416" s="146">
        <f t="shared" si="3"/>
        <v>0</v>
      </c>
      <c r="AR416" s="147" t="s">
        <v>192</v>
      </c>
      <c r="AT416" s="147" t="s">
        <v>309</v>
      </c>
      <c r="AU416" s="147" t="s">
        <v>90</v>
      </c>
      <c r="AY416" s="17" t="s">
        <v>144</v>
      </c>
      <c r="BE416" s="148">
        <f t="shared" si="4"/>
        <v>0</v>
      </c>
      <c r="BF416" s="148">
        <f t="shared" si="5"/>
        <v>0</v>
      </c>
      <c r="BG416" s="148">
        <f t="shared" si="6"/>
        <v>0</v>
      </c>
      <c r="BH416" s="148">
        <f t="shared" si="7"/>
        <v>0</v>
      </c>
      <c r="BI416" s="148">
        <f t="shared" si="8"/>
        <v>0</v>
      </c>
      <c r="BJ416" s="17" t="s">
        <v>88</v>
      </c>
      <c r="BK416" s="148">
        <f t="shared" si="9"/>
        <v>0</v>
      </c>
      <c r="BL416" s="17" t="s">
        <v>151</v>
      </c>
      <c r="BM416" s="147" t="s">
        <v>986</v>
      </c>
    </row>
    <row r="417" spans="2:65" s="1" customFormat="1" ht="37.9" customHeight="1">
      <c r="B417" s="32"/>
      <c r="C417" s="136" t="s">
        <v>428</v>
      </c>
      <c r="D417" s="136" t="s">
        <v>146</v>
      </c>
      <c r="E417" s="137" t="s">
        <v>659</v>
      </c>
      <c r="F417" s="138" t="s">
        <v>660</v>
      </c>
      <c r="G417" s="139" t="s">
        <v>350</v>
      </c>
      <c r="H417" s="140">
        <v>2</v>
      </c>
      <c r="I417" s="141"/>
      <c r="J417" s="142">
        <f t="shared" si="0"/>
        <v>0</v>
      </c>
      <c r="K417" s="138" t="s">
        <v>150</v>
      </c>
      <c r="L417" s="32"/>
      <c r="M417" s="143" t="s">
        <v>1</v>
      </c>
      <c r="N417" s="144" t="s">
        <v>46</v>
      </c>
      <c r="P417" s="145">
        <f t="shared" si="1"/>
        <v>0</v>
      </c>
      <c r="Q417" s="145">
        <v>0</v>
      </c>
      <c r="R417" s="145">
        <f t="shared" si="2"/>
        <v>0</v>
      </c>
      <c r="S417" s="145">
        <v>0</v>
      </c>
      <c r="T417" s="146">
        <f t="shared" si="3"/>
        <v>0</v>
      </c>
      <c r="AR417" s="147" t="s">
        <v>151</v>
      </c>
      <c r="AT417" s="147" t="s">
        <v>146</v>
      </c>
      <c r="AU417" s="147" t="s">
        <v>90</v>
      </c>
      <c r="AY417" s="17" t="s">
        <v>144</v>
      </c>
      <c r="BE417" s="148">
        <f t="shared" si="4"/>
        <v>0</v>
      </c>
      <c r="BF417" s="148">
        <f t="shared" si="5"/>
        <v>0</v>
      </c>
      <c r="BG417" s="148">
        <f t="shared" si="6"/>
        <v>0</v>
      </c>
      <c r="BH417" s="148">
        <f t="shared" si="7"/>
        <v>0</v>
      </c>
      <c r="BI417" s="148">
        <f t="shared" si="8"/>
        <v>0</v>
      </c>
      <c r="BJ417" s="17" t="s">
        <v>88</v>
      </c>
      <c r="BK417" s="148">
        <f t="shared" si="9"/>
        <v>0</v>
      </c>
      <c r="BL417" s="17" t="s">
        <v>151</v>
      </c>
      <c r="BM417" s="147" t="s">
        <v>987</v>
      </c>
    </row>
    <row r="418" spans="2:65" s="1" customFormat="1" ht="24.2" customHeight="1">
      <c r="B418" s="32"/>
      <c r="C418" s="173" t="s">
        <v>435</v>
      </c>
      <c r="D418" s="173" t="s">
        <v>309</v>
      </c>
      <c r="E418" s="174" t="s">
        <v>663</v>
      </c>
      <c r="F418" s="175" t="s">
        <v>664</v>
      </c>
      <c r="G418" s="176" t="s">
        <v>350</v>
      </c>
      <c r="H418" s="177">
        <v>2</v>
      </c>
      <c r="I418" s="178"/>
      <c r="J418" s="179">
        <f t="shared" si="0"/>
        <v>0</v>
      </c>
      <c r="K418" s="175" t="s">
        <v>150</v>
      </c>
      <c r="L418" s="180"/>
      <c r="M418" s="181" t="s">
        <v>1</v>
      </c>
      <c r="N418" s="182" t="s">
        <v>46</v>
      </c>
      <c r="P418" s="145">
        <f t="shared" si="1"/>
        <v>0</v>
      </c>
      <c r="Q418" s="145">
        <v>0.01</v>
      </c>
      <c r="R418" s="145">
        <f t="shared" si="2"/>
        <v>0.02</v>
      </c>
      <c r="S418" s="145">
        <v>0</v>
      </c>
      <c r="T418" s="146">
        <f t="shared" si="3"/>
        <v>0</v>
      </c>
      <c r="AR418" s="147" t="s">
        <v>192</v>
      </c>
      <c r="AT418" s="147" t="s">
        <v>309</v>
      </c>
      <c r="AU418" s="147" t="s">
        <v>90</v>
      </c>
      <c r="AY418" s="17" t="s">
        <v>144</v>
      </c>
      <c r="BE418" s="148">
        <f t="shared" si="4"/>
        <v>0</v>
      </c>
      <c r="BF418" s="148">
        <f t="shared" si="5"/>
        <v>0</v>
      </c>
      <c r="BG418" s="148">
        <f t="shared" si="6"/>
        <v>0</v>
      </c>
      <c r="BH418" s="148">
        <f t="shared" si="7"/>
        <v>0</v>
      </c>
      <c r="BI418" s="148">
        <f t="shared" si="8"/>
        <v>0</v>
      </c>
      <c r="BJ418" s="17" t="s">
        <v>88</v>
      </c>
      <c r="BK418" s="148">
        <f t="shared" si="9"/>
        <v>0</v>
      </c>
      <c r="BL418" s="17" t="s">
        <v>151</v>
      </c>
      <c r="BM418" s="147" t="s">
        <v>988</v>
      </c>
    </row>
    <row r="419" spans="2:65" s="1" customFormat="1" ht="37.9" customHeight="1">
      <c r="B419" s="32"/>
      <c r="C419" s="136" t="s">
        <v>439</v>
      </c>
      <c r="D419" s="136" t="s">
        <v>146</v>
      </c>
      <c r="E419" s="137" t="s">
        <v>989</v>
      </c>
      <c r="F419" s="138" t="s">
        <v>990</v>
      </c>
      <c r="G419" s="139" t="s">
        <v>350</v>
      </c>
      <c r="H419" s="140">
        <v>1</v>
      </c>
      <c r="I419" s="141"/>
      <c r="J419" s="142">
        <f t="shared" si="0"/>
        <v>0</v>
      </c>
      <c r="K419" s="138" t="s">
        <v>150</v>
      </c>
      <c r="L419" s="32"/>
      <c r="M419" s="143" t="s">
        <v>1</v>
      </c>
      <c r="N419" s="144" t="s">
        <v>46</v>
      </c>
      <c r="P419" s="145">
        <f t="shared" si="1"/>
        <v>0</v>
      </c>
      <c r="Q419" s="145">
        <v>0</v>
      </c>
      <c r="R419" s="145">
        <f t="shared" si="2"/>
        <v>0</v>
      </c>
      <c r="S419" s="145">
        <v>0</v>
      </c>
      <c r="T419" s="146">
        <f t="shared" si="3"/>
        <v>0</v>
      </c>
      <c r="AR419" s="147" t="s">
        <v>151</v>
      </c>
      <c r="AT419" s="147" t="s">
        <v>146</v>
      </c>
      <c r="AU419" s="147" t="s">
        <v>90</v>
      </c>
      <c r="AY419" s="17" t="s">
        <v>144</v>
      </c>
      <c r="BE419" s="148">
        <f t="shared" si="4"/>
        <v>0</v>
      </c>
      <c r="BF419" s="148">
        <f t="shared" si="5"/>
        <v>0</v>
      </c>
      <c r="BG419" s="148">
        <f t="shared" si="6"/>
        <v>0</v>
      </c>
      <c r="BH419" s="148">
        <f t="shared" si="7"/>
        <v>0</v>
      </c>
      <c r="BI419" s="148">
        <f t="shared" si="8"/>
        <v>0</v>
      </c>
      <c r="BJ419" s="17" t="s">
        <v>88</v>
      </c>
      <c r="BK419" s="148">
        <f t="shared" si="9"/>
        <v>0</v>
      </c>
      <c r="BL419" s="17" t="s">
        <v>151</v>
      </c>
      <c r="BM419" s="147" t="s">
        <v>991</v>
      </c>
    </row>
    <row r="420" spans="2:65" s="1" customFormat="1" ht="24.2" customHeight="1">
      <c r="B420" s="32"/>
      <c r="C420" s="173" t="s">
        <v>446</v>
      </c>
      <c r="D420" s="173" t="s">
        <v>309</v>
      </c>
      <c r="E420" s="174" t="s">
        <v>992</v>
      </c>
      <c r="F420" s="175" t="s">
        <v>993</v>
      </c>
      <c r="G420" s="176" t="s">
        <v>350</v>
      </c>
      <c r="H420" s="177">
        <v>1</v>
      </c>
      <c r="I420" s="178"/>
      <c r="J420" s="179">
        <f t="shared" si="0"/>
        <v>0</v>
      </c>
      <c r="K420" s="175" t="s">
        <v>150</v>
      </c>
      <c r="L420" s="180"/>
      <c r="M420" s="181" t="s">
        <v>1</v>
      </c>
      <c r="N420" s="182" t="s">
        <v>46</v>
      </c>
      <c r="P420" s="145">
        <f t="shared" si="1"/>
        <v>0</v>
      </c>
      <c r="Q420" s="145">
        <v>1.2E-2</v>
      </c>
      <c r="R420" s="145">
        <f t="shared" si="2"/>
        <v>1.2E-2</v>
      </c>
      <c r="S420" s="145">
        <v>0</v>
      </c>
      <c r="T420" s="146">
        <f t="shared" si="3"/>
        <v>0</v>
      </c>
      <c r="AR420" s="147" t="s">
        <v>192</v>
      </c>
      <c r="AT420" s="147" t="s">
        <v>309</v>
      </c>
      <c r="AU420" s="147" t="s">
        <v>90</v>
      </c>
      <c r="AY420" s="17" t="s">
        <v>144</v>
      </c>
      <c r="BE420" s="148">
        <f t="shared" si="4"/>
        <v>0</v>
      </c>
      <c r="BF420" s="148">
        <f t="shared" si="5"/>
        <v>0</v>
      </c>
      <c r="BG420" s="148">
        <f t="shared" si="6"/>
        <v>0</v>
      </c>
      <c r="BH420" s="148">
        <f t="shared" si="7"/>
        <v>0</v>
      </c>
      <c r="BI420" s="148">
        <f t="shared" si="8"/>
        <v>0</v>
      </c>
      <c r="BJ420" s="17" t="s">
        <v>88</v>
      </c>
      <c r="BK420" s="148">
        <f t="shared" si="9"/>
        <v>0</v>
      </c>
      <c r="BL420" s="17" t="s">
        <v>151</v>
      </c>
      <c r="BM420" s="147" t="s">
        <v>994</v>
      </c>
    </row>
    <row r="421" spans="2:65" s="1" customFormat="1" ht="37.9" customHeight="1">
      <c r="B421" s="32"/>
      <c r="C421" s="136" t="s">
        <v>450</v>
      </c>
      <c r="D421" s="136" t="s">
        <v>146</v>
      </c>
      <c r="E421" s="137" t="s">
        <v>689</v>
      </c>
      <c r="F421" s="138" t="s">
        <v>690</v>
      </c>
      <c r="G421" s="139" t="s">
        <v>350</v>
      </c>
      <c r="H421" s="140">
        <v>2</v>
      </c>
      <c r="I421" s="141"/>
      <c r="J421" s="142">
        <f t="shared" si="0"/>
        <v>0</v>
      </c>
      <c r="K421" s="138" t="s">
        <v>150</v>
      </c>
      <c r="L421" s="32"/>
      <c r="M421" s="143" t="s">
        <v>1</v>
      </c>
      <c r="N421" s="144" t="s">
        <v>46</v>
      </c>
      <c r="P421" s="145">
        <f t="shared" si="1"/>
        <v>0</v>
      </c>
      <c r="Q421" s="145">
        <v>0</v>
      </c>
      <c r="R421" s="145">
        <f t="shared" si="2"/>
        <v>0</v>
      </c>
      <c r="S421" s="145">
        <v>0</v>
      </c>
      <c r="T421" s="146">
        <f t="shared" si="3"/>
        <v>0</v>
      </c>
      <c r="AR421" s="147" t="s">
        <v>151</v>
      </c>
      <c r="AT421" s="147" t="s">
        <v>146</v>
      </c>
      <c r="AU421" s="147" t="s">
        <v>90</v>
      </c>
      <c r="AY421" s="17" t="s">
        <v>144</v>
      </c>
      <c r="BE421" s="148">
        <f t="shared" si="4"/>
        <v>0</v>
      </c>
      <c r="BF421" s="148">
        <f t="shared" si="5"/>
        <v>0</v>
      </c>
      <c r="BG421" s="148">
        <f t="shared" si="6"/>
        <v>0</v>
      </c>
      <c r="BH421" s="148">
        <f t="shared" si="7"/>
        <v>0</v>
      </c>
      <c r="BI421" s="148">
        <f t="shared" si="8"/>
        <v>0</v>
      </c>
      <c r="BJ421" s="17" t="s">
        <v>88</v>
      </c>
      <c r="BK421" s="148">
        <f t="shared" si="9"/>
        <v>0</v>
      </c>
      <c r="BL421" s="17" t="s">
        <v>151</v>
      </c>
      <c r="BM421" s="147" t="s">
        <v>995</v>
      </c>
    </row>
    <row r="422" spans="2:65" s="1" customFormat="1" ht="24.2" customHeight="1">
      <c r="B422" s="32"/>
      <c r="C422" s="173" t="s">
        <v>454</v>
      </c>
      <c r="D422" s="173" t="s">
        <v>309</v>
      </c>
      <c r="E422" s="174" t="s">
        <v>996</v>
      </c>
      <c r="F422" s="175" t="s">
        <v>997</v>
      </c>
      <c r="G422" s="176" t="s">
        <v>350</v>
      </c>
      <c r="H422" s="177">
        <v>2</v>
      </c>
      <c r="I422" s="178"/>
      <c r="J422" s="179">
        <f t="shared" si="0"/>
        <v>0</v>
      </c>
      <c r="K422" s="175" t="s">
        <v>150</v>
      </c>
      <c r="L422" s="180"/>
      <c r="M422" s="181" t="s">
        <v>1</v>
      </c>
      <c r="N422" s="182" t="s">
        <v>46</v>
      </c>
      <c r="P422" s="145">
        <f t="shared" si="1"/>
        <v>0</v>
      </c>
      <c r="Q422" s="145">
        <v>1.4E-2</v>
      </c>
      <c r="R422" s="145">
        <f t="shared" si="2"/>
        <v>2.8000000000000001E-2</v>
      </c>
      <c r="S422" s="145">
        <v>0</v>
      </c>
      <c r="T422" s="146">
        <f t="shared" si="3"/>
        <v>0</v>
      </c>
      <c r="AR422" s="147" t="s">
        <v>192</v>
      </c>
      <c r="AT422" s="147" t="s">
        <v>309</v>
      </c>
      <c r="AU422" s="147" t="s">
        <v>90</v>
      </c>
      <c r="AY422" s="17" t="s">
        <v>144</v>
      </c>
      <c r="BE422" s="148">
        <f t="shared" si="4"/>
        <v>0</v>
      </c>
      <c r="BF422" s="148">
        <f t="shared" si="5"/>
        <v>0</v>
      </c>
      <c r="BG422" s="148">
        <f t="shared" si="6"/>
        <v>0</v>
      </c>
      <c r="BH422" s="148">
        <f t="shared" si="7"/>
        <v>0</v>
      </c>
      <c r="BI422" s="148">
        <f t="shared" si="8"/>
        <v>0</v>
      </c>
      <c r="BJ422" s="17" t="s">
        <v>88</v>
      </c>
      <c r="BK422" s="148">
        <f t="shared" si="9"/>
        <v>0</v>
      </c>
      <c r="BL422" s="17" t="s">
        <v>151</v>
      </c>
      <c r="BM422" s="147" t="s">
        <v>998</v>
      </c>
    </row>
    <row r="423" spans="2:65" s="1" customFormat="1" ht="21.75" customHeight="1">
      <c r="B423" s="32"/>
      <c r="C423" s="136" t="s">
        <v>458</v>
      </c>
      <c r="D423" s="136" t="s">
        <v>146</v>
      </c>
      <c r="E423" s="137" t="s">
        <v>697</v>
      </c>
      <c r="F423" s="138" t="s">
        <v>698</v>
      </c>
      <c r="G423" s="139" t="s">
        <v>224</v>
      </c>
      <c r="H423" s="140">
        <v>50</v>
      </c>
      <c r="I423" s="141"/>
      <c r="J423" s="142">
        <f t="shared" si="0"/>
        <v>0</v>
      </c>
      <c r="K423" s="138" t="s">
        <v>150</v>
      </c>
      <c r="L423" s="32"/>
      <c r="M423" s="143" t="s">
        <v>1</v>
      </c>
      <c r="N423" s="144" t="s">
        <v>46</v>
      </c>
      <c r="P423" s="145">
        <f t="shared" si="1"/>
        <v>0</v>
      </c>
      <c r="Q423" s="145">
        <v>0</v>
      </c>
      <c r="R423" s="145">
        <f t="shared" si="2"/>
        <v>0</v>
      </c>
      <c r="S423" s="145">
        <v>0</v>
      </c>
      <c r="T423" s="146">
        <f t="shared" si="3"/>
        <v>0</v>
      </c>
      <c r="AR423" s="147" t="s">
        <v>151</v>
      </c>
      <c r="AT423" s="147" t="s">
        <v>146</v>
      </c>
      <c r="AU423" s="147" t="s">
        <v>90</v>
      </c>
      <c r="AY423" s="17" t="s">
        <v>144</v>
      </c>
      <c r="BE423" s="148">
        <f t="shared" si="4"/>
        <v>0</v>
      </c>
      <c r="BF423" s="148">
        <f t="shared" si="5"/>
        <v>0</v>
      </c>
      <c r="BG423" s="148">
        <f t="shared" si="6"/>
        <v>0</v>
      </c>
      <c r="BH423" s="148">
        <f t="shared" si="7"/>
        <v>0</v>
      </c>
      <c r="BI423" s="148">
        <f t="shared" si="8"/>
        <v>0</v>
      </c>
      <c r="BJ423" s="17" t="s">
        <v>88</v>
      </c>
      <c r="BK423" s="148">
        <f t="shared" si="9"/>
        <v>0</v>
      </c>
      <c r="BL423" s="17" t="s">
        <v>151</v>
      </c>
      <c r="BM423" s="147" t="s">
        <v>999</v>
      </c>
    </row>
    <row r="424" spans="2:65" s="12" customFormat="1">
      <c r="B424" s="149"/>
      <c r="D424" s="150" t="s">
        <v>156</v>
      </c>
      <c r="E424" s="151" t="s">
        <v>1</v>
      </c>
      <c r="F424" s="152" t="s">
        <v>1000</v>
      </c>
      <c r="H424" s="153">
        <v>50</v>
      </c>
      <c r="I424" s="154"/>
      <c r="L424" s="149"/>
      <c r="M424" s="155"/>
      <c r="T424" s="156"/>
      <c r="AT424" s="151" t="s">
        <v>156</v>
      </c>
      <c r="AU424" s="151" t="s">
        <v>90</v>
      </c>
      <c r="AV424" s="12" t="s">
        <v>90</v>
      </c>
      <c r="AW424" s="12" t="s">
        <v>36</v>
      </c>
      <c r="AX424" s="12" t="s">
        <v>88</v>
      </c>
      <c r="AY424" s="151" t="s">
        <v>144</v>
      </c>
    </row>
    <row r="425" spans="2:65" s="1" customFormat="1" ht="24.2" customHeight="1">
      <c r="B425" s="32"/>
      <c r="C425" s="136" t="s">
        <v>462</v>
      </c>
      <c r="D425" s="136" t="s">
        <v>146</v>
      </c>
      <c r="E425" s="137" t="s">
        <v>701</v>
      </c>
      <c r="F425" s="138" t="s">
        <v>702</v>
      </c>
      <c r="G425" s="139" t="s">
        <v>224</v>
      </c>
      <c r="H425" s="140">
        <v>50</v>
      </c>
      <c r="I425" s="141"/>
      <c r="J425" s="142">
        <f>ROUND(I425*H425,2)</f>
        <v>0</v>
      </c>
      <c r="K425" s="138" t="s">
        <v>150</v>
      </c>
      <c r="L425" s="32"/>
      <c r="M425" s="143" t="s">
        <v>1</v>
      </c>
      <c r="N425" s="144" t="s">
        <v>46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151</v>
      </c>
      <c r="AT425" s="147" t="s">
        <v>146</v>
      </c>
      <c r="AU425" s="147" t="s">
        <v>90</v>
      </c>
      <c r="AY425" s="17" t="s">
        <v>144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7" t="s">
        <v>88</v>
      </c>
      <c r="BK425" s="148">
        <f>ROUND(I425*H425,2)</f>
        <v>0</v>
      </c>
      <c r="BL425" s="17" t="s">
        <v>151</v>
      </c>
      <c r="BM425" s="147" t="s">
        <v>1001</v>
      </c>
    </row>
    <row r="426" spans="2:65" s="1" customFormat="1" ht="21.75" customHeight="1">
      <c r="B426" s="32"/>
      <c r="C426" s="136" t="s">
        <v>466</v>
      </c>
      <c r="D426" s="136" t="s">
        <v>146</v>
      </c>
      <c r="E426" s="137" t="s">
        <v>705</v>
      </c>
      <c r="F426" s="138" t="s">
        <v>706</v>
      </c>
      <c r="G426" s="139" t="s">
        <v>224</v>
      </c>
      <c r="H426" s="140">
        <v>15</v>
      </c>
      <c r="I426" s="141"/>
      <c r="J426" s="142">
        <f>ROUND(I426*H426,2)</f>
        <v>0</v>
      </c>
      <c r="K426" s="138" t="s">
        <v>150</v>
      </c>
      <c r="L426" s="32"/>
      <c r="M426" s="143" t="s">
        <v>1</v>
      </c>
      <c r="N426" s="144" t="s">
        <v>46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151</v>
      </c>
      <c r="AT426" s="147" t="s">
        <v>146</v>
      </c>
      <c r="AU426" s="147" t="s">
        <v>90</v>
      </c>
      <c r="AY426" s="17" t="s">
        <v>144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7" t="s">
        <v>88</v>
      </c>
      <c r="BK426" s="148">
        <f>ROUND(I426*H426,2)</f>
        <v>0</v>
      </c>
      <c r="BL426" s="17" t="s">
        <v>151</v>
      </c>
      <c r="BM426" s="147" t="s">
        <v>1002</v>
      </c>
    </row>
    <row r="427" spans="2:65" s="12" customFormat="1">
      <c r="B427" s="149"/>
      <c r="D427" s="150" t="s">
        <v>156</v>
      </c>
      <c r="E427" s="151" t="s">
        <v>1</v>
      </c>
      <c r="F427" s="152" t="s">
        <v>1003</v>
      </c>
      <c r="H427" s="153">
        <v>15</v>
      </c>
      <c r="I427" s="154"/>
      <c r="L427" s="149"/>
      <c r="M427" s="155"/>
      <c r="T427" s="156"/>
      <c r="AT427" s="151" t="s">
        <v>156</v>
      </c>
      <c r="AU427" s="151" t="s">
        <v>90</v>
      </c>
      <c r="AV427" s="12" t="s">
        <v>90</v>
      </c>
      <c r="AW427" s="12" t="s">
        <v>36</v>
      </c>
      <c r="AX427" s="12" t="s">
        <v>88</v>
      </c>
      <c r="AY427" s="151" t="s">
        <v>144</v>
      </c>
    </row>
    <row r="428" spans="2:65" s="1" customFormat="1" ht="24.2" customHeight="1">
      <c r="B428" s="32"/>
      <c r="C428" s="136" t="s">
        <v>470</v>
      </c>
      <c r="D428" s="136" t="s">
        <v>146</v>
      </c>
      <c r="E428" s="137" t="s">
        <v>710</v>
      </c>
      <c r="F428" s="138" t="s">
        <v>711</v>
      </c>
      <c r="G428" s="139" t="s">
        <v>224</v>
      </c>
      <c r="H428" s="140">
        <v>15</v>
      </c>
      <c r="I428" s="141"/>
      <c r="J428" s="142">
        <f>ROUND(I428*H428,2)</f>
        <v>0</v>
      </c>
      <c r="K428" s="138" t="s">
        <v>150</v>
      </c>
      <c r="L428" s="32"/>
      <c r="M428" s="143" t="s">
        <v>1</v>
      </c>
      <c r="N428" s="144" t="s">
        <v>46</v>
      </c>
      <c r="P428" s="145">
        <f>O428*H428</f>
        <v>0</v>
      </c>
      <c r="Q428" s="145">
        <v>0</v>
      </c>
      <c r="R428" s="145">
        <f>Q428*H428</f>
        <v>0</v>
      </c>
      <c r="S428" s="145">
        <v>0</v>
      </c>
      <c r="T428" s="146">
        <f>S428*H428</f>
        <v>0</v>
      </c>
      <c r="AR428" s="147" t="s">
        <v>151</v>
      </c>
      <c r="AT428" s="147" t="s">
        <v>146</v>
      </c>
      <c r="AU428" s="147" t="s">
        <v>90</v>
      </c>
      <c r="AY428" s="17" t="s">
        <v>144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7" t="s">
        <v>88</v>
      </c>
      <c r="BK428" s="148">
        <f>ROUND(I428*H428,2)</f>
        <v>0</v>
      </c>
      <c r="BL428" s="17" t="s">
        <v>151</v>
      </c>
      <c r="BM428" s="147" t="s">
        <v>1004</v>
      </c>
    </row>
    <row r="429" spans="2:65" s="12" customFormat="1">
      <c r="B429" s="149"/>
      <c r="D429" s="150" t="s">
        <v>156</v>
      </c>
      <c r="E429" s="151" t="s">
        <v>1</v>
      </c>
      <c r="F429" s="152" t="s">
        <v>1003</v>
      </c>
      <c r="H429" s="153">
        <v>15</v>
      </c>
      <c r="I429" s="154"/>
      <c r="L429" s="149"/>
      <c r="M429" s="155"/>
      <c r="T429" s="156"/>
      <c r="AT429" s="151" t="s">
        <v>156</v>
      </c>
      <c r="AU429" s="151" t="s">
        <v>90</v>
      </c>
      <c r="AV429" s="12" t="s">
        <v>90</v>
      </c>
      <c r="AW429" s="12" t="s">
        <v>36</v>
      </c>
      <c r="AX429" s="12" t="s">
        <v>88</v>
      </c>
      <c r="AY429" s="151" t="s">
        <v>144</v>
      </c>
    </row>
    <row r="430" spans="2:65" s="1" customFormat="1" ht="24.2" customHeight="1">
      <c r="B430" s="32"/>
      <c r="C430" s="136" t="s">
        <v>474</v>
      </c>
      <c r="D430" s="136" t="s">
        <v>146</v>
      </c>
      <c r="E430" s="137" t="s">
        <v>714</v>
      </c>
      <c r="F430" s="138" t="s">
        <v>715</v>
      </c>
      <c r="G430" s="139" t="s">
        <v>350</v>
      </c>
      <c r="H430" s="140">
        <v>10</v>
      </c>
      <c r="I430" s="141"/>
      <c r="J430" s="142">
        <f>ROUND(I430*H430,2)</f>
        <v>0</v>
      </c>
      <c r="K430" s="138" t="s">
        <v>150</v>
      </c>
      <c r="L430" s="32"/>
      <c r="M430" s="143" t="s">
        <v>1</v>
      </c>
      <c r="N430" s="144" t="s">
        <v>46</v>
      </c>
      <c r="P430" s="145">
        <f>O430*H430</f>
        <v>0</v>
      </c>
      <c r="Q430" s="145">
        <v>0.45937</v>
      </c>
      <c r="R430" s="145">
        <f>Q430*H430</f>
        <v>4.5937000000000001</v>
      </c>
      <c r="S430" s="145">
        <v>0</v>
      </c>
      <c r="T430" s="146">
        <f>S430*H430</f>
        <v>0</v>
      </c>
      <c r="AR430" s="147" t="s">
        <v>151</v>
      </c>
      <c r="AT430" s="147" t="s">
        <v>146</v>
      </c>
      <c r="AU430" s="147" t="s">
        <v>90</v>
      </c>
      <c r="AY430" s="17" t="s">
        <v>144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7" t="s">
        <v>88</v>
      </c>
      <c r="BK430" s="148">
        <f>ROUND(I430*H430,2)</f>
        <v>0</v>
      </c>
      <c r="BL430" s="17" t="s">
        <v>151</v>
      </c>
      <c r="BM430" s="147" t="s">
        <v>1005</v>
      </c>
    </row>
    <row r="431" spans="2:65" s="1" customFormat="1" ht="16.5" customHeight="1">
      <c r="B431" s="32"/>
      <c r="C431" s="136" t="s">
        <v>478</v>
      </c>
      <c r="D431" s="136" t="s">
        <v>146</v>
      </c>
      <c r="E431" s="137" t="s">
        <v>755</v>
      </c>
      <c r="F431" s="138" t="s">
        <v>756</v>
      </c>
      <c r="G431" s="139" t="s">
        <v>224</v>
      </c>
      <c r="H431" s="140">
        <v>50</v>
      </c>
      <c r="I431" s="141"/>
      <c r="J431" s="142">
        <f>ROUND(I431*H431,2)</f>
        <v>0</v>
      </c>
      <c r="K431" s="138" t="s">
        <v>150</v>
      </c>
      <c r="L431" s="32"/>
      <c r="M431" s="143" t="s">
        <v>1</v>
      </c>
      <c r="N431" s="144" t="s">
        <v>46</v>
      </c>
      <c r="P431" s="145">
        <f>O431*H431</f>
        <v>0</v>
      </c>
      <c r="Q431" s="145">
        <v>1.9000000000000001E-4</v>
      </c>
      <c r="R431" s="145">
        <f>Q431*H431</f>
        <v>9.4999999999999998E-3</v>
      </c>
      <c r="S431" s="145">
        <v>0</v>
      </c>
      <c r="T431" s="146">
        <f>S431*H431</f>
        <v>0</v>
      </c>
      <c r="AR431" s="147" t="s">
        <v>151</v>
      </c>
      <c r="AT431" s="147" t="s">
        <v>146</v>
      </c>
      <c r="AU431" s="147" t="s">
        <v>90</v>
      </c>
      <c r="AY431" s="17" t="s">
        <v>144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7" t="s">
        <v>88</v>
      </c>
      <c r="BK431" s="148">
        <f>ROUND(I431*H431,2)</f>
        <v>0</v>
      </c>
      <c r="BL431" s="17" t="s">
        <v>151</v>
      </c>
      <c r="BM431" s="147" t="s">
        <v>1006</v>
      </c>
    </row>
    <row r="432" spans="2:65" s="1" customFormat="1" ht="16.5" customHeight="1">
      <c r="B432" s="32"/>
      <c r="C432" s="136" t="s">
        <v>482</v>
      </c>
      <c r="D432" s="136" t="s">
        <v>146</v>
      </c>
      <c r="E432" s="137" t="s">
        <v>759</v>
      </c>
      <c r="F432" s="138" t="s">
        <v>760</v>
      </c>
      <c r="G432" s="139" t="s">
        <v>224</v>
      </c>
      <c r="H432" s="140">
        <v>15</v>
      </c>
      <c r="I432" s="141"/>
      <c r="J432" s="142">
        <f>ROUND(I432*H432,2)</f>
        <v>0</v>
      </c>
      <c r="K432" s="138" t="s">
        <v>150</v>
      </c>
      <c r="L432" s="32"/>
      <c r="M432" s="143" t="s">
        <v>1</v>
      </c>
      <c r="N432" s="144" t="s">
        <v>46</v>
      </c>
      <c r="P432" s="145">
        <f>O432*H432</f>
        <v>0</v>
      </c>
      <c r="Q432" s="145">
        <v>2.0000000000000001E-4</v>
      </c>
      <c r="R432" s="145">
        <f>Q432*H432</f>
        <v>3.0000000000000001E-3</v>
      </c>
      <c r="S432" s="145">
        <v>0</v>
      </c>
      <c r="T432" s="146">
        <f>S432*H432</f>
        <v>0</v>
      </c>
      <c r="AR432" s="147" t="s">
        <v>151</v>
      </c>
      <c r="AT432" s="147" t="s">
        <v>146</v>
      </c>
      <c r="AU432" s="147" t="s">
        <v>90</v>
      </c>
      <c r="AY432" s="17" t="s">
        <v>144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7" t="s">
        <v>88</v>
      </c>
      <c r="BK432" s="148">
        <f>ROUND(I432*H432,2)</f>
        <v>0</v>
      </c>
      <c r="BL432" s="17" t="s">
        <v>151</v>
      </c>
      <c r="BM432" s="147" t="s">
        <v>1007</v>
      </c>
    </row>
    <row r="433" spans="2:65" s="12" customFormat="1">
      <c r="B433" s="149"/>
      <c r="D433" s="150" t="s">
        <v>156</v>
      </c>
      <c r="E433" s="151" t="s">
        <v>1</v>
      </c>
      <c r="F433" s="152" t="s">
        <v>1003</v>
      </c>
      <c r="H433" s="153">
        <v>15</v>
      </c>
      <c r="I433" s="154"/>
      <c r="L433" s="149"/>
      <c r="M433" s="155"/>
      <c r="T433" s="156"/>
      <c r="AT433" s="151" t="s">
        <v>156</v>
      </c>
      <c r="AU433" s="151" t="s">
        <v>90</v>
      </c>
      <c r="AV433" s="12" t="s">
        <v>90</v>
      </c>
      <c r="AW433" s="12" t="s">
        <v>36</v>
      </c>
      <c r="AX433" s="12" t="s">
        <v>88</v>
      </c>
      <c r="AY433" s="151" t="s">
        <v>144</v>
      </c>
    </row>
    <row r="434" spans="2:65" s="1" customFormat="1" ht="21.75" customHeight="1">
      <c r="B434" s="32"/>
      <c r="C434" s="136" t="s">
        <v>486</v>
      </c>
      <c r="D434" s="136" t="s">
        <v>146</v>
      </c>
      <c r="E434" s="137" t="s">
        <v>763</v>
      </c>
      <c r="F434" s="138" t="s">
        <v>764</v>
      </c>
      <c r="G434" s="139" t="s">
        <v>224</v>
      </c>
      <c r="H434" s="140">
        <v>65</v>
      </c>
      <c r="I434" s="141"/>
      <c r="J434" s="142">
        <f>ROUND(I434*H434,2)</f>
        <v>0</v>
      </c>
      <c r="K434" s="138" t="s">
        <v>150</v>
      </c>
      <c r="L434" s="32"/>
      <c r="M434" s="143" t="s">
        <v>1</v>
      </c>
      <c r="N434" s="144" t="s">
        <v>46</v>
      </c>
      <c r="P434" s="145">
        <f>O434*H434</f>
        <v>0</v>
      </c>
      <c r="Q434" s="145">
        <v>9.0000000000000006E-5</v>
      </c>
      <c r="R434" s="145">
        <f>Q434*H434</f>
        <v>5.8500000000000002E-3</v>
      </c>
      <c r="S434" s="145">
        <v>0</v>
      </c>
      <c r="T434" s="146">
        <f>S434*H434</f>
        <v>0</v>
      </c>
      <c r="AR434" s="147" t="s">
        <v>151</v>
      </c>
      <c r="AT434" s="147" t="s">
        <v>146</v>
      </c>
      <c r="AU434" s="147" t="s">
        <v>90</v>
      </c>
      <c r="AY434" s="17" t="s">
        <v>144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7" t="s">
        <v>88</v>
      </c>
      <c r="BK434" s="148">
        <f>ROUND(I434*H434,2)</f>
        <v>0</v>
      </c>
      <c r="BL434" s="17" t="s">
        <v>151</v>
      </c>
      <c r="BM434" s="147" t="s">
        <v>1008</v>
      </c>
    </row>
    <row r="435" spans="2:65" s="11" customFormat="1" ht="22.9" customHeight="1">
      <c r="B435" s="124"/>
      <c r="D435" s="125" t="s">
        <v>80</v>
      </c>
      <c r="E435" s="134" t="s">
        <v>197</v>
      </c>
      <c r="F435" s="134" t="s">
        <v>771</v>
      </c>
      <c r="I435" s="127"/>
      <c r="J435" s="135">
        <f>BK435</f>
        <v>0</v>
      </c>
      <c r="L435" s="124"/>
      <c r="M435" s="129"/>
      <c r="P435" s="130">
        <f>SUM(P436:P445)</f>
        <v>0</v>
      </c>
      <c r="R435" s="130">
        <f>SUM(R436:R445)</f>
        <v>1.008E-2</v>
      </c>
      <c r="T435" s="131">
        <f>SUM(T436:T445)</f>
        <v>0</v>
      </c>
      <c r="AR435" s="125" t="s">
        <v>88</v>
      </c>
      <c r="AT435" s="132" t="s">
        <v>80</v>
      </c>
      <c r="AU435" s="132" t="s">
        <v>88</v>
      </c>
      <c r="AY435" s="125" t="s">
        <v>144</v>
      </c>
      <c r="BK435" s="133">
        <f>SUM(BK436:BK445)</f>
        <v>0</v>
      </c>
    </row>
    <row r="436" spans="2:65" s="1" customFormat="1" ht="37.9" customHeight="1">
      <c r="B436" s="32"/>
      <c r="C436" s="136" t="s">
        <v>490</v>
      </c>
      <c r="D436" s="136" t="s">
        <v>146</v>
      </c>
      <c r="E436" s="137" t="s">
        <v>773</v>
      </c>
      <c r="F436" s="138" t="s">
        <v>774</v>
      </c>
      <c r="G436" s="139" t="s">
        <v>224</v>
      </c>
      <c r="H436" s="140">
        <v>28.8</v>
      </c>
      <c r="I436" s="141"/>
      <c r="J436" s="142">
        <f>ROUND(I436*H436,2)</f>
        <v>0</v>
      </c>
      <c r="K436" s="138" t="s">
        <v>150</v>
      </c>
      <c r="L436" s="32"/>
      <c r="M436" s="143" t="s">
        <v>1</v>
      </c>
      <c r="N436" s="144" t="s">
        <v>46</v>
      </c>
      <c r="P436" s="145">
        <f>O436*H436</f>
        <v>0</v>
      </c>
      <c r="Q436" s="145">
        <v>1.0000000000000001E-5</v>
      </c>
      <c r="R436" s="145">
        <f>Q436*H436</f>
        <v>2.8800000000000001E-4</v>
      </c>
      <c r="S436" s="145">
        <v>0</v>
      </c>
      <c r="T436" s="146">
        <f>S436*H436</f>
        <v>0</v>
      </c>
      <c r="AR436" s="147" t="s">
        <v>151</v>
      </c>
      <c r="AT436" s="147" t="s">
        <v>146</v>
      </c>
      <c r="AU436" s="147" t="s">
        <v>90</v>
      </c>
      <c r="AY436" s="17" t="s">
        <v>144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7" t="s">
        <v>88</v>
      </c>
      <c r="BK436" s="148">
        <f>ROUND(I436*H436,2)</f>
        <v>0</v>
      </c>
      <c r="BL436" s="17" t="s">
        <v>151</v>
      </c>
      <c r="BM436" s="147" t="s">
        <v>1009</v>
      </c>
    </row>
    <row r="437" spans="2:65" s="12" customFormat="1">
      <c r="B437" s="149"/>
      <c r="D437" s="150" t="s">
        <v>156</v>
      </c>
      <c r="E437" s="151" t="s">
        <v>1</v>
      </c>
      <c r="F437" s="152" t="s">
        <v>1010</v>
      </c>
      <c r="H437" s="153">
        <v>28.8</v>
      </c>
      <c r="I437" s="154"/>
      <c r="L437" s="149"/>
      <c r="M437" s="155"/>
      <c r="T437" s="156"/>
      <c r="AT437" s="151" t="s">
        <v>156</v>
      </c>
      <c r="AU437" s="151" t="s">
        <v>90</v>
      </c>
      <c r="AV437" s="12" t="s">
        <v>90</v>
      </c>
      <c r="AW437" s="12" t="s">
        <v>36</v>
      </c>
      <c r="AX437" s="12" t="s">
        <v>88</v>
      </c>
      <c r="AY437" s="151" t="s">
        <v>144</v>
      </c>
    </row>
    <row r="438" spans="2:65" s="1" customFormat="1" ht="55.5" customHeight="1">
      <c r="B438" s="32"/>
      <c r="C438" s="136" t="s">
        <v>494</v>
      </c>
      <c r="D438" s="136" t="s">
        <v>146</v>
      </c>
      <c r="E438" s="137" t="s">
        <v>778</v>
      </c>
      <c r="F438" s="138" t="s">
        <v>779</v>
      </c>
      <c r="G438" s="139" t="s">
        <v>224</v>
      </c>
      <c r="H438" s="140">
        <v>28.8</v>
      </c>
      <c r="I438" s="141"/>
      <c r="J438" s="142">
        <f>ROUND(I438*H438,2)</f>
        <v>0</v>
      </c>
      <c r="K438" s="138" t="s">
        <v>150</v>
      </c>
      <c r="L438" s="32"/>
      <c r="M438" s="143" t="s">
        <v>1</v>
      </c>
      <c r="N438" s="144" t="s">
        <v>46</v>
      </c>
      <c r="P438" s="145">
        <f>O438*H438</f>
        <v>0</v>
      </c>
      <c r="Q438" s="145">
        <v>3.4000000000000002E-4</v>
      </c>
      <c r="R438" s="145">
        <f>Q438*H438</f>
        <v>9.7920000000000004E-3</v>
      </c>
      <c r="S438" s="145">
        <v>0</v>
      </c>
      <c r="T438" s="146">
        <f>S438*H438</f>
        <v>0</v>
      </c>
      <c r="AR438" s="147" t="s">
        <v>151</v>
      </c>
      <c r="AT438" s="147" t="s">
        <v>146</v>
      </c>
      <c r="AU438" s="147" t="s">
        <v>90</v>
      </c>
      <c r="AY438" s="17" t="s">
        <v>144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7" t="s">
        <v>88</v>
      </c>
      <c r="BK438" s="148">
        <f>ROUND(I438*H438,2)</f>
        <v>0</v>
      </c>
      <c r="BL438" s="17" t="s">
        <v>151</v>
      </c>
      <c r="BM438" s="147" t="s">
        <v>1011</v>
      </c>
    </row>
    <row r="439" spans="2:65" s="12" customFormat="1">
      <c r="B439" s="149"/>
      <c r="D439" s="150" t="s">
        <v>156</v>
      </c>
      <c r="E439" s="151" t="s">
        <v>1</v>
      </c>
      <c r="F439" s="152" t="s">
        <v>1010</v>
      </c>
      <c r="H439" s="153">
        <v>28.8</v>
      </c>
      <c r="I439" s="154"/>
      <c r="L439" s="149"/>
      <c r="M439" s="155"/>
      <c r="T439" s="156"/>
      <c r="AT439" s="151" t="s">
        <v>156</v>
      </c>
      <c r="AU439" s="151" t="s">
        <v>90</v>
      </c>
      <c r="AV439" s="12" t="s">
        <v>90</v>
      </c>
      <c r="AW439" s="12" t="s">
        <v>36</v>
      </c>
      <c r="AX439" s="12" t="s">
        <v>88</v>
      </c>
      <c r="AY439" s="151" t="s">
        <v>144</v>
      </c>
    </row>
    <row r="440" spans="2:65" s="1" customFormat="1" ht="37.9" customHeight="1">
      <c r="B440" s="32"/>
      <c r="C440" s="136" t="s">
        <v>498</v>
      </c>
      <c r="D440" s="136" t="s">
        <v>146</v>
      </c>
      <c r="E440" s="137" t="s">
        <v>782</v>
      </c>
      <c r="F440" s="138" t="s">
        <v>783</v>
      </c>
      <c r="G440" s="139" t="s">
        <v>224</v>
      </c>
      <c r="H440" s="140">
        <v>28.8</v>
      </c>
      <c r="I440" s="141"/>
      <c r="J440" s="142">
        <f>ROUND(I440*H440,2)</f>
        <v>0</v>
      </c>
      <c r="K440" s="138" t="s">
        <v>1</v>
      </c>
      <c r="L440" s="32"/>
      <c r="M440" s="143" t="s">
        <v>1</v>
      </c>
      <c r="N440" s="144" t="s">
        <v>46</v>
      </c>
      <c r="P440" s="145">
        <f>O440*H440</f>
        <v>0</v>
      </c>
      <c r="Q440" s="145">
        <v>0</v>
      </c>
      <c r="R440" s="145">
        <f>Q440*H440</f>
        <v>0</v>
      </c>
      <c r="S440" s="145">
        <v>0</v>
      </c>
      <c r="T440" s="146">
        <f>S440*H440</f>
        <v>0</v>
      </c>
      <c r="AR440" s="147" t="s">
        <v>151</v>
      </c>
      <c r="AT440" s="147" t="s">
        <v>146</v>
      </c>
      <c r="AU440" s="147" t="s">
        <v>90</v>
      </c>
      <c r="AY440" s="17" t="s">
        <v>144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88</v>
      </c>
      <c r="BK440" s="148">
        <f>ROUND(I440*H440,2)</f>
        <v>0</v>
      </c>
      <c r="BL440" s="17" t="s">
        <v>151</v>
      </c>
      <c r="BM440" s="147" t="s">
        <v>1012</v>
      </c>
    </row>
    <row r="441" spans="2:65" s="12" customFormat="1">
      <c r="B441" s="149"/>
      <c r="D441" s="150" t="s">
        <v>156</v>
      </c>
      <c r="E441" s="151" t="s">
        <v>1</v>
      </c>
      <c r="F441" s="152" t="s">
        <v>1010</v>
      </c>
      <c r="H441" s="153">
        <v>28.8</v>
      </c>
      <c r="I441" s="154"/>
      <c r="L441" s="149"/>
      <c r="M441" s="155"/>
      <c r="T441" s="156"/>
      <c r="AT441" s="151" t="s">
        <v>156</v>
      </c>
      <c r="AU441" s="151" t="s">
        <v>90</v>
      </c>
      <c r="AV441" s="12" t="s">
        <v>90</v>
      </c>
      <c r="AW441" s="12" t="s">
        <v>36</v>
      </c>
      <c r="AX441" s="12" t="s">
        <v>88</v>
      </c>
      <c r="AY441" s="151" t="s">
        <v>144</v>
      </c>
    </row>
    <row r="442" spans="2:65" s="1" customFormat="1" ht="24.2" customHeight="1">
      <c r="B442" s="32"/>
      <c r="C442" s="136" t="s">
        <v>502</v>
      </c>
      <c r="D442" s="136" t="s">
        <v>146</v>
      </c>
      <c r="E442" s="137" t="s">
        <v>786</v>
      </c>
      <c r="F442" s="138" t="s">
        <v>787</v>
      </c>
      <c r="G442" s="139" t="s">
        <v>224</v>
      </c>
      <c r="H442" s="140">
        <v>28.8</v>
      </c>
      <c r="I442" s="141"/>
      <c r="J442" s="142">
        <f>ROUND(I442*H442,2)</f>
        <v>0</v>
      </c>
      <c r="K442" s="138" t="s">
        <v>150</v>
      </c>
      <c r="L442" s="32"/>
      <c r="M442" s="143" t="s">
        <v>1</v>
      </c>
      <c r="N442" s="144" t="s">
        <v>46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151</v>
      </c>
      <c r="AT442" s="147" t="s">
        <v>146</v>
      </c>
      <c r="AU442" s="147" t="s">
        <v>90</v>
      </c>
      <c r="AY442" s="17" t="s">
        <v>144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7" t="s">
        <v>88</v>
      </c>
      <c r="BK442" s="148">
        <f>ROUND(I442*H442,2)</f>
        <v>0</v>
      </c>
      <c r="BL442" s="17" t="s">
        <v>151</v>
      </c>
      <c r="BM442" s="147" t="s">
        <v>1013</v>
      </c>
    </row>
    <row r="443" spans="2:65" s="12" customFormat="1">
      <c r="B443" s="149"/>
      <c r="D443" s="150" t="s">
        <v>156</v>
      </c>
      <c r="E443" s="151" t="s">
        <v>1</v>
      </c>
      <c r="F443" s="152" t="s">
        <v>1010</v>
      </c>
      <c r="H443" s="153">
        <v>28.8</v>
      </c>
      <c r="I443" s="154"/>
      <c r="L443" s="149"/>
      <c r="M443" s="155"/>
      <c r="T443" s="156"/>
      <c r="AT443" s="151" t="s">
        <v>156</v>
      </c>
      <c r="AU443" s="151" t="s">
        <v>90</v>
      </c>
      <c r="AV443" s="12" t="s">
        <v>90</v>
      </c>
      <c r="AW443" s="12" t="s">
        <v>36</v>
      </c>
      <c r="AX443" s="12" t="s">
        <v>88</v>
      </c>
      <c r="AY443" s="151" t="s">
        <v>144</v>
      </c>
    </row>
    <row r="444" spans="2:65" s="1" customFormat="1" ht="55.5" customHeight="1">
      <c r="B444" s="32"/>
      <c r="C444" s="136" t="s">
        <v>508</v>
      </c>
      <c r="D444" s="136" t="s">
        <v>146</v>
      </c>
      <c r="E444" s="137" t="s">
        <v>795</v>
      </c>
      <c r="F444" s="138" t="s">
        <v>796</v>
      </c>
      <c r="G444" s="139" t="s">
        <v>149</v>
      </c>
      <c r="H444" s="140">
        <v>12.914999999999999</v>
      </c>
      <c r="I444" s="141"/>
      <c r="J444" s="142">
        <f>ROUND(I444*H444,2)</f>
        <v>0</v>
      </c>
      <c r="K444" s="138" t="s">
        <v>150</v>
      </c>
      <c r="L444" s="32"/>
      <c r="M444" s="143" t="s">
        <v>1</v>
      </c>
      <c r="N444" s="144" t="s">
        <v>46</v>
      </c>
      <c r="P444" s="145">
        <f>O444*H444</f>
        <v>0</v>
      </c>
      <c r="Q444" s="145">
        <v>0</v>
      </c>
      <c r="R444" s="145">
        <f>Q444*H444</f>
        <v>0</v>
      </c>
      <c r="S444" s="145">
        <v>0</v>
      </c>
      <c r="T444" s="146">
        <f>S444*H444</f>
        <v>0</v>
      </c>
      <c r="AR444" s="147" t="s">
        <v>151</v>
      </c>
      <c r="AT444" s="147" t="s">
        <v>146</v>
      </c>
      <c r="AU444" s="147" t="s">
        <v>90</v>
      </c>
      <c r="AY444" s="17" t="s">
        <v>144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7" t="s">
        <v>88</v>
      </c>
      <c r="BK444" s="148">
        <f>ROUND(I444*H444,2)</f>
        <v>0</v>
      </c>
      <c r="BL444" s="17" t="s">
        <v>151</v>
      </c>
      <c r="BM444" s="147" t="s">
        <v>1014</v>
      </c>
    </row>
    <row r="445" spans="2:65" s="12" customFormat="1">
      <c r="B445" s="149"/>
      <c r="D445" s="150" t="s">
        <v>156</v>
      </c>
      <c r="E445" s="151" t="s">
        <v>1</v>
      </c>
      <c r="F445" s="152" t="s">
        <v>1015</v>
      </c>
      <c r="H445" s="153">
        <v>12.914999999999999</v>
      </c>
      <c r="I445" s="154"/>
      <c r="L445" s="149"/>
      <c r="M445" s="155"/>
      <c r="T445" s="156"/>
      <c r="AT445" s="151" t="s">
        <v>156</v>
      </c>
      <c r="AU445" s="151" t="s">
        <v>90</v>
      </c>
      <c r="AV445" s="12" t="s">
        <v>90</v>
      </c>
      <c r="AW445" s="12" t="s">
        <v>36</v>
      </c>
      <c r="AX445" s="12" t="s">
        <v>88</v>
      </c>
      <c r="AY445" s="151" t="s">
        <v>144</v>
      </c>
    </row>
    <row r="446" spans="2:65" s="11" customFormat="1" ht="22.9" customHeight="1">
      <c r="B446" s="124"/>
      <c r="D446" s="125" t="s">
        <v>80</v>
      </c>
      <c r="E446" s="134" t="s">
        <v>799</v>
      </c>
      <c r="F446" s="134" t="s">
        <v>800</v>
      </c>
      <c r="I446" s="127"/>
      <c r="J446" s="135">
        <f>BK446</f>
        <v>0</v>
      </c>
      <c r="L446" s="124"/>
      <c r="M446" s="129"/>
      <c r="P446" s="130">
        <f>SUM(P447:P458)</f>
        <v>0</v>
      </c>
      <c r="R446" s="130">
        <f>SUM(R447:R458)</f>
        <v>0</v>
      </c>
      <c r="T446" s="131">
        <f>SUM(T447:T458)</f>
        <v>0</v>
      </c>
      <c r="AR446" s="125" t="s">
        <v>88</v>
      </c>
      <c r="AT446" s="132" t="s">
        <v>80</v>
      </c>
      <c r="AU446" s="132" t="s">
        <v>88</v>
      </c>
      <c r="AY446" s="125" t="s">
        <v>144</v>
      </c>
      <c r="BK446" s="133">
        <f>SUM(BK447:BK458)</f>
        <v>0</v>
      </c>
    </row>
    <row r="447" spans="2:65" s="1" customFormat="1" ht="37.9" customHeight="1">
      <c r="B447" s="32"/>
      <c r="C447" s="136" t="s">
        <v>512</v>
      </c>
      <c r="D447" s="136" t="s">
        <v>146</v>
      </c>
      <c r="E447" s="137" t="s">
        <v>802</v>
      </c>
      <c r="F447" s="138" t="s">
        <v>803</v>
      </c>
      <c r="G447" s="139" t="s">
        <v>297</v>
      </c>
      <c r="H447" s="140">
        <v>42.34</v>
      </c>
      <c r="I447" s="141"/>
      <c r="J447" s="142">
        <f>ROUND(I447*H447,2)</f>
        <v>0</v>
      </c>
      <c r="K447" s="138" t="s">
        <v>150</v>
      </c>
      <c r="L447" s="32"/>
      <c r="M447" s="143" t="s">
        <v>1</v>
      </c>
      <c r="N447" s="144" t="s">
        <v>46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151</v>
      </c>
      <c r="AT447" s="147" t="s">
        <v>146</v>
      </c>
      <c r="AU447" s="147" t="s">
        <v>90</v>
      </c>
      <c r="AY447" s="17" t="s">
        <v>144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7" t="s">
        <v>88</v>
      </c>
      <c r="BK447" s="148">
        <f>ROUND(I447*H447,2)</f>
        <v>0</v>
      </c>
      <c r="BL447" s="17" t="s">
        <v>151</v>
      </c>
      <c r="BM447" s="147" t="s">
        <v>1016</v>
      </c>
    </row>
    <row r="448" spans="2:65" s="1" customFormat="1" ht="37.9" customHeight="1">
      <c r="B448" s="32"/>
      <c r="C448" s="136" t="s">
        <v>517</v>
      </c>
      <c r="D448" s="136" t="s">
        <v>146</v>
      </c>
      <c r="E448" s="137" t="s">
        <v>806</v>
      </c>
      <c r="F448" s="138" t="s">
        <v>807</v>
      </c>
      <c r="G448" s="139" t="s">
        <v>297</v>
      </c>
      <c r="H448" s="140">
        <v>296.38</v>
      </c>
      <c r="I448" s="141"/>
      <c r="J448" s="142">
        <f>ROUND(I448*H448,2)</f>
        <v>0</v>
      </c>
      <c r="K448" s="138" t="s">
        <v>150</v>
      </c>
      <c r="L448" s="32"/>
      <c r="M448" s="143" t="s">
        <v>1</v>
      </c>
      <c r="N448" s="144" t="s">
        <v>46</v>
      </c>
      <c r="P448" s="145">
        <f>O448*H448</f>
        <v>0</v>
      </c>
      <c r="Q448" s="145">
        <v>0</v>
      </c>
      <c r="R448" s="145">
        <f>Q448*H448</f>
        <v>0</v>
      </c>
      <c r="S448" s="145">
        <v>0</v>
      </c>
      <c r="T448" s="146">
        <f>S448*H448</f>
        <v>0</v>
      </c>
      <c r="AR448" s="147" t="s">
        <v>151</v>
      </c>
      <c r="AT448" s="147" t="s">
        <v>146</v>
      </c>
      <c r="AU448" s="147" t="s">
        <v>90</v>
      </c>
      <c r="AY448" s="17" t="s">
        <v>144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7" t="s">
        <v>88</v>
      </c>
      <c r="BK448" s="148">
        <f>ROUND(I448*H448,2)</f>
        <v>0</v>
      </c>
      <c r="BL448" s="17" t="s">
        <v>151</v>
      </c>
      <c r="BM448" s="147" t="s">
        <v>1017</v>
      </c>
    </row>
    <row r="449" spans="2:65" s="13" customFormat="1">
      <c r="B449" s="157"/>
      <c r="D449" s="150" t="s">
        <v>156</v>
      </c>
      <c r="E449" s="158" t="s">
        <v>1</v>
      </c>
      <c r="F449" s="159" t="s">
        <v>809</v>
      </c>
      <c r="H449" s="158" t="s">
        <v>1</v>
      </c>
      <c r="I449" s="160"/>
      <c r="L449" s="157"/>
      <c r="M449" s="161"/>
      <c r="T449" s="162"/>
      <c r="AT449" s="158" t="s">
        <v>156</v>
      </c>
      <c r="AU449" s="158" t="s">
        <v>90</v>
      </c>
      <c r="AV449" s="13" t="s">
        <v>88</v>
      </c>
      <c r="AW449" s="13" t="s">
        <v>36</v>
      </c>
      <c r="AX449" s="13" t="s">
        <v>81</v>
      </c>
      <c r="AY449" s="158" t="s">
        <v>144</v>
      </c>
    </row>
    <row r="450" spans="2:65" s="12" customFormat="1">
      <c r="B450" s="149"/>
      <c r="D450" s="150" t="s">
        <v>156</v>
      </c>
      <c r="E450" s="151" t="s">
        <v>1</v>
      </c>
      <c r="F450" s="152" t="s">
        <v>1018</v>
      </c>
      <c r="H450" s="153">
        <v>296.38</v>
      </c>
      <c r="I450" s="154"/>
      <c r="L450" s="149"/>
      <c r="M450" s="155"/>
      <c r="T450" s="156"/>
      <c r="AT450" s="151" t="s">
        <v>156</v>
      </c>
      <c r="AU450" s="151" t="s">
        <v>90</v>
      </c>
      <c r="AV450" s="12" t="s">
        <v>90</v>
      </c>
      <c r="AW450" s="12" t="s">
        <v>36</v>
      </c>
      <c r="AX450" s="12" t="s">
        <v>88</v>
      </c>
      <c r="AY450" s="151" t="s">
        <v>144</v>
      </c>
    </row>
    <row r="451" spans="2:65" s="1" customFormat="1" ht="44.25" customHeight="1">
      <c r="B451" s="32"/>
      <c r="C451" s="136" t="s">
        <v>521</v>
      </c>
      <c r="D451" s="199" t="s">
        <v>146</v>
      </c>
      <c r="E451" s="137" t="s">
        <v>812</v>
      </c>
      <c r="F451" s="138" t="s">
        <v>813</v>
      </c>
      <c r="G451" s="139" t="s">
        <v>297</v>
      </c>
      <c r="H451" s="140">
        <v>12.115</v>
      </c>
      <c r="I451" s="141"/>
      <c r="J451" s="142">
        <f>ROUND(I451*H451,2)</f>
        <v>0</v>
      </c>
      <c r="K451" s="198" t="s">
        <v>298</v>
      </c>
      <c r="L451" s="32"/>
      <c r="M451" s="143" t="s">
        <v>1</v>
      </c>
      <c r="N451" s="144" t="s">
        <v>46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151</v>
      </c>
      <c r="AT451" s="147" t="s">
        <v>146</v>
      </c>
      <c r="AU451" s="147" t="s">
        <v>90</v>
      </c>
      <c r="AY451" s="17" t="s">
        <v>144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7" t="s">
        <v>88</v>
      </c>
      <c r="BK451" s="148">
        <f>ROUND(I451*H451,2)</f>
        <v>0</v>
      </c>
      <c r="BL451" s="17" t="s">
        <v>151</v>
      </c>
      <c r="BM451" s="147" t="s">
        <v>1019</v>
      </c>
    </row>
    <row r="452" spans="2:65" s="12" customFormat="1">
      <c r="B452" s="149"/>
      <c r="D452" s="150" t="s">
        <v>156</v>
      </c>
      <c r="E452" s="151" t="s">
        <v>1</v>
      </c>
      <c r="F452" s="152" t="s">
        <v>1020</v>
      </c>
      <c r="H452" s="153">
        <v>1.4390000000000001</v>
      </c>
      <c r="I452" s="154"/>
      <c r="L452" s="149"/>
      <c r="M452" s="155"/>
      <c r="T452" s="156"/>
      <c r="AT452" s="151" t="s">
        <v>156</v>
      </c>
      <c r="AU452" s="151" t="s">
        <v>90</v>
      </c>
      <c r="AV452" s="12" t="s">
        <v>90</v>
      </c>
      <c r="AW452" s="12" t="s">
        <v>36</v>
      </c>
      <c r="AX452" s="12" t="s">
        <v>81</v>
      </c>
      <c r="AY452" s="151" t="s">
        <v>144</v>
      </c>
    </row>
    <row r="453" spans="2:65" s="12" customFormat="1">
      <c r="B453" s="149"/>
      <c r="D453" s="150" t="s">
        <v>156</v>
      </c>
      <c r="E453" s="151" t="s">
        <v>1</v>
      </c>
      <c r="F453" s="152" t="s">
        <v>1021</v>
      </c>
      <c r="H453" s="153">
        <v>10.676</v>
      </c>
      <c r="I453" s="154"/>
      <c r="L453" s="149"/>
      <c r="M453" s="155"/>
      <c r="T453" s="156"/>
      <c r="AT453" s="151" t="s">
        <v>156</v>
      </c>
      <c r="AU453" s="151" t="s">
        <v>90</v>
      </c>
      <c r="AV453" s="12" t="s">
        <v>90</v>
      </c>
      <c r="AW453" s="12" t="s">
        <v>36</v>
      </c>
      <c r="AX453" s="12" t="s">
        <v>81</v>
      </c>
      <c r="AY453" s="151" t="s">
        <v>144</v>
      </c>
    </row>
    <row r="454" spans="2:65" s="14" customFormat="1">
      <c r="B454" s="166"/>
      <c r="D454" s="150" t="s">
        <v>156</v>
      </c>
      <c r="E454" s="167" t="s">
        <v>1</v>
      </c>
      <c r="F454" s="168" t="s">
        <v>173</v>
      </c>
      <c r="H454" s="169">
        <v>12.115</v>
      </c>
      <c r="I454" s="170"/>
      <c r="L454" s="166"/>
      <c r="M454" s="171"/>
      <c r="T454" s="172"/>
      <c r="AT454" s="167" t="s">
        <v>156</v>
      </c>
      <c r="AU454" s="167" t="s">
        <v>90</v>
      </c>
      <c r="AV454" s="14" t="s">
        <v>151</v>
      </c>
      <c r="AW454" s="14" t="s">
        <v>36</v>
      </c>
      <c r="AX454" s="14" t="s">
        <v>88</v>
      </c>
      <c r="AY454" s="167" t="s">
        <v>144</v>
      </c>
    </row>
    <row r="455" spans="2:65" s="1" customFormat="1" ht="44.25" customHeight="1">
      <c r="B455" s="32"/>
      <c r="C455" s="136" t="s">
        <v>526</v>
      </c>
      <c r="D455" s="199" t="s">
        <v>146</v>
      </c>
      <c r="E455" s="137" t="s">
        <v>819</v>
      </c>
      <c r="F455" s="138" t="s">
        <v>820</v>
      </c>
      <c r="G455" s="139" t="s">
        <v>297</v>
      </c>
      <c r="H455" s="140">
        <v>18.521000000000001</v>
      </c>
      <c r="I455" s="141"/>
      <c r="J455" s="142">
        <f>ROUND(I455*H455,2)</f>
        <v>0</v>
      </c>
      <c r="K455" s="198" t="s">
        <v>298</v>
      </c>
      <c r="L455" s="32"/>
      <c r="M455" s="143" t="s">
        <v>1</v>
      </c>
      <c r="N455" s="144" t="s">
        <v>46</v>
      </c>
      <c r="P455" s="145">
        <f>O455*H455</f>
        <v>0</v>
      </c>
      <c r="Q455" s="145">
        <v>0</v>
      </c>
      <c r="R455" s="145">
        <f>Q455*H455</f>
        <v>0</v>
      </c>
      <c r="S455" s="145">
        <v>0</v>
      </c>
      <c r="T455" s="146">
        <f>S455*H455</f>
        <v>0</v>
      </c>
      <c r="AR455" s="147" t="s">
        <v>151</v>
      </c>
      <c r="AT455" s="147" t="s">
        <v>146</v>
      </c>
      <c r="AU455" s="147" t="s">
        <v>90</v>
      </c>
      <c r="AY455" s="17" t="s">
        <v>144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7" t="s">
        <v>88</v>
      </c>
      <c r="BK455" s="148">
        <f>ROUND(I455*H455,2)</f>
        <v>0</v>
      </c>
      <c r="BL455" s="17" t="s">
        <v>151</v>
      </c>
      <c r="BM455" s="147" t="s">
        <v>1022</v>
      </c>
    </row>
    <row r="456" spans="2:65" s="12" customFormat="1">
      <c r="B456" s="149"/>
      <c r="D456" s="150" t="s">
        <v>156</v>
      </c>
      <c r="E456" s="151" t="s">
        <v>1</v>
      </c>
      <c r="F456" s="152" t="s">
        <v>1023</v>
      </c>
      <c r="H456" s="153">
        <v>18.521000000000001</v>
      </c>
      <c r="I456" s="154"/>
      <c r="L456" s="149"/>
      <c r="M456" s="155"/>
      <c r="T456" s="156"/>
      <c r="AT456" s="151" t="s">
        <v>156</v>
      </c>
      <c r="AU456" s="151" t="s">
        <v>90</v>
      </c>
      <c r="AV456" s="12" t="s">
        <v>90</v>
      </c>
      <c r="AW456" s="12" t="s">
        <v>36</v>
      </c>
      <c r="AX456" s="12" t="s">
        <v>88</v>
      </c>
      <c r="AY456" s="151" t="s">
        <v>144</v>
      </c>
    </row>
    <row r="457" spans="2:65" s="1" customFormat="1" ht="44.25" customHeight="1">
      <c r="B457" s="32"/>
      <c r="C457" s="136" t="s">
        <v>530</v>
      </c>
      <c r="D457" s="199" t="s">
        <v>146</v>
      </c>
      <c r="E457" s="137" t="s">
        <v>824</v>
      </c>
      <c r="F457" s="138" t="s">
        <v>296</v>
      </c>
      <c r="G457" s="139" t="s">
        <v>297</v>
      </c>
      <c r="H457" s="140">
        <v>19.125</v>
      </c>
      <c r="I457" s="141"/>
      <c r="J457" s="142">
        <f>ROUND(I457*H457,2)</f>
        <v>0</v>
      </c>
      <c r="K457" s="198" t="s">
        <v>298</v>
      </c>
      <c r="L457" s="32"/>
      <c r="M457" s="143" t="s">
        <v>1</v>
      </c>
      <c r="N457" s="144" t="s">
        <v>46</v>
      </c>
      <c r="P457" s="145">
        <f>O457*H457</f>
        <v>0</v>
      </c>
      <c r="Q457" s="145">
        <v>0</v>
      </c>
      <c r="R457" s="145">
        <f>Q457*H457</f>
        <v>0</v>
      </c>
      <c r="S457" s="145">
        <v>0</v>
      </c>
      <c r="T457" s="146">
        <f>S457*H457</f>
        <v>0</v>
      </c>
      <c r="AR457" s="147" t="s">
        <v>151</v>
      </c>
      <c r="AT457" s="147" t="s">
        <v>146</v>
      </c>
      <c r="AU457" s="147" t="s">
        <v>90</v>
      </c>
      <c r="AY457" s="17" t="s">
        <v>144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7" t="s">
        <v>88</v>
      </c>
      <c r="BK457" s="148">
        <f>ROUND(I457*H457,2)</f>
        <v>0</v>
      </c>
      <c r="BL457" s="17" t="s">
        <v>151</v>
      </c>
      <c r="BM457" s="147" t="s">
        <v>1024</v>
      </c>
    </row>
    <row r="458" spans="2:65" s="12" customFormat="1">
      <c r="B458" s="149"/>
      <c r="D458" s="150" t="s">
        <v>156</v>
      </c>
      <c r="E458" s="151" t="s">
        <v>1</v>
      </c>
      <c r="F458" s="152" t="s">
        <v>1025</v>
      </c>
      <c r="H458" s="153">
        <v>19.125</v>
      </c>
      <c r="I458" s="154"/>
      <c r="L458" s="149"/>
      <c r="M458" s="155"/>
      <c r="T458" s="156"/>
      <c r="AT458" s="151" t="s">
        <v>156</v>
      </c>
      <c r="AU458" s="151" t="s">
        <v>90</v>
      </c>
      <c r="AV458" s="12" t="s">
        <v>90</v>
      </c>
      <c r="AW458" s="12" t="s">
        <v>36</v>
      </c>
      <c r="AX458" s="12" t="s">
        <v>88</v>
      </c>
      <c r="AY458" s="151" t="s">
        <v>144</v>
      </c>
    </row>
    <row r="459" spans="2:65" s="11" customFormat="1" ht="22.9" customHeight="1">
      <c r="B459" s="124"/>
      <c r="D459" s="125" t="s">
        <v>80</v>
      </c>
      <c r="E459" s="134" t="s">
        <v>827</v>
      </c>
      <c r="F459" s="134" t="s">
        <v>828</v>
      </c>
      <c r="I459" s="127"/>
      <c r="J459" s="135">
        <f>BK459</f>
        <v>0</v>
      </c>
      <c r="L459" s="124"/>
      <c r="M459" s="129"/>
      <c r="P459" s="130">
        <f>P460</f>
        <v>0</v>
      </c>
      <c r="R459" s="130">
        <f>R460</f>
        <v>0</v>
      </c>
      <c r="T459" s="131">
        <f>T460</f>
        <v>0</v>
      </c>
      <c r="AR459" s="125" t="s">
        <v>88</v>
      </c>
      <c r="AT459" s="132" t="s">
        <v>80</v>
      </c>
      <c r="AU459" s="132" t="s">
        <v>88</v>
      </c>
      <c r="AY459" s="125" t="s">
        <v>144</v>
      </c>
      <c r="BK459" s="133">
        <f>BK460</f>
        <v>0</v>
      </c>
    </row>
    <row r="460" spans="2:65" s="1" customFormat="1" ht="49.15" customHeight="1">
      <c r="B460" s="32"/>
      <c r="C460" s="136" t="s">
        <v>534</v>
      </c>
      <c r="D460" s="199" t="s">
        <v>146</v>
      </c>
      <c r="E460" s="137" t="s">
        <v>830</v>
      </c>
      <c r="F460" s="138" t="s">
        <v>831</v>
      </c>
      <c r="G460" s="139" t="s">
        <v>297</v>
      </c>
      <c r="H460" s="140">
        <v>154.749</v>
      </c>
      <c r="I460" s="141"/>
      <c r="J460" s="142">
        <f>ROUND(I460*H460,2)</f>
        <v>0</v>
      </c>
      <c r="K460" s="198" t="s">
        <v>298</v>
      </c>
      <c r="L460" s="32"/>
      <c r="M460" s="193" t="s">
        <v>1</v>
      </c>
      <c r="N460" s="194" t="s">
        <v>46</v>
      </c>
      <c r="O460" s="195"/>
      <c r="P460" s="196">
        <f>O460*H460</f>
        <v>0</v>
      </c>
      <c r="Q460" s="196">
        <v>0</v>
      </c>
      <c r="R460" s="196">
        <f>Q460*H460</f>
        <v>0</v>
      </c>
      <c r="S460" s="196">
        <v>0</v>
      </c>
      <c r="T460" s="197">
        <f>S460*H460</f>
        <v>0</v>
      </c>
      <c r="AR460" s="147" t="s">
        <v>151</v>
      </c>
      <c r="AT460" s="147" t="s">
        <v>146</v>
      </c>
      <c r="AU460" s="147" t="s">
        <v>90</v>
      </c>
      <c r="AY460" s="17" t="s">
        <v>144</v>
      </c>
      <c r="BE460" s="148">
        <f>IF(N460="základní",J460,0)</f>
        <v>0</v>
      </c>
      <c r="BF460" s="148">
        <f>IF(N460="snížená",J460,0)</f>
        <v>0</v>
      </c>
      <c r="BG460" s="148">
        <f>IF(N460="zákl. přenesená",J460,0)</f>
        <v>0</v>
      </c>
      <c r="BH460" s="148">
        <f>IF(N460="sníž. přenesená",J460,0)</f>
        <v>0</v>
      </c>
      <c r="BI460" s="148">
        <f>IF(N460="nulová",J460,0)</f>
        <v>0</v>
      </c>
      <c r="BJ460" s="17" t="s">
        <v>88</v>
      </c>
      <c r="BK460" s="148">
        <f>ROUND(I460*H460,2)</f>
        <v>0</v>
      </c>
      <c r="BL460" s="17" t="s">
        <v>151</v>
      </c>
      <c r="BM460" s="147" t="s">
        <v>1026</v>
      </c>
    </row>
    <row r="461" spans="2:65" s="1" customFormat="1" ht="6.95" customHeight="1">
      <c r="B461" s="43"/>
      <c r="C461" s="44"/>
      <c r="D461" s="44"/>
      <c r="E461" s="44"/>
      <c r="F461" s="44"/>
      <c r="G461" s="44"/>
      <c r="H461" s="44"/>
      <c r="I461" s="44"/>
      <c r="J461" s="44"/>
      <c r="K461" s="44"/>
      <c r="L461" s="32"/>
    </row>
  </sheetData>
  <sheetProtection algorithmName="SHA-512" hashValue="6vBMgV3Sz8b7kj85Bnk638H2oyFWgrwhTu9CbBMD7UXTuRenqpmw9cXi3nYbAFCVmclFCr/g8c0suuiJofBnSg==" saltValue="bwEfv6cu7CB5USXOzt0S5w==" spinCount="100000" sheet="1" objects="1" scenarios="1" formatColumns="0" formatRows="0" autoFilter="0"/>
  <autoFilter ref="C128:K460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8"/>
  <sheetViews>
    <sheetView showGridLines="0" topLeftCell="A287" workbookViewId="0">
      <selection activeCell="I304" sqref="I3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109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Pardubice, ul. K Dubině- kanalizace, vodovod</v>
      </c>
      <c r="F7" s="244"/>
      <c r="G7" s="244"/>
      <c r="H7" s="244"/>
      <c r="L7" s="20"/>
    </row>
    <row r="8" spans="2:46" ht="12" customHeight="1">
      <c r="B8" s="20"/>
      <c r="D8" s="27" t="s">
        <v>110</v>
      </c>
      <c r="L8" s="20"/>
    </row>
    <row r="9" spans="2:46" s="1" customFormat="1" ht="16.5" customHeight="1">
      <c r="B9" s="32"/>
      <c r="E9" s="243" t="s">
        <v>111</v>
      </c>
      <c r="F9" s="242"/>
      <c r="G9" s="242"/>
      <c r="H9" s="242"/>
      <c r="L9" s="32"/>
    </row>
    <row r="10" spans="2:46" s="1" customFormat="1" ht="12" customHeight="1">
      <c r="B10" s="32"/>
      <c r="D10" s="27" t="s">
        <v>860</v>
      </c>
      <c r="L10" s="32"/>
    </row>
    <row r="11" spans="2:46" s="1" customFormat="1" ht="16.5" customHeight="1">
      <c r="B11" s="32"/>
      <c r="E11" s="233" t="s">
        <v>1027</v>
      </c>
      <c r="F11" s="242"/>
      <c r="G11" s="242"/>
      <c r="H11" s="242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16. 1. 2023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11"/>
      <c r="G20" s="211"/>
      <c r="H20" s="211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71.25" customHeight="1">
      <c r="B29" s="92"/>
      <c r="E29" s="215" t="s">
        <v>40</v>
      </c>
      <c r="F29" s="215"/>
      <c r="G29" s="215"/>
      <c r="H29" s="215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35" customHeight="1">
      <c r="B32" s="32"/>
      <c r="D32" s="93" t="s">
        <v>41</v>
      </c>
      <c r="J32" s="64">
        <f>ROUND(J129, 2)</f>
        <v>0</v>
      </c>
      <c r="L32" s="32"/>
    </row>
    <row r="33" spans="2:12" s="1" customFormat="1" ht="6.95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45" customHeight="1">
      <c r="B34" s="32"/>
      <c r="F34" s="94" t="s">
        <v>43</v>
      </c>
      <c r="I34" s="94" t="s">
        <v>42</v>
      </c>
      <c r="J34" s="94" t="s">
        <v>44</v>
      </c>
      <c r="L34" s="32"/>
    </row>
    <row r="35" spans="2:12" s="1" customFormat="1" ht="14.45" customHeight="1">
      <c r="B35" s="32"/>
      <c r="D35" s="95" t="s">
        <v>45</v>
      </c>
      <c r="E35" s="27" t="s">
        <v>46</v>
      </c>
      <c r="F35" s="84">
        <f>ROUND((SUM(BE129:BE307)),  2)</f>
        <v>0</v>
      </c>
      <c r="I35" s="96">
        <v>0.21</v>
      </c>
      <c r="J35" s="84">
        <f>ROUND(((SUM(BE129:BE307))*I35),  2)</f>
        <v>0</v>
      </c>
      <c r="L35" s="32"/>
    </row>
    <row r="36" spans="2:12" s="1" customFormat="1" ht="14.45" customHeight="1">
      <c r="B36" s="32"/>
      <c r="E36" s="27" t="s">
        <v>47</v>
      </c>
      <c r="F36" s="84">
        <f>ROUND((SUM(BF129:BF307)),  2)</f>
        <v>0</v>
      </c>
      <c r="I36" s="96">
        <v>0.15</v>
      </c>
      <c r="J36" s="84">
        <f>ROUND(((SUM(BF129:BF307))*I36),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4">
        <f>ROUND((SUM(BG129:BG307)),  2)</f>
        <v>0</v>
      </c>
      <c r="I37" s="96">
        <v>0.21</v>
      </c>
      <c r="J37" s="84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4">
        <f>ROUND((SUM(BH129:BH307)),  2)</f>
        <v>0</v>
      </c>
      <c r="I38" s="96">
        <v>0.15</v>
      </c>
      <c r="J38" s="84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4">
        <f>ROUND((SUM(BI129:BI307)),  2)</f>
        <v>0</v>
      </c>
      <c r="I39" s="96">
        <v>0</v>
      </c>
      <c r="J39" s="8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51</v>
      </c>
      <c r="E41" s="55"/>
      <c r="F41" s="55"/>
      <c r="G41" s="99" t="s">
        <v>52</v>
      </c>
      <c r="H41" s="100" t="s">
        <v>53</v>
      </c>
      <c r="I41" s="55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4.95" customHeight="1">
      <c r="B82" s="32"/>
      <c r="C82" s="21" t="s">
        <v>112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Pardubice, ul. K Dubině- kanalizace, vodovod</v>
      </c>
      <c r="F85" s="244"/>
      <c r="G85" s="244"/>
      <c r="H85" s="244"/>
      <c r="L85" s="32"/>
    </row>
    <row r="86" spans="2:12" ht="12" customHeight="1">
      <c r="B86" s="20"/>
      <c r="C86" s="27" t="s">
        <v>110</v>
      </c>
      <c r="L86" s="20"/>
    </row>
    <row r="87" spans="2:12" s="1" customFormat="1" ht="16.5" customHeight="1">
      <c r="B87" s="32"/>
      <c r="E87" s="243" t="s">
        <v>111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860</v>
      </c>
      <c r="L88" s="32"/>
    </row>
    <row r="89" spans="2:12" s="1" customFormat="1" ht="16.5" customHeight="1">
      <c r="B89" s="32"/>
      <c r="E89" s="233" t="str">
        <f>E11</f>
        <v>02 - Přepojení přípojek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Pardubice</v>
      </c>
      <c r="I91" s="27" t="s">
        <v>22</v>
      </c>
      <c r="J91" s="51" t="str">
        <f>IF(J14="","",J14)</f>
        <v>16. 1. 2023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Vodovody a kanalizace Pardubice, a.s.</v>
      </c>
      <c r="I93" s="27" t="s">
        <v>32</v>
      </c>
      <c r="J93" s="30" t="str">
        <f>E23</f>
        <v>Multiaqua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Leona Šaldová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113</v>
      </c>
      <c r="D96" s="97"/>
      <c r="E96" s="97"/>
      <c r="F96" s="97"/>
      <c r="G96" s="97"/>
      <c r="H96" s="97"/>
      <c r="I96" s="97"/>
      <c r="J96" s="106" t="s">
        <v>114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115</v>
      </c>
      <c r="J98" s="64">
        <f>J129</f>
        <v>0</v>
      </c>
      <c r="L98" s="32"/>
      <c r="AU98" s="17" t="s">
        <v>116</v>
      </c>
    </row>
    <row r="99" spans="2:47" s="8" customFormat="1" ht="24.95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>
      <c r="B100" s="112"/>
      <c r="D100" s="113" t="s">
        <v>118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>
      <c r="B101" s="112"/>
      <c r="D101" s="113" t="s">
        <v>119</v>
      </c>
      <c r="E101" s="114"/>
      <c r="F101" s="114"/>
      <c r="G101" s="114"/>
      <c r="H101" s="114"/>
      <c r="I101" s="114"/>
      <c r="J101" s="115">
        <f>J206</f>
        <v>0</v>
      </c>
      <c r="L101" s="112"/>
    </row>
    <row r="102" spans="2:47" s="9" customFormat="1" ht="19.899999999999999" customHeight="1">
      <c r="B102" s="112"/>
      <c r="D102" s="113" t="s">
        <v>120</v>
      </c>
      <c r="E102" s="114"/>
      <c r="F102" s="114"/>
      <c r="G102" s="114"/>
      <c r="H102" s="114"/>
      <c r="I102" s="114"/>
      <c r="J102" s="115">
        <f>J212</f>
        <v>0</v>
      </c>
      <c r="L102" s="112"/>
    </row>
    <row r="103" spans="2:47" s="9" customFormat="1" ht="19.899999999999999" customHeight="1">
      <c r="B103" s="112"/>
      <c r="D103" s="113" t="s">
        <v>121</v>
      </c>
      <c r="E103" s="114"/>
      <c r="F103" s="114"/>
      <c r="G103" s="114"/>
      <c r="H103" s="114"/>
      <c r="I103" s="114"/>
      <c r="J103" s="115">
        <f>J217</f>
        <v>0</v>
      </c>
      <c r="L103" s="112"/>
    </row>
    <row r="104" spans="2:47" s="9" customFormat="1" ht="19.899999999999999" customHeight="1">
      <c r="B104" s="112"/>
      <c r="D104" s="113" t="s">
        <v>122</v>
      </c>
      <c r="E104" s="114"/>
      <c r="F104" s="114"/>
      <c r="G104" s="114"/>
      <c r="H104" s="114"/>
      <c r="I104" s="114"/>
      <c r="J104" s="115">
        <f>J246</f>
        <v>0</v>
      </c>
      <c r="L104" s="112"/>
    </row>
    <row r="105" spans="2:47" s="9" customFormat="1" ht="19.899999999999999" customHeight="1">
      <c r="B105" s="112"/>
      <c r="D105" s="113" t="s">
        <v>123</v>
      </c>
      <c r="E105" s="114"/>
      <c r="F105" s="114"/>
      <c r="G105" s="114"/>
      <c r="H105" s="114"/>
      <c r="I105" s="114"/>
      <c r="J105" s="115">
        <f>J286</f>
        <v>0</v>
      </c>
      <c r="L105" s="112"/>
    </row>
    <row r="106" spans="2:47" s="9" customFormat="1" ht="19.899999999999999" customHeight="1">
      <c r="B106" s="112"/>
      <c r="D106" s="113" t="s">
        <v>124</v>
      </c>
      <c r="E106" s="114"/>
      <c r="F106" s="114"/>
      <c r="G106" s="114"/>
      <c r="H106" s="114"/>
      <c r="I106" s="114"/>
      <c r="J106" s="115">
        <f>J295</f>
        <v>0</v>
      </c>
      <c r="L106" s="112"/>
    </row>
    <row r="107" spans="2:47" s="9" customFormat="1" ht="19.899999999999999" customHeight="1">
      <c r="B107" s="112"/>
      <c r="D107" s="113" t="s">
        <v>125</v>
      </c>
      <c r="E107" s="114"/>
      <c r="F107" s="114"/>
      <c r="G107" s="114"/>
      <c r="H107" s="114"/>
      <c r="I107" s="114"/>
      <c r="J107" s="115">
        <f>J306</f>
        <v>0</v>
      </c>
      <c r="L107" s="112"/>
    </row>
    <row r="108" spans="2:47" s="1" customFormat="1" ht="21.75" customHeight="1">
      <c r="B108" s="32"/>
      <c r="L108" s="32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2"/>
    </row>
    <row r="114" spans="2:20" s="1" customFormat="1" ht="24.95" customHeight="1">
      <c r="B114" s="32"/>
      <c r="C114" s="21" t="s">
        <v>129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3" t="str">
        <f>E7</f>
        <v>Pardubice, ul. K Dubině- kanalizace, vodovod</v>
      </c>
      <c r="F117" s="244"/>
      <c r="G117" s="244"/>
      <c r="H117" s="244"/>
      <c r="L117" s="32"/>
    </row>
    <row r="118" spans="2:20" ht="12" customHeight="1">
      <c r="B118" s="20"/>
      <c r="C118" s="27" t="s">
        <v>110</v>
      </c>
      <c r="L118" s="20"/>
    </row>
    <row r="119" spans="2:20" s="1" customFormat="1" ht="16.5" customHeight="1">
      <c r="B119" s="32"/>
      <c r="E119" s="243" t="s">
        <v>111</v>
      </c>
      <c r="F119" s="242"/>
      <c r="G119" s="242"/>
      <c r="H119" s="242"/>
      <c r="L119" s="32"/>
    </row>
    <row r="120" spans="2:20" s="1" customFormat="1" ht="12" customHeight="1">
      <c r="B120" s="32"/>
      <c r="C120" s="27" t="s">
        <v>860</v>
      </c>
      <c r="L120" s="32"/>
    </row>
    <row r="121" spans="2:20" s="1" customFormat="1" ht="16.5" customHeight="1">
      <c r="B121" s="32"/>
      <c r="E121" s="233" t="str">
        <f>E11</f>
        <v>02 - Přepojení přípojek</v>
      </c>
      <c r="F121" s="242"/>
      <c r="G121" s="242"/>
      <c r="H121" s="242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Pardubice</v>
      </c>
      <c r="I123" s="27" t="s">
        <v>22</v>
      </c>
      <c r="J123" s="51" t="str">
        <f>IF(J14="","",J14)</f>
        <v>16. 1. 2023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E17</f>
        <v>Vodovody a kanalizace Pardubice, a.s.</v>
      </c>
      <c r="I125" s="27" t="s">
        <v>32</v>
      </c>
      <c r="J125" s="30" t="str">
        <f>E23</f>
        <v>Multiaqua s.r.o.</v>
      </c>
      <c r="L125" s="32"/>
    </row>
    <row r="126" spans="2:20" s="1" customFormat="1" ht="15.2" customHeight="1">
      <c r="B126" s="32"/>
      <c r="C126" s="27" t="s">
        <v>30</v>
      </c>
      <c r="F126" s="25" t="str">
        <f>IF(E20="","",E20)</f>
        <v>Vyplň údaj</v>
      </c>
      <c r="I126" s="27" t="s">
        <v>37</v>
      </c>
      <c r="J126" s="30" t="str">
        <f>E26</f>
        <v>Leona Šaldová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130</v>
      </c>
      <c r="D128" s="118" t="s">
        <v>66</v>
      </c>
      <c r="E128" s="118" t="s">
        <v>62</v>
      </c>
      <c r="F128" s="118" t="s">
        <v>63</v>
      </c>
      <c r="G128" s="118" t="s">
        <v>131</v>
      </c>
      <c r="H128" s="118" t="s">
        <v>132</v>
      </c>
      <c r="I128" s="118" t="s">
        <v>133</v>
      </c>
      <c r="J128" s="118" t="s">
        <v>114</v>
      </c>
      <c r="K128" s="119" t="s">
        <v>134</v>
      </c>
      <c r="L128" s="116"/>
      <c r="M128" s="57" t="s">
        <v>1</v>
      </c>
      <c r="N128" s="58" t="s">
        <v>45</v>
      </c>
      <c r="O128" s="58" t="s">
        <v>135</v>
      </c>
      <c r="P128" s="58" t="s">
        <v>136</v>
      </c>
      <c r="Q128" s="58" t="s">
        <v>137</v>
      </c>
      <c r="R128" s="58" t="s">
        <v>138</v>
      </c>
      <c r="S128" s="58" t="s">
        <v>139</v>
      </c>
      <c r="T128" s="59" t="s">
        <v>140</v>
      </c>
    </row>
    <row r="129" spans="2:65" s="1" customFormat="1" ht="22.9" customHeight="1">
      <c r="B129" s="32"/>
      <c r="C129" s="62" t="s">
        <v>141</v>
      </c>
      <c r="J129" s="120">
        <f>BK129</f>
        <v>0</v>
      </c>
      <c r="L129" s="32"/>
      <c r="M129" s="60"/>
      <c r="N129" s="52"/>
      <c r="O129" s="52"/>
      <c r="P129" s="121">
        <f>P130</f>
        <v>0</v>
      </c>
      <c r="Q129" s="52"/>
      <c r="R129" s="121">
        <f>R130</f>
        <v>15.550926600000002</v>
      </c>
      <c r="S129" s="52"/>
      <c r="T129" s="122">
        <f>T130</f>
        <v>8.6387999999999998</v>
      </c>
      <c r="AT129" s="17" t="s">
        <v>80</v>
      </c>
      <c r="AU129" s="17" t="s">
        <v>116</v>
      </c>
      <c r="BK129" s="123">
        <f>BK130</f>
        <v>0</v>
      </c>
    </row>
    <row r="130" spans="2:65" s="11" customFormat="1" ht="25.9" customHeight="1">
      <c r="B130" s="124"/>
      <c r="D130" s="125" t="s">
        <v>80</v>
      </c>
      <c r="E130" s="126" t="s">
        <v>142</v>
      </c>
      <c r="F130" s="126" t="s">
        <v>143</v>
      </c>
      <c r="I130" s="127"/>
      <c r="J130" s="128">
        <f>BK130</f>
        <v>0</v>
      </c>
      <c r="L130" s="124"/>
      <c r="M130" s="129"/>
      <c r="P130" s="130">
        <f>P131+P206+P212+P217+P246+P286+P295+P306</f>
        <v>0</v>
      </c>
      <c r="R130" s="130">
        <f>R131+R206+R212+R217+R246+R286+R295+R306</f>
        <v>15.550926600000002</v>
      </c>
      <c r="T130" s="131">
        <f>T131+T206+T212+T217+T246+T286+T295+T306</f>
        <v>8.6387999999999998</v>
      </c>
      <c r="AR130" s="125" t="s">
        <v>88</v>
      </c>
      <c r="AT130" s="132" t="s">
        <v>80</v>
      </c>
      <c r="AU130" s="132" t="s">
        <v>81</v>
      </c>
      <c r="AY130" s="125" t="s">
        <v>144</v>
      </c>
      <c r="BK130" s="133">
        <f>BK131+BK206+BK212+BK217+BK246+BK286+BK295+BK306</f>
        <v>0</v>
      </c>
    </row>
    <row r="131" spans="2:65" s="11" customFormat="1" ht="22.9" customHeight="1">
      <c r="B131" s="124"/>
      <c r="D131" s="125" t="s">
        <v>80</v>
      </c>
      <c r="E131" s="134" t="s">
        <v>88</v>
      </c>
      <c r="F131" s="134" t="s">
        <v>145</v>
      </c>
      <c r="I131" s="127"/>
      <c r="J131" s="135">
        <f>BK131</f>
        <v>0</v>
      </c>
      <c r="L131" s="124"/>
      <c r="M131" s="129"/>
      <c r="P131" s="130">
        <f>SUM(P132:P205)</f>
        <v>0</v>
      </c>
      <c r="R131" s="130">
        <f>SUM(R132:R205)</f>
        <v>11.472432000000001</v>
      </c>
      <c r="T131" s="131">
        <f>SUM(T132:T205)</f>
        <v>8.6387999999999998</v>
      </c>
      <c r="AR131" s="125" t="s">
        <v>88</v>
      </c>
      <c r="AT131" s="132" t="s">
        <v>80</v>
      </c>
      <c r="AU131" s="132" t="s">
        <v>88</v>
      </c>
      <c r="AY131" s="125" t="s">
        <v>144</v>
      </c>
      <c r="BK131" s="133">
        <f>SUM(BK132:BK205)</f>
        <v>0</v>
      </c>
    </row>
    <row r="132" spans="2:65" s="1" customFormat="1" ht="66.75" customHeight="1">
      <c r="B132" s="32"/>
      <c r="C132" s="136" t="s">
        <v>88</v>
      </c>
      <c r="D132" s="136" t="s">
        <v>146</v>
      </c>
      <c r="E132" s="137" t="s">
        <v>165</v>
      </c>
      <c r="F132" s="138" t="s">
        <v>166</v>
      </c>
      <c r="G132" s="139" t="s">
        <v>149</v>
      </c>
      <c r="H132" s="140">
        <v>6</v>
      </c>
      <c r="I132" s="141"/>
      <c r="J132" s="142">
        <f>ROUND(I132*H132,2)</f>
        <v>0</v>
      </c>
      <c r="K132" s="138" t="s">
        <v>150</v>
      </c>
      <c r="L132" s="32"/>
      <c r="M132" s="143" t="s">
        <v>1</v>
      </c>
      <c r="N132" s="144" t="s">
        <v>46</v>
      </c>
      <c r="P132" s="145">
        <f>O132*H132</f>
        <v>0</v>
      </c>
      <c r="Q132" s="145">
        <v>0</v>
      </c>
      <c r="R132" s="145">
        <f>Q132*H132</f>
        <v>0</v>
      </c>
      <c r="S132" s="145">
        <v>0.28999999999999998</v>
      </c>
      <c r="T132" s="146">
        <f>S132*H132</f>
        <v>1.7399999999999998</v>
      </c>
      <c r="AR132" s="147" t="s">
        <v>151</v>
      </c>
      <c r="AT132" s="147" t="s">
        <v>146</v>
      </c>
      <c r="AU132" s="147" t="s">
        <v>90</v>
      </c>
      <c r="AY132" s="17" t="s">
        <v>144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88</v>
      </c>
      <c r="BK132" s="148">
        <f>ROUND(I132*H132,2)</f>
        <v>0</v>
      </c>
      <c r="BL132" s="17" t="s">
        <v>151</v>
      </c>
      <c r="BM132" s="147" t="s">
        <v>1028</v>
      </c>
    </row>
    <row r="133" spans="2:65" s="1" customFormat="1" ht="19.5">
      <c r="B133" s="32"/>
      <c r="D133" s="150" t="s">
        <v>168</v>
      </c>
      <c r="F133" s="163" t="s">
        <v>169</v>
      </c>
      <c r="I133" s="164"/>
      <c r="L133" s="32"/>
      <c r="M133" s="165"/>
      <c r="T133" s="54"/>
      <c r="AT133" s="17" t="s">
        <v>168</v>
      </c>
      <c r="AU133" s="17" t="s">
        <v>90</v>
      </c>
    </row>
    <row r="134" spans="2:65" s="13" customFormat="1">
      <c r="B134" s="157"/>
      <c r="D134" s="150" t="s">
        <v>156</v>
      </c>
      <c r="E134" s="158" t="s">
        <v>1</v>
      </c>
      <c r="F134" s="159" t="s">
        <v>162</v>
      </c>
      <c r="H134" s="158" t="s">
        <v>1</v>
      </c>
      <c r="I134" s="160"/>
      <c r="L134" s="157"/>
      <c r="M134" s="161"/>
      <c r="T134" s="162"/>
      <c r="AT134" s="158" t="s">
        <v>156</v>
      </c>
      <c r="AU134" s="158" t="s">
        <v>90</v>
      </c>
      <c r="AV134" s="13" t="s">
        <v>88</v>
      </c>
      <c r="AW134" s="13" t="s">
        <v>36</v>
      </c>
      <c r="AX134" s="13" t="s">
        <v>81</v>
      </c>
      <c r="AY134" s="158" t="s">
        <v>144</v>
      </c>
    </row>
    <row r="135" spans="2:65" s="13" customFormat="1">
      <c r="B135" s="157"/>
      <c r="D135" s="150" t="s">
        <v>156</v>
      </c>
      <c r="E135" s="158" t="s">
        <v>1</v>
      </c>
      <c r="F135" s="159" t="s">
        <v>163</v>
      </c>
      <c r="H135" s="158" t="s">
        <v>1</v>
      </c>
      <c r="I135" s="160"/>
      <c r="L135" s="157"/>
      <c r="M135" s="161"/>
      <c r="T135" s="162"/>
      <c r="AT135" s="158" t="s">
        <v>156</v>
      </c>
      <c r="AU135" s="158" t="s">
        <v>90</v>
      </c>
      <c r="AV135" s="13" t="s">
        <v>88</v>
      </c>
      <c r="AW135" s="13" t="s">
        <v>36</v>
      </c>
      <c r="AX135" s="13" t="s">
        <v>81</v>
      </c>
      <c r="AY135" s="158" t="s">
        <v>144</v>
      </c>
    </row>
    <row r="136" spans="2:65" s="12" customFormat="1">
      <c r="B136" s="149"/>
      <c r="D136" s="150" t="s">
        <v>156</v>
      </c>
      <c r="E136" s="151" t="s">
        <v>1</v>
      </c>
      <c r="F136" s="152" t="s">
        <v>1029</v>
      </c>
      <c r="H136" s="153">
        <v>6</v>
      </c>
      <c r="I136" s="154"/>
      <c r="L136" s="149"/>
      <c r="M136" s="155"/>
      <c r="T136" s="156"/>
      <c r="AT136" s="151" t="s">
        <v>156</v>
      </c>
      <c r="AU136" s="151" t="s">
        <v>90</v>
      </c>
      <c r="AV136" s="12" t="s">
        <v>90</v>
      </c>
      <c r="AW136" s="12" t="s">
        <v>36</v>
      </c>
      <c r="AX136" s="12" t="s">
        <v>88</v>
      </c>
      <c r="AY136" s="151" t="s">
        <v>144</v>
      </c>
    </row>
    <row r="137" spans="2:65" s="1" customFormat="1" ht="66.75" customHeight="1">
      <c r="B137" s="32"/>
      <c r="C137" s="136" t="s">
        <v>90</v>
      </c>
      <c r="D137" s="136" t="s">
        <v>146</v>
      </c>
      <c r="E137" s="137" t="s">
        <v>175</v>
      </c>
      <c r="F137" s="138" t="s">
        <v>176</v>
      </c>
      <c r="G137" s="139" t="s">
        <v>149</v>
      </c>
      <c r="H137" s="140">
        <v>6</v>
      </c>
      <c r="I137" s="141"/>
      <c r="J137" s="142">
        <f>ROUND(I137*H137,2)</f>
        <v>0</v>
      </c>
      <c r="K137" s="138" t="s">
        <v>150</v>
      </c>
      <c r="L137" s="32"/>
      <c r="M137" s="143" t="s">
        <v>1</v>
      </c>
      <c r="N137" s="144" t="s">
        <v>46</v>
      </c>
      <c r="P137" s="145">
        <f>O137*H137</f>
        <v>0</v>
      </c>
      <c r="Q137" s="145">
        <v>0</v>
      </c>
      <c r="R137" s="145">
        <f>Q137*H137</f>
        <v>0</v>
      </c>
      <c r="S137" s="145">
        <v>0.44</v>
      </c>
      <c r="T137" s="146">
        <f>S137*H137</f>
        <v>2.64</v>
      </c>
      <c r="AR137" s="147" t="s">
        <v>151</v>
      </c>
      <c r="AT137" s="147" t="s">
        <v>146</v>
      </c>
      <c r="AU137" s="147" t="s">
        <v>90</v>
      </c>
      <c r="AY137" s="17" t="s">
        <v>144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88</v>
      </c>
      <c r="BK137" s="148">
        <f>ROUND(I137*H137,2)</f>
        <v>0</v>
      </c>
      <c r="BL137" s="17" t="s">
        <v>151</v>
      </c>
      <c r="BM137" s="147" t="s">
        <v>1030</v>
      </c>
    </row>
    <row r="138" spans="2:65" s="13" customFormat="1">
      <c r="B138" s="157"/>
      <c r="D138" s="150" t="s">
        <v>156</v>
      </c>
      <c r="E138" s="158" t="s">
        <v>1</v>
      </c>
      <c r="F138" s="159" t="s">
        <v>162</v>
      </c>
      <c r="H138" s="158" t="s">
        <v>1</v>
      </c>
      <c r="I138" s="160"/>
      <c r="L138" s="157"/>
      <c r="M138" s="161"/>
      <c r="T138" s="162"/>
      <c r="AT138" s="158" t="s">
        <v>156</v>
      </c>
      <c r="AU138" s="158" t="s">
        <v>90</v>
      </c>
      <c r="AV138" s="13" t="s">
        <v>88</v>
      </c>
      <c r="AW138" s="13" t="s">
        <v>36</v>
      </c>
      <c r="AX138" s="13" t="s">
        <v>81</v>
      </c>
      <c r="AY138" s="158" t="s">
        <v>144</v>
      </c>
    </row>
    <row r="139" spans="2:65" s="13" customFormat="1">
      <c r="B139" s="157"/>
      <c r="D139" s="150" t="s">
        <v>156</v>
      </c>
      <c r="E139" s="158" t="s">
        <v>1</v>
      </c>
      <c r="F139" s="159" t="s">
        <v>178</v>
      </c>
      <c r="H139" s="158" t="s">
        <v>1</v>
      </c>
      <c r="I139" s="160"/>
      <c r="L139" s="157"/>
      <c r="M139" s="161"/>
      <c r="T139" s="162"/>
      <c r="AT139" s="158" t="s">
        <v>156</v>
      </c>
      <c r="AU139" s="158" t="s">
        <v>90</v>
      </c>
      <c r="AV139" s="13" t="s">
        <v>88</v>
      </c>
      <c r="AW139" s="13" t="s">
        <v>36</v>
      </c>
      <c r="AX139" s="13" t="s">
        <v>81</v>
      </c>
      <c r="AY139" s="158" t="s">
        <v>144</v>
      </c>
    </row>
    <row r="140" spans="2:65" s="12" customFormat="1">
      <c r="B140" s="149"/>
      <c r="D140" s="150" t="s">
        <v>156</v>
      </c>
      <c r="E140" s="151" t="s">
        <v>1</v>
      </c>
      <c r="F140" s="152" t="s">
        <v>1029</v>
      </c>
      <c r="H140" s="153">
        <v>6</v>
      </c>
      <c r="I140" s="154"/>
      <c r="L140" s="149"/>
      <c r="M140" s="155"/>
      <c r="T140" s="156"/>
      <c r="AT140" s="151" t="s">
        <v>156</v>
      </c>
      <c r="AU140" s="151" t="s">
        <v>90</v>
      </c>
      <c r="AV140" s="12" t="s">
        <v>90</v>
      </c>
      <c r="AW140" s="12" t="s">
        <v>36</v>
      </c>
      <c r="AX140" s="12" t="s">
        <v>88</v>
      </c>
      <c r="AY140" s="151" t="s">
        <v>144</v>
      </c>
    </row>
    <row r="141" spans="2:65" s="1" customFormat="1" ht="62.65" customHeight="1">
      <c r="B141" s="32"/>
      <c r="C141" s="136" t="s">
        <v>158</v>
      </c>
      <c r="D141" s="136" t="s">
        <v>146</v>
      </c>
      <c r="E141" s="137" t="s">
        <v>186</v>
      </c>
      <c r="F141" s="138" t="s">
        <v>187</v>
      </c>
      <c r="G141" s="139" t="s">
        <v>149</v>
      </c>
      <c r="H141" s="140">
        <v>6</v>
      </c>
      <c r="I141" s="141"/>
      <c r="J141" s="142">
        <f>ROUND(I141*H141,2)</f>
        <v>0</v>
      </c>
      <c r="K141" s="138" t="s">
        <v>150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0.32500000000000001</v>
      </c>
      <c r="T141" s="146">
        <f>S141*H141</f>
        <v>1.9500000000000002</v>
      </c>
      <c r="AR141" s="147" t="s">
        <v>151</v>
      </c>
      <c r="AT141" s="147" t="s">
        <v>146</v>
      </c>
      <c r="AU141" s="147" t="s">
        <v>90</v>
      </c>
      <c r="AY141" s="17" t="s">
        <v>144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88</v>
      </c>
      <c r="BK141" s="148">
        <f>ROUND(I141*H141,2)</f>
        <v>0</v>
      </c>
      <c r="BL141" s="17" t="s">
        <v>151</v>
      </c>
      <c r="BM141" s="147" t="s">
        <v>1031</v>
      </c>
    </row>
    <row r="142" spans="2:65" s="1" customFormat="1" ht="19.5">
      <c r="B142" s="32"/>
      <c r="D142" s="150" t="s">
        <v>168</v>
      </c>
      <c r="F142" s="163" t="s">
        <v>189</v>
      </c>
      <c r="I142" s="164"/>
      <c r="L142" s="32"/>
      <c r="M142" s="165"/>
      <c r="T142" s="54"/>
      <c r="AT142" s="17" t="s">
        <v>168</v>
      </c>
      <c r="AU142" s="17" t="s">
        <v>90</v>
      </c>
    </row>
    <row r="143" spans="2:65" s="13" customFormat="1">
      <c r="B143" s="157"/>
      <c r="D143" s="150" t="s">
        <v>156</v>
      </c>
      <c r="E143" s="158" t="s">
        <v>1</v>
      </c>
      <c r="F143" s="159" t="s">
        <v>162</v>
      </c>
      <c r="H143" s="158" t="s">
        <v>1</v>
      </c>
      <c r="I143" s="160"/>
      <c r="L143" s="157"/>
      <c r="M143" s="161"/>
      <c r="T143" s="162"/>
      <c r="AT143" s="158" t="s">
        <v>156</v>
      </c>
      <c r="AU143" s="158" t="s">
        <v>90</v>
      </c>
      <c r="AV143" s="13" t="s">
        <v>88</v>
      </c>
      <c r="AW143" s="13" t="s">
        <v>36</v>
      </c>
      <c r="AX143" s="13" t="s">
        <v>81</v>
      </c>
      <c r="AY143" s="158" t="s">
        <v>144</v>
      </c>
    </row>
    <row r="144" spans="2:65" s="13" customFormat="1">
      <c r="B144" s="157"/>
      <c r="D144" s="150" t="s">
        <v>156</v>
      </c>
      <c r="E144" s="158" t="s">
        <v>1</v>
      </c>
      <c r="F144" s="159" t="s">
        <v>163</v>
      </c>
      <c r="H144" s="158" t="s">
        <v>1</v>
      </c>
      <c r="I144" s="160"/>
      <c r="L144" s="157"/>
      <c r="M144" s="161"/>
      <c r="T144" s="162"/>
      <c r="AT144" s="158" t="s">
        <v>156</v>
      </c>
      <c r="AU144" s="158" t="s">
        <v>90</v>
      </c>
      <c r="AV144" s="13" t="s">
        <v>88</v>
      </c>
      <c r="AW144" s="13" t="s">
        <v>36</v>
      </c>
      <c r="AX144" s="13" t="s">
        <v>81</v>
      </c>
      <c r="AY144" s="158" t="s">
        <v>144</v>
      </c>
    </row>
    <row r="145" spans="2:65" s="12" customFormat="1">
      <c r="B145" s="149"/>
      <c r="D145" s="150" t="s">
        <v>156</v>
      </c>
      <c r="E145" s="151" t="s">
        <v>1</v>
      </c>
      <c r="F145" s="152" t="s">
        <v>1029</v>
      </c>
      <c r="H145" s="153">
        <v>6</v>
      </c>
      <c r="I145" s="154"/>
      <c r="L145" s="149"/>
      <c r="M145" s="155"/>
      <c r="T145" s="156"/>
      <c r="AT145" s="151" t="s">
        <v>156</v>
      </c>
      <c r="AU145" s="151" t="s">
        <v>90</v>
      </c>
      <c r="AV145" s="12" t="s">
        <v>90</v>
      </c>
      <c r="AW145" s="12" t="s">
        <v>36</v>
      </c>
      <c r="AX145" s="12" t="s">
        <v>88</v>
      </c>
      <c r="AY145" s="151" t="s">
        <v>144</v>
      </c>
    </row>
    <row r="146" spans="2:65" s="1" customFormat="1" ht="49.15" customHeight="1">
      <c r="B146" s="32"/>
      <c r="C146" s="136" t="s">
        <v>151</v>
      </c>
      <c r="D146" s="136" t="s">
        <v>146</v>
      </c>
      <c r="E146" s="137" t="s">
        <v>193</v>
      </c>
      <c r="F146" s="138" t="s">
        <v>194</v>
      </c>
      <c r="G146" s="139" t="s">
        <v>149</v>
      </c>
      <c r="H146" s="140">
        <v>6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9.0000000000000006E-5</v>
      </c>
      <c r="R146" s="145">
        <f>Q146*H146</f>
        <v>5.4000000000000001E-4</v>
      </c>
      <c r="S146" s="145">
        <v>0.25600000000000001</v>
      </c>
      <c r="T146" s="146">
        <f>S146*H146</f>
        <v>1.536</v>
      </c>
      <c r="AR146" s="147" t="s">
        <v>151</v>
      </c>
      <c r="AT146" s="147" t="s">
        <v>146</v>
      </c>
      <c r="AU146" s="147" t="s">
        <v>90</v>
      </c>
      <c r="AY146" s="17" t="s">
        <v>144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88</v>
      </c>
      <c r="BK146" s="148">
        <f>ROUND(I146*H146,2)</f>
        <v>0</v>
      </c>
      <c r="BL146" s="17" t="s">
        <v>151</v>
      </c>
      <c r="BM146" s="147" t="s">
        <v>1032</v>
      </c>
    </row>
    <row r="147" spans="2:65" s="1" customFormat="1" ht="19.5">
      <c r="B147" s="32"/>
      <c r="D147" s="150" t="s">
        <v>168</v>
      </c>
      <c r="F147" s="163" t="s">
        <v>196</v>
      </c>
      <c r="I147" s="164"/>
      <c r="L147" s="32"/>
      <c r="M147" s="165"/>
      <c r="T147" s="54"/>
      <c r="AT147" s="17" t="s">
        <v>168</v>
      </c>
      <c r="AU147" s="17" t="s">
        <v>90</v>
      </c>
    </row>
    <row r="148" spans="2:65" s="13" customFormat="1">
      <c r="B148" s="157"/>
      <c r="D148" s="150" t="s">
        <v>156</v>
      </c>
      <c r="E148" s="158" t="s">
        <v>1</v>
      </c>
      <c r="F148" s="159" t="s">
        <v>162</v>
      </c>
      <c r="H148" s="158" t="s">
        <v>1</v>
      </c>
      <c r="I148" s="160"/>
      <c r="L148" s="157"/>
      <c r="M148" s="161"/>
      <c r="T148" s="162"/>
      <c r="AT148" s="158" t="s">
        <v>156</v>
      </c>
      <c r="AU148" s="158" t="s">
        <v>90</v>
      </c>
      <c r="AV148" s="13" t="s">
        <v>88</v>
      </c>
      <c r="AW148" s="13" t="s">
        <v>36</v>
      </c>
      <c r="AX148" s="13" t="s">
        <v>81</v>
      </c>
      <c r="AY148" s="158" t="s">
        <v>144</v>
      </c>
    </row>
    <row r="149" spans="2:65" s="13" customFormat="1">
      <c r="B149" s="157"/>
      <c r="D149" s="150" t="s">
        <v>156</v>
      </c>
      <c r="E149" s="158" t="s">
        <v>1</v>
      </c>
      <c r="F149" s="159" t="s">
        <v>163</v>
      </c>
      <c r="H149" s="158" t="s">
        <v>1</v>
      </c>
      <c r="I149" s="160"/>
      <c r="L149" s="157"/>
      <c r="M149" s="161"/>
      <c r="T149" s="162"/>
      <c r="AT149" s="158" t="s">
        <v>156</v>
      </c>
      <c r="AU149" s="158" t="s">
        <v>90</v>
      </c>
      <c r="AV149" s="13" t="s">
        <v>88</v>
      </c>
      <c r="AW149" s="13" t="s">
        <v>36</v>
      </c>
      <c r="AX149" s="13" t="s">
        <v>81</v>
      </c>
      <c r="AY149" s="158" t="s">
        <v>144</v>
      </c>
    </row>
    <row r="150" spans="2:65" s="12" customFormat="1">
      <c r="B150" s="149"/>
      <c r="D150" s="150" t="s">
        <v>156</v>
      </c>
      <c r="E150" s="151" t="s">
        <v>1</v>
      </c>
      <c r="F150" s="152" t="s">
        <v>1029</v>
      </c>
      <c r="H150" s="153">
        <v>6</v>
      </c>
      <c r="I150" s="154"/>
      <c r="L150" s="149"/>
      <c r="M150" s="155"/>
      <c r="T150" s="156"/>
      <c r="AT150" s="151" t="s">
        <v>156</v>
      </c>
      <c r="AU150" s="151" t="s">
        <v>90</v>
      </c>
      <c r="AV150" s="12" t="s">
        <v>90</v>
      </c>
      <c r="AW150" s="12" t="s">
        <v>36</v>
      </c>
      <c r="AX150" s="12" t="s">
        <v>81</v>
      </c>
      <c r="AY150" s="151" t="s">
        <v>144</v>
      </c>
    </row>
    <row r="151" spans="2:65" s="14" customFormat="1">
      <c r="B151" s="166"/>
      <c r="D151" s="150" t="s">
        <v>156</v>
      </c>
      <c r="E151" s="167" t="s">
        <v>1</v>
      </c>
      <c r="F151" s="168" t="s">
        <v>173</v>
      </c>
      <c r="H151" s="169">
        <v>6</v>
      </c>
      <c r="I151" s="170"/>
      <c r="L151" s="166"/>
      <c r="M151" s="171"/>
      <c r="T151" s="172"/>
      <c r="AT151" s="167" t="s">
        <v>156</v>
      </c>
      <c r="AU151" s="167" t="s">
        <v>90</v>
      </c>
      <c r="AV151" s="14" t="s">
        <v>151</v>
      </c>
      <c r="AW151" s="14" t="s">
        <v>36</v>
      </c>
      <c r="AX151" s="14" t="s">
        <v>88</v>
      </c>
      <c r="AY151" s="167" t="s">
        <v>144</v>
      </c>
    </row>
    <row r="152" spans="2:65" s="1" customFormat="1" ht="49.15" customHeight="1">
      <c r="B152" s="32"/>
      <c r="C152" s="136" t="s">
        <v>174</v>
      </c>
      <c r="D152" s="136" t="s">
        <v>146</v>
      </c>
      <c r="E152" s="137" t="s">
        <v>198</v>
      </c>
      <c r="F152" s="138" t="s">
        <v>199</v>
      </c>
      <c r="G152" s="139" t="s">
        <v>149</v>
      </c>
      <c r="H152" s="140">
        <v>8.4</v>
      </c>
      <c r="I152" s="141"/>
      <c r="J152" s="142">
        <f>ROUND(I152*H152,2)</f>
        <v>0</v>
      </c>
      <c r="K152" s="138" t="s">
        <v>150</v>
      </c>
      <c r="L152" s="32"/>
      <c r="M152" s="143" t="s">
        <v>1</v>
      </c>
      <c r="N152" s="144" t="s">
        <v>46</v>
      </c>
      <c r="P152" s="145">
        <f>O152*H152</f>
        <v>0</v>
      </c>
      <c r="Q152" s="145">
        <v>4.0000000000000003E-5</v>
      </c>
      <c r="R152" s="145">
        <f>Q152*H152</f>
        <v>3.3600000000000004E-4</v>
      </c>
      <c r="S152" s="145">
        <v>9.1999999999999998E-2</v>
      </c>
      <c r="T152" s="146">
        <f>S152*H152</f>
        <v>0.77280000000000004</v>
      </c>
      <c r="AR152" s="147" t="s">
        <v>151</v>
      </c>
      <c r="AT152" s="147" t="s">
        <v>146</v>
      </c>
      <c r="AU152" s="147" t="s">
        <v>90</v>
      </c>
      <c r="AY152" s="17" t="s">
        <v>144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88</v>
      </c>
      <c r="BK152" s="148">
        <f>ROUND(I152*H152,2)</f>
        <v>0</v>
      </c>
      <c r="BL152" s="17" t="s">
        <v>151</v>
      </c>
      <c r="BM152" s="147" t="s">
        <v>1033</v>
      </c>
    </row>
    <row r="153" spans="2:65" s="1" customFormat="1" ht="19.5">
      <c r="B153" s="32"/>
      <c r="D153" s="150" t="s">
        <v>168</v>
      </c>
      <c r="F153" s="163" t="s">
        <v>201</v>
      </c>
      <c r="I153" s="164"/>
      <c r="L153" s="32"/>
      <c r="M153" s="165"/>
      <c r="T153" s="54"/>
      <c r="AT153" s="17" t="s">
        <v>168</v>
      </c>
      <c r="AU153" s="17" t="s">
        <v>90</v>
      </c>
    </row>
    <row r="154" spans="2:65" s="13" customFormat="1">
      <c r="B154" s="157"/>
      <c r="D154" s="150" t="s">
        <v>156</v>
      </c>
      <c r="E154" s="158" t="s">
        <v>1</v>
      </c>
      <c r="F154" s="159" t="s">
        <v>162</v>
      </c>
      <c r="H154" s="158" t="s">
        <v>1</v>
      </c>
      <c r="I154" s="160"/>
      <c r="L154" s="157"/>
      <c r="M154" s="161"/>
      <c r="T154" s="162"/>
      <c r="AT154" s="158" t="s">
        <v>156</v>
      </c>
      <c r="AU154" s="158" t="s">
        <v>90</v>
      </c>
      <c r="AV154" s="13" t="s">
        <v>88</v>
      </c>
      <c r="AW154" s="13" t="s">
        <v>36</v>
      </c>
      <c r="AX154" s="13" t="s">
        <v>81</v>
      </c>
      <c r="AY154" s="158" t="s">
        <v>144</v>
      </c>
    </row>
    <row r="155" spans="2:65" s="13" customFormat="1">
      <c r="B155" s="157"/>
      <c r="D155" s="150" t="s">
        <v>156</v>
      </c>
      <c r="E155" s="158" t="s">
        <v>1</v>
      </c>
      <c r="F155" s="159" t="s">
        <v>163</v>
      </c>
      <c r="H155" s="158" t="s">
        <v>1</v>
      </c>
      <c r="I155" s="160"/>
      <c r="L155" s="157"/>
      <c r="M155" s="161"/>
      <c r="T155" s="162"/>
      <c r="AT155" s="158" t="s">
        <v>156</v>
      </c>
      <c r="AU155" s="158" t="s">
        <v>90</v>
      </c>
      <c r="AV155" s="13" t="s">
        <v>88</v>
      </c>
      <c r="AW155" s="13" t="s">
        <v>36</v>
      </c>
      <c r="AX155" s="13" t="s">
        <v>81</v>
      </c>
      <c r="AY155" s="158" t="s">
        <v>144</v>
      </c>
    </row>
    <row r="156" spans="2:65" s="12" customFormat="1">
      <c r="B156" s="149"/>
      <c r="D156" s="150" t="s">
        <v>156</v>
      </c>
      <c r="E156" s="151" t="s">
        <v>1</v>
      </c>
      <c r="F156" s="152" t="s">
        <v>1034</v>
      </c>
      <c r="H156" s="153">
        <v>8.4</v>
      </c>
      <c r="I156" s="154"/>
      <c r="L156" s="149"/>
      <c r="M156" s="155"/>
      <c r="T156" s="156"/>
      <c r="AT156" s="151" t="s">
        <v>156</v>
      </c>
      <c r="AU156" s="151" t="s">
        <v>90</v>
      </c>
      <c r="AV156" s="12" t="s">
        <v>90</v>
      </c>
      <c r="AW156" s="12" t="s">
        <v>36</v>
      </c>
      <c r="AX156" s="12" t="s">
        <v>81</v>
      </c>
      <c r="AY156" s="151" t="s">
        <v>144</v>
      </c>
    </row>
    <row r="157" spans="2:65" s="14" customFormat="1">
      <c r="B157" s="166"/>
      <c r="D157" s="150" t="s">
        <v>156</v>
      </c>
      <c r="E157" s="167" t="s">
        <v>1</v>
      </c>
      <c r="F157" s="168" t="s">
        <v>173</v>
      </c>
      <c r="H157" s="169">
        <v>8.4</v>
      </c>
      <c r="I157" s="170"/>
      <c r="L157" s="166"/>
      <c r="M157" s="171"/>
      <c r="T157" s="172"/>
      <c r="AT157" s="167" t="s">
        <v>156</v>
      </c>
      <c r="AU157" s="167" t="s">
        <v>90</v>
      </c>
      <c r="AV157" s="14" t="s">
        <v>151</v>
      </c>
      <c r="AW157" s="14" t="s">
        <v>36</v>
      </c>
      <c r="AX157" s="14" t="s">
        <v>88</v>
      </c>
      <c r="AY157" s="167" t="s">
        <v>144</v>
      </c>
    </row>
    <row r="158" spans="2:65" s="1" customFormat="1" ht="24.2" customHeight="1">
      <c r="B158" s="32"/>
      <c r="C158" s="136" t="s">
        <v>179</v>
      </c>
      <c r="D158" s="136" t="s">
        <v>146</v>
      </c>
      <c r="E158" s="137" t="s">
        <v>209</v>
      </c>
      <c r="F158" s="138" t="s">
        <v>210</v>
      </c>
      <c r="G158" s="139" t="s">
        <v>211</v>
      </c>
      <c r="H158" s="140">
        <v>37.200000000000003</v>
      </c>
      <c r="I158" s="141"/>
      <c r="J158" s="142">
        <f>ROUND(I158*H158,2)</f>
        <v>0</v>
      </c>
      <c r="K158" s="138" t="s">
        <v>150</v>
      </c>
      <c r="L158" s="32"/>
      <c r="M158" s="143" t="s">
        <v>1</v>
      </c>
      <c r="N158" s="144" t="s">
        <v>46</v>
      </c>
      <c r="P158" s="145">
        <f>O158*H158</f>
        <v>0</v>
      </c>
      <c r="Q158" s="145">
        <v>3.0000000000000001E-5</v>
      </c>
      <c r="R158" s="145">
        <f>Q158*H158</f>
        <v>1.116E-3</v>
      </c>
      <c r="S158" s="145">
        <v>0</v>
      </c>
      <c r="T158" s="146">
        <f>S158*H158</f>
        <v>0</v>
      </c>
      <c r="AR158" s="147" t="s">
        <v>151</v>
      </c>
      <c r="AT158" s="147" t="s">
        <v>146</v>
      </c>
      <c r="AU158" s="147" t="s">
        <v>90</v>
      </c>
      <c r="AY158" s="17" t="s">
        <v>144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88</v>
      </c>
      <c r="BK158" s="148">
        <f>ROUND(I158*H158,2)</f>
        <v>0</v>
      </c>
      <c r="BL158" s="17" t="s">
        <v>151</v>
      </c>
      <c r="BM158" s="147" t="s">
        <v>1035</v>
      </c>
    </row>
    <row r="159" spans="2:65" s="1" customFormat="1" ht="19.5">
      <c r="B159" s="32"/>
      <c r="D159" s="150" t="s">
        <v>168</v>
      </c>
      <c r="F159" s="163" t="s">
        <v>213</v>
      </c>
      <c r="I159" s="164"/>
      <c r="L159" s="32"/>
      <c r="M159" s="165"/>
      <c r="T159" s="54"/>
      <c r="AT159" s="17" t="s">
        <v>168</v>
      </c>
      <c r="AU159" s="17" t="s">
        <v>90</v>
      </c>
    </row>
    <row r="160" spans="2:65" s="12" customFormat="1">
      <c r="B160" s="149"/>
      <c r="D160" s="150" t="s">
        <v>156</v>
      </c>
      <c r="E160" s="151" t="s">
        <v>1</v>
      </c>
      <c r="F160" s="152" t="s">
        <v>1036</v>
      </c>
      <c r="H160" s="153">
        <v>37.200000000000003</v>
      </c>
      <c r="I160" s="154"/>
      <c r="L160" s="149"/>
      <c r="M160" s="155"/>
      <c r="T160" s="156"/>
      <c r="AT160" s="151" t="s">
        <v>156</v>
      </c>
      <c r="AU160" s="151" t="s">
        <v>90</v>
      </c>
      <c r="AV160" s="12" t="s">
        <v>90</v>
      </c>
      <c r="AW160" s="12" t="s">
        <v>36</v>
      </c>
      <c r="AX160" s="12" t="s">
        <v>88</v>
      </c>
      <c r="AY160" s="151" t="s">
        <v>144</v>
      </c>
    </row>
    <row r="161" spans="2:65" s="1" customFormat="1" ht="37.9" customHeight="1">
      <c r="B161" s="32"/>
      <c r="C161" s="136" t="s">
        <v>185</v>
      </c>
      <c r="D161" s="136" t="s">
        <v>146</v>
      </c>
      <c r="E161" s="137" t="s">
        <v>216</v>
      </c>
      <c r="F161" s="138" t="s">
        <v>217</v>
      </c>
      <c r="G161" s="139" t="s">
        <v>218</v>
      </c>
      <c r="H161" s="140">
        <v>1.55</v>
      </c>
      <c r="I161" s="141"/>
      <c r="J161" s="142">
        <f>ROUND(I161*H161,2)</f>
        <v>0</v>
      </c>
      <c r="K161" s="138" t="s">
        <v>150</v>
      </c>
      <c r="L161" s="32"/>
      <c r="M161" s="143" t="s">
        <v>1</v>
      </c>
      <c r="N161" s="144" t="s">
        <v>46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151</v>
      </c>
      <c r="AT161" s="147" t="s">
        <v>146</v>
      </c>
      <c r="AU161" s="147" t="s">
        <v>90</v>
      </c>
      <c r="AY161" s="17" t="s">
        <v>144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88</v>
      </c>
      <c r="BK161" s="148">
        <f>ROUND(I161*H161,2)</f>
        <v>0</v>
      </c>
      <c r="BL161" s="17" t="s">
        <v>151</v>
      </c>
      <c r="BM161" s="147" t="s">
        <v>1037</v>
      </c>
    </row>
    <row r="162" spans="2:65" s="12" customFormat="1">
      <c r="B162" s="149"/>
      <c r="D162" s="150" t="s">
        <v>156</v>
      </c>
      <c r="E162" s="151" t="s">
        <v>1</v>
      </c>
      <c r="F162" s="152" t="s">
        <v>1038</v>
      </c>
      <c r="H162" s="153">
        <v>1.55</v>
      </c>
      <c r="I162" s="154"/>
      <c r="L162" s="149"/>
      <c r="M162" s="155"/>
      <c r="T162" s="156"/>
      <c r="AT162" s="151" t="s">
        <v>156</v>
      </c>
      <c r="AU162" s="151" t="s">
        <v>90</v>
      </c>
      <c r="AV162" s="12" t="s">
        <v>90</v>
      </c>
      <c r="AW162" s="12" t="s">
        <v>36</v>
      </c>
      <c r="AX162" s="12" t="s">
        <v>88</v>
      </c>
      <c r="AY162" s="151" t="s">
        <v>144</v>
      </c>
    </row>
    <row r="163" spans="2:65" s="1" customFormat="1" ht="55.5" customHeight="1">
      <c r="B163" s="32"/>
      <c r="C163" s="136" t="s">
        <v>192</v>
      </c>
      <c r="D163" s="136" t="s">
        <v>146</v>
      </c>
      <c r="E163" s="137" t="s">
        <v>243</v>
      </c>
      <c r="F163" s="138" t="s">
        <v>244</v>
      </c>
      <c r="G163" s="139" t="s">
        <v>239</v>
      </c>
      <c r="H163" s="140">
        <v>3.63</v>
      </c>
      <c r="I163" s="141"/>
      <c r="J163" s="142">
        <f>ROUND(I163*H163,2)</f>
        <v>0</v>
      </c>
      <c r="K163" s="138" t="s">
        <v>150</v>
      </c>
      <c r="L163" s="32"/>
      <c r="M163" s="143" t="s">
        <v>1</v>
      </c>
      <c r="N163" s="144" t="s">
        <v>46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151</v>
      </c>
      <c r="AT163" s="147" t="s">
        <v>146</v>
      </c>
      <c r="AU163" s="147" t="s">
        <v>90</v>
      </c>
      <c r="AY163" s="17" t="s">
        <v>144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88</v>
      </c>
      <c r="BK163" s="148">
        <f>ROUND(I163*H163,2)</f>
        <v>0</v>
      </c>
      <c r="BL163" s="17" t="s">
        <v>151</v>
      </c>
      <c r="BM163" s="147" t="s">
        <v>1039</v>
      </c>
    </row>
    <row r="164" spans="2:65" s="13" customFormat="1">
      <c r="B164" s="157"/>
      <c r="D164" s="150" t="s">
        <v>156</v>
      </c>
      <c r="E164" s="158" t="s">
        <v>1</v>
      </c>
      <c r="F164" s="159" t="s">
        <v>162</v>
      </c>
      <c r="H164" s="158" t="s">
        <v>1</v>
      </c>
      <c r="I164" s="160"/>
      <c r="L164" s="157"/>
      <c r="M164" s="161"/>
      <c r="T164" s="162"/>
      <c r="AT164" s="158" t="s">
        <v>156</v>
      </c>
      <c r="AU164" s="158" t="s">
        <v>90</v>
      </c>
      <c r="AV164" s="13" t="s">
        <v>88</v>
      </c>
      <c r="AW164" s="13" t="s">
        <v>36</v>
      </c>
      <c r="AX164" s="13" t="s">
        <v>81</v>
      </c>
      <c r="AY164" s="158" t="s">
        <v>144</v>
      </c>
    </row>
    <row r="165" spans="2:65" s="13" customFormat="1">
      <c r="B165" s="157"/>
      <c r="D165" s="150" t="s">
        <v>156</v>
      </c>
      <c r="E165" s="158" t="s">
        <v>1</v>
      </c>
      <c r="F165" s="159" t="s">
        <v>246</v>
      </c>
      <c r="H165" s="158" t="s">
        <v>1</v>
      </c>
      <c r="I165" s="160"/>
      <c r="L165" s="157"/>
      <c r="M165" s="161"/>
      <c r="T165" s="162"/>
      <c r="AT165" s="158" t="s">
        <v>156</v>
      </c>
      <c r="AU165" s="158" t="s">
        <v>90</v>
      </c>
      <c r="AV165" s="13" t="s">
        <v>88</v>
      </c>
      <c r="AW165" s="13" t="s">
        <v>36</v>
      </c>
      <c r="AX165" s="13" t="s">
        <v>81</v>
      </c>
      <c r="AY165" s="158" t="s">
        <v>144</v>
      </c>
    </row>
    <row r="166" spans="2:65" s="13" customFormat="1">
      <c r="B166" s="157"/>
      <c r="D166" s="150" t="s">
        <v>156</v>
      </c>
      <c r="E166" s="158" t="s">
        <v>1</v>
      </c>
      <c r="F166" s="159" t="s">
        <v>247</v>
      </c>
      <c r="H166" s="158" t="s">
        <v>1</v>
      </c>
      <c r="I166" s="160"/>
      <c r="L166" s="157"/>
      <c r="M166" s="161"/>
      <c r="T166" s="162"/>
      <c r="AT166" s="158" t="s">
        <v>156</v>
      </c>
      <c r="AU166" s="158" t="s">
        <v>90</v>
      </c>
      <c r="AV166" s="13" t="s">
        <v>88</v>
      </c>
      <c r="AW166" s="13" t="s">
        <v>36</v>
      </c>
      <c r="AX166" s="13" t="s">
        <v>81</v>
      </c>
      <c r="AY166" s="158" t="s">
        <v>144</v>
      </c>
    </row>
    <row r="167" spans="2:65" s="12" customFormat="1">
      <c r="B167" s="149"/>
      <c r="D167" s="150" t="s">
        <v>156</v>
      </c>
      <c r="E167" s="151" t="s">
        <v>1</v>
      </c>
      <c r="F167" s="152" t="s">
        <v>1040</v>
      </c>
      <c r="H167" s="153">
        <v>3.18</v>
      </c>
      <c r="I167" s="154"/>
      <c r="L167" s="149"/>
      <c r="M167" s="155"/>
      <c r="T167" s="156"/>
      <c r="AT167" s="151" t="s">
        <v>156</v>
      </c>
      <c r="AU167" s="151" t="s">
        <v>90</v>
      </c>
      <c r="AV167" s="12" t="s">
        <v>90</v>
      </c>
      <c r="AW167" s="12" t="s">
        <v>36</v>
      </c>
      <c r="AX167" s="12" t="s">
        <v>81</v>
      </c>
      <c r="AY167" s="151" t="s">
        <v>144</v>
      </c>
    </row>
    <row r="168" spans="2:65" s="12" customFormat="1">
      <c r="B168" s="149"/>
      <c r="D168" s="150" t="s">
        <v>156</v>
      </c>
      <c r="E168" s="151" t="s">
        <v>1</v>
      </c>
      <c r="F168" s="152" t="s">
        <v>1041</v>
      </c>
      <c r="H168" s="153">
        <v>0.45</v>
      </c>
      <c r="I168" s="154"/>
      <c r="L168" s="149"/>
      <c r="M168" s="155"/>
      <c r="T168" s="156"/>
      <c r="AT168" s="151" t="s">
        <v>156</v>
      </c>
      <c r="AU168" s="151" t="s">
        <v>90</v>
      </c>
      <c r="AV168" s="12" t="s">
        <v>90</v>
      </c>
      <c r="AW168" s="12" t="s">
        <v>36</v>
      </c>
      <c r="AX168" s="12" t="s">
        <v>81</v>
      </c>
      <c r="AY168" s="151" t="s">
        <v>144</v>
      </c>
    </row>
    <row r="169" spans="2:65" s="14" customFormat="1">
      <c r="B169" s="166"/>
      <c r="D169" s="150" t="s">
        <v>156</v>
      </c>
      <c r="E169" s="167" t="s">
        <v>1</v>
      </c>
      <c r="F169" s="168" t="s">
        <v>173</v>
      </c>
      <c r="H169" s="169">
        <v>3.63</v>
      </c>
      <c r="I169" s="170"/>
      <c r="L169" s="166"/>
      <c r="M169" s="171"/>
      <c r="T169" s="172"/>
      <c r="AT169" s="167" t="s">
        <v>156</v>
      </c>
      <c r="AU169" s="167" t="s">
        <v>90</v>
      </c>
      <c r="AV169" s="14" t="s">
        <v>151</v>
      </c>
      <c r="AW169" s="14" t="s">
        <v>36</v>
      </c>
      <c r="AX169" s="14" t="s">
        <v>88</v>
      </c>
      <c r="AY169" s="167" t="s">
        <v>144</v>
      </c>
    </row>
    <row r="170" spans="2:65" s="1" customFormat="1" ht="55.5" customHeight="1">
      <c r="B170" s="32"/>
      <c r="C170" s="136" t="s">
        <v>197</v>
      </c>
      <c r="D170" s="136" t="s">
        <v>146</v>
      </c>
      <c r="E170" s="137" t="s">
        <v>251</v>
      </c>
      <c r="F170" s="138" t="s">
        <v>252</v>
      </c>
      <c r="G170" s="139" t="s">
        <v>239</v>
      </c>
      <c r="H170" s="140">
        <v>3.63</v>
      </c>
      <c r="I170" s="141"/>
      <c r="J170" s="142">
        <f>ROUND(I170*H170,2)</f>
        <v>0</v>
      </c>
      <c r="K170" s="138" t="s">
        <v>150</v>
      </c>
      <c r="L170" s="32"/>
      <c r="M170" s="143" t="s">
        <v>1</v>
      </c>
      <c r="N170" s="144" t="s">
        <v>46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151</v>
      </c>
      <c r="AT170" s="147" t="s">
        <v>146</v>
      </c>
      <c r="AU170" s="147" t="s">
        <v>90</v>
      </c>
      <c r="AY170" s="17" t="s">
        <v>144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88</v>
      </c>
      <c r="BK170" s="148">
        <f>ROUND(I170*H170,2)</f>
        <v>0</v>
      </c>
      <c r="BL170" s="17" t="s">
        <v>151</v>
      </c>
      <c r="BM170" s="147" t="s">
        <v>1042</v>
      </c>
    </row>
    <row r="171" spans="2:65" s="13" customFormat="1">
      <c r="B171" s="157"/>
      <c r="D171" s="150" t="s">
        <v>156</v>
      </c>
      <c r="E171" s="158" t="s">
        <v>1</v>
      </c>
      <c r="F171" s="159" t="s">
        <v>162</v>
      </c>
      <c r="H171" s="158" t="s">
        <v>1</v>
      </c>
      <c r="I171" s="160"/>
      <c r="L171" s="157"/>
      <c r="M171" s="161"/>
      <c r="T171" s="162"/>
      <c r="AT171" s="158" t="s">
        <v>156</v>
      </c>
      <c r="AU171" s="158" t="s">
        <v>90</v>
      </c>
      <c r="AV171" s="13" t="s">
        <v>88</v>
      </c>
      <c r="AW171" s="13" t="s">
        <v>36</v>
      </c>
      <c r="AX171" s="13" t="s">
        <v>81</v>
      </c>
      <c r="AY171" s="158" t="s">
        <v>144</v>
      </c>
    </row>
    <row r="172" spans="2:65" s="13" customFormat="1">
      <c r="B172" s="157"/>
      <c r="D172" s="150" t="s">
        <v>156</v>
      </c>
      <c r="E172" s="158" t="s">
        <v>1</v>
      </c>
      <c r="F172" s="159" t="s">
        <v>246</v>
      </c>
      <c r="H172" s="158" t="s">
        <v>1</v>
      </c>
      <c r="I172" s="160"/>
      <c r="L172" s="157"/>
      <c r="M172" s="161"/>
      <c r="T172" s="162"/>
      <c r="AT172" s="158" t="s">
        <v>156</v>
      </c>
      <c r="AU172" s="158" t="s">
        <v>90</v>
      </c>
      <c r="AV172" s="13" t="s">
        <v>88</v>
      </c>
      <c r="AW172" s="13" t="s">
        <v>36</v>
      </c>
      <c r="AX172" s="13" t="s">
        <v>81</v>
      </c>
      <c r="AY172" s="158" t="s">
        <v>144</v>
      </c>
    </row>
    <row r="173" spans="2:65" s="13" customFormat="1">
      <c r="B173" s="157"/>
      <c r="D173" s="150" t="s">
        <v>156</v>
      </c>
      <c r="E173" s="158" t="s">
        <v>1</v>
      </c>
      <c r="F173" s="159" t="s">
        <v>247</v>
      </c>
      <c r="H173" s="158" t="s">
        <v>1</v>
      </c>
      <c r="I173" s="160"/>
      <c r="L173" s="157"/>
      <c r="M173" s="161"/>
      <c r="T173" s="162"/>
      <c r="AT173" s="158" t="s">
        <v>156</v>
      </c>
      <c r="AU173" s="158" t="s">
        <v>90</v>
      </c>
      <c r="AV173" s="13" t="s">
        <v>88</v>
      </c>
      <c r="AW173" s="13" t="s">
        <v>36</v>
      </c>
      <c r="AX173" s="13" t="s">
        <v>81</v>
      </c>
      <c r="AY173" s="158" t="s">
        <v>144</v>
      </c>
    </row>
    <row r="174" spans="2:65" s="12" customFormat="1">
      <c r="B174" s="149"/>
      <c r="D174" s="150" t="s">
        <v>156</v>
      </c>
      <c r="E174" s="151" t="s">
        <v>1</v>
      </c>
      <c r="F174" s="152" t="s">
        <v>1040</v>
      </c>
      <c r="H174" s="153">
        <v>3.18</v>
      </c>
      <c r="I174" s="154"/>
      <c r="L174" s="149"/>
      <c r="M174" s="155"/>
      <c r="T174" s="156"/>
      <c r="AT174" s="151" t="s">
        <v>156</v>
      </c>
      <c r="AU174" s="151" t="s">
        <v>90</v>
      </c>
      <c r="AV174" s="12" t="s">
        <v>90</v>
      </c>
      <c r="AW174" s="12" t="s">
        <v>36</v>
      </c>
      <c r="AX174" s="12" t="s">
        <v>81</v>
      </c>
      <c r="AY174" s="151" t="s">
        <v>144</v>
      </c>
    </row>
    <row r="175" spans="2:65" s="12" customFormat="1">
      <c r="B175" s="149"/>
      <c r="D175" s="150" t="s">
        <v>156</v>
      </c>
      <c r="E175" s="151" t="s">
        <v>1</v>
      </c>
      <c r="F175" s="152" t="s">
        <v>1041</v>
      </c>
      <c r="H175" s="153">
        <v>0.45</v>
      </c>
      <c r="I175" s="154"/>
      <c r="L175" s="149"/>
      <c r="M175" s="155"/>
      <c r="T175" s="156"/>
      <c r="AT175" s="151" t="s">
        <v>156</v>
      </c>
      <c r="AU175" s="151" t="s">
        <v>90</v>
      </c>
      <c r="AV175" s="12" t="s">
        <v>90</v>
      </c>
      <c r="AW175" s="12" t="s">
        <v>36</v>
      </c>
      <c r="AX175" s="12" t="s">
        <v>81</v>
      </c>
      <c r="AY175" s="151" t="s">
        <v>144</v>
      </c>
    </row>
    <row r="176" spans="2:65" s="14" customFormat="1">
      <c r="B176" s="166"/>
      <c r="D176" s="150" t="s">
        <v>156</v>
      </c>
      <c r="E176" s="167" t="s">
        <v>1</v>
      </c>
      <c r="F176" s="168" t="s">
        <v>173</v>
      </c>
      <c r="H176" s="169">
        <v>3.63</v>
      </c>
      <c r="I176" s="170"/>
      <c r="L176" s="166"/>
      <c r="M176" s="171"/>
      <c r="T176" s="172"/>
      <c r="AT176" s="167" t="s">
        <v>156</v>
      </c>
      <c r="AU176" s="167" t="s">
        <v>90</v>
      </c>
      <c r="AV176" s="14" t="s">
        <v>151</v>
      </c>
      <c r="AW176" s="14" t="s">
        <v>36</v>
      </c>
      <c r="AX176" s="14" t="s">
        <v>88</v>
      </c>
      <c r="AY176" s="167" t="s">
        <v>144</v>
      </c>
    </row>
    <row r="177" spans="2:65" s="1" customFormat="1" ht="37.9" customHeight="1">
      <c r="B177" s="32"/>
      <c r="C177" s="136" t="s">
        <v>204</v>
      </c>
      <c r="D177" s="136" t="s">
        <v>146</v>
      </c>
      <c r="E177" s="137" t="s">
        <v>255</v>
      </c>
      <c r="F177" s="138" t="s">
        <v>256</v>
      </c>
      <c r="G177" s="139" t="s">
        <v>149</v>
      </c>
      <c r="H177" s="140">
        <v>18</v>
      </c>
      <c r="I177" s="141"/>
      <c r="J177" s="142">
        <f>ROUND(I177*H177,2)</f>
        <v>0</v>
      </c>
      <c r="K177" s="138" t="s">
        <v>150</v>
      </c>
      <c r="L177" s="32"/>
      <c r="M177" s="143" t="s">
        <v>1</v>
      </c>
      <c r="N177" s="144" t="s">
        <v>46</v>
      </c>
      <c r="P177" s="145">
        <f>O177*H177</f>
        <v>0</v>
      </c>
      <c r="Q177" s="145">
        <v>5.8E-4</v>
      </c>
      <c r="R177" s="145">
        <f>Q177*H177</f>
        <v>1.044E-2</v>
      </c>
      <c r="S177" s="145">
        <v>0</v>
      </c>
      <c r="T177" s="146">
        <f>S177*H177</f>
        <v>0</v>
      </c>
      <c r="AR177" s="147" t="s">
        <v>151</v>
      </c>
      <c r="AT177" s="147" t="s">
        <v>146</v>
      </c>
      <c r="AU177" s="147" t="s">
        <v>90</v>
      </c>
      <c r="AY177" s="17" t="s">
        <v>144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88</v>
      </c>
      <c r="BK177" s="148">
        <f>ROUND(I177*H177,2)</f>
        <v>0</v>
      </c>
      <c r="BL177" s="17" t="s">
        <v>151</v>
      </c>
      <c r="BM177" s="147" t="s">
        <v>1043</v>
      </c>
    </row>
    <row r="178" spans="2:65" s="13" customFormat="1">
      <c r="B178" s="157"/>
      <c r="D178" s="150" t="s">
        <v>156</v>
      </c>
      <c r="E178" s="158" t="s">
        <v>1</v>
      </c>
      <c r="F178" s="159" t="s">
        <v>162</v>
      </c>
      <c r="H178" s="158" t="s">
        <v>1</v>
      </c>
      <c r="I178" s="160"/>
      <c r="L178" s="157"/>
      <c r="M178" s="161"/>
      <c r="T178" s="162"/>
      <c r="AT178" s="158" t="s">
        <v>156</v>
      </c>
      <c r="AU178" s="158" t="s">
        <v>90</v>
      </c>
      <c r="AV178" s="13" t="s">
        <v>88</v>
      </c>
      <c r="AW178" s="13" t="s">
        <v>36</v>
      </c>
      <c r="AX178" s="13" t="s">
        <v>81</v>
      </c>
      <c r="AY178" s="158" t="s">
        <v>144</v>
      </c>
    </row>
    <row r="179" spans="2:65" s="13" customFormat="1">
      <c r="B179" s="157"/>
      <c r="D179" s="150" t="s">
        <v>156</v>
      </c>
      <c r="E179" s="158" t="s">
        <v>1</v>
      </c>
      <c r="F179" s="159" t="s">
        <v>246</v>
      </c>
      <c r="H179" s="158" t="s">
        <v>1</v>
      </c>
      <c r="I179" s="160"/>
      <c r="L179" s="157"/>
      <c r="M179" s="161"/>
      <c r="T179" s="162"/>
      <c r="AT179" s="158" t="s">
        <v>156</v>
      </c>
      <c r="AU179" s="158" t="s">
        <v>90</v>
      </c>
      <c r="AV179" s="13" t="s">
        <v>88</v>
      </c>
      <c r="AW179" s="13" t="s">
        <v>36</v>
      </c>
      <c r="AX179" s="13" t="s">
        <v>81</v>
      </c>
      <c r="AY179" s="158" t="s">
        <v>144</v>
      </c>
    </row>
    <row r="180" spans="2:65" s="12" customFormat="1">
      <c r="B180" s="149"/>
      <c r="D180" s="150" t="s">
        <v>156</v>
      </c>
      <c r="E180" s="151" t="s">
        <v>1</v>
      </c>
      <c r="F180" s="152" t="s">
        <v>1044</v>
      </c>
      <c r="H180" s="153">
        <v>18</v>
      </c>
      <c r="I180" s="154"/>
      <c r="L180" s="149"/>
      <c r="M180" s="155"/>
      <c r="T180" s="156"/>
      <c r="AT180" s="151" t="s">
        <v>156</v>
      </c>
      <c r="AU180" s="151" t="s">
        <v>90</v>
      </c>
      <c r="AV180" s="12" t="s">
        <v>90</v>
      </c>
      <c r="AW180" s="12" t="s">
        <v>36</v>
      </c>
      <c r="AX180" s="12" t="s">
        <v>88</v>
      </c>
      <c r="AY180" s="151" t="s">
        <v>144</v>
      </c>
    </row>
    <row r="181" spans="2:65" s="1" customFormat="1" ht="37.9" customHeight="1">
      <c r="B181" s="32"/>
      <c r="C181" s="136" t="s">
        <v>208</v>
      </c>
      <c r="D181" s="136" t="s">
        <v>146</v>
      </c>
      <c r="E181" s="137" t="s">
        <v>260</v>
      </c>
      <c r="F181" s="138" t="s">
        <v>261</v>
      </c>
      <c r="G181" s="139" t="s">
        <v>149</v>
      </c>
      <c r="H181" s="140">
        <v>18</v>
      </c>
      <c r="I181" s="141"/>
      <c r="J181" s="142">
        <f>ROUND(I181*H181,2)</f>
        <v>0</v>
      </c>
      <c r="K181" s="138" t="s">
        <v>150</v>
      </c>
      <c r="L181" s="32"/>
      <c r="M181" s="143" t="s">
        <v>1</v>
      </c>
      <c r="N181" s="144" t="s">
        <v>46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151</v>
      </c>
      <c r="AT181" s="147" t="s">
        <v>146</v>
      </c>
      <c r="AU181" s="147" t="s">
        <v>90</v>
      </c>
      <c r="AY181" s="17" t="s">
        <v>144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88</v>
      </c>
      <c r="BK181" s="148">
        <f>ROUND(I181*H181,2)</f>
        <v>0</v>
      </c>
      <c r="BL181" s="17" t="s">
        <v>151</v>
      </c>
      <c r="BM181" s="147" t="s">
        <v>1045</v>
      </c>
    </row>
    <row r="182" spans="2:65" s="1" customFormat="1" ht="62.65" customHeight="1">
      <c r="B182" s="32"/>
      <c r="C182" s="136" t="s">
        <v>215</v>
      </c>
      <c r="D182" s="136" t="s">
        <v>146</v>
      </c>
      <c r="E182" s="137" t="s">
        <v>278</v>
      </c>
      <c r="F182" s="138" t="s">
        <v>279</v>
      </c>
      <c r="G182" s="139" t="s">
        <v>239</v>
      </c>
      <c r="H182" s="140">
        <v>3.63</v>
      </c>
      <c r="I182" s="141"/>
      <c r="J182" s="142">
        <f>ROUND(I182*H182,2)</f>
        <v>0</v>
      </c>
      <c r="K182" s="138" t="s">
        <v>150</v>
      </c>
      <c r="L182" s="32"/>
      <c r="M182" s="143" t="s">
        <v>1</v>
      </c>
      <c r="N182" s="144" t="s">
        <v>46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151</v>
      </c>
      <c r="AT182" s="147" t="s">
        <v>146</v>
      </c>
      <c r="AU182" s="147" t="s">
        <v>90</v>
      </c>
      <c r="AY182" s="17" t="s">
        <v>144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88</v>
      </c>
      <c r="BK182" s="148">
        <f>ROUND(I182*H182,2)</f>
        <v>0</v>
      </c>
      <c r="BL182" s="17" t="s">
        <v>151</v>
      </c>
      <c r="BM182" s="147" t="s">
        <v>1046</v>
      </c>
    </row>
    <row r="183" spans="2:65" s="13" customFormat="1">
      <c r="B183" s="157"/>
      <c r="D183" s="150" t="s">
        <v>156</v>
      </c>
      <c r="E183" s="158" t="s">
        <v>1</v>
      </c>
      <c r="F183" s="159" t="s">
        <v>281</v>
      </c>
      <c r="H183" s="158" t="s">
        <v>1</v>
      </c>
      <c r="I183" s="160"/>
      <c r="L183" s="157"/>
      <c r="M183" s="161"/>
      <c r="T183" s="162"/>
      <c r="AT183" s="158" t="s">
        <v>156</v>
      </c>
      <c r="AU183" s="158" t="s">
        <v>90</v>
      </c>
      <c r="AV183" s="13" t="s">
        <v>88</v>
      </c>
      <c r="AW183" s="13" t="s">
        <v>36</v>
      </c>
      <c r="AX183" s="13" t="s">
        <v>81</v>
      </c>
      <c r="AY183" s="158" t="s">
        <v>144</v>
      </c>
    </row>
    <row r="184" spans="2:65" s="12" customFormat="1">
      <c r="B184" s="149"/>
      <c r="D184" s="150" t="s">
        <v>156</v>
      </c>
      <c r="E184" s="151" t="s">
        <v>1</v>
      </c>
      <c r="F184" s="152" t="s">
        <v>1047</v>
      </c>
      <c r="H184" s="153">
        <v>3.63</v>
      </c>
      <c r="I184" s="154"/>
      <c r="L184" s="149"/>
      <c r="M184" s="155"/>
      <c r="T184" s="156"/>
      <c r="AT184" s="151" t="s">
        <v>156</v>
      </c>
      <c r="AU184" s="151" t="s">
        <v>90</v>
      </c>
      <c r="AV184" s="12" t="s">
        <v>90</v>
      </c>
      <c r="AW184" s="12" t="s">
        <v>36</v>
      </c>
      <c r="AX184" s="12" t="s">
        <v>88</v>
      </c>
      <c r="AY184" s="151" t="s">
        <v>144</v>
      </c>
    </row>
    <row r="185" spans="2:65" s="1" customFormat="1" ht="62.65" customHeight="1">
      <c r="B185" s="32"/>
      <c r="C185" s="136" t="s">
        <v>221</v>
      </c>
      <c r="D185" s="136" t="s">
        <v>146</v>
      </c>
      <c r="E185" s="137" t="s">
        <v>285</v>
      </c>
      <c r="F185" s="138" t="s">
        <v>286</v>
      </c>
      <c r="G185" s="139" t="s">
        <v>239</v>
      </c>
      <c r="H185" s="140">
        <v>3.63</v>
      </c>
      <c r="I185" s="141"/>
      <c r="J185" s="142">
        <f>ROUND(I185*H185,2)</f>
        <v>0</v>
      </c>
      <c r="K185" s="138" t="s">
        <v>150</v>
      </c>
      <c r="L185" s="32"/>
      <c r="M185" s="143" t="s">
        <v>1</v>
      </c>
      <c r="N185" s="144" t="s">
        <v>46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151</v>
      </c>
      <c r="AT185" s="147" t="s">
        <v>146</v>
      </c>
      <c r="AU185" s="147" t="s">
        <v>90</v>
      </c>
      <c r="AY185" s="17" t="s">
        <v>144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88</v>
      </c>
      <c r="BK185" s="148">
        <f>ROUND(I185*H185,2)</f>
        <v>0</v>
      </c>
      <c r="BL185" s="17" t="s">
        <v>151</v>
      </c>
      <c r="BM185" s="147" t="s">
        <v>1048</v>
      </c>
    </row>
    <row r="186" spans="2:65" s="13" customFormat="1">
      <c r="B186" s="157"/>
      <c r="D186" s="150" t="s">
        <v>156</v>
      </c>
      <c r="E186" s="158" t="s">
        <v>1</v>
      </c>
      <c r="F186" s="159" t="s">
        <v>281</v>
      </c>
      <c r="H186" s="158" t="s">
        <v>1</v>
      </c>
      <c r="I186" s="160"/>
      <c r="L186" s="157"/>
      <c r="M186" s="161"/>
      <c r="T186" s="162"/>
      <c r="AT186" s="158" t="s">
        <v>156</v>
      </c>
      <c r="AU186" s="158" t="s">
        <v>90</v>
      </c>
      <c r="AV186" s="13" t="s">
        <v>88</v>
      </c>
      <c r="AW186" s="13" t="s">
        <v>36</v>
      </c>
      <c r="AX186" s="13" t="s">
        <v>81</v>
      </c>
      <c r="AY186" s="158" t="s">
        <v>144</v>
      </c>
    </row>
    <row r="187" spans="2:65" s="12" customFormat="1">
      <c r="B187" s="149"/>
      <c r="D187" s="150" t="s">
        <v>156</v>
      </c>
      <c r="E187" s="151" t="s">
        <v>1</v>
      </c>
      <c r="F187" s="152" t="s">
        <v>1047</v>
      </c>
      <c r="H187" s="153">
        <v>3.63</v>
      </c>
      <c r="I187" s="154"/>
      <c r="L187" s="149"/>
      <c r="M187" s="155"/>
      <c r="T187" s="156"/>
      <c r="AT187" s="151" t="s">
        <v>156</v>
      </c>
      <c r="AU187" s="151" t="s">
        <v>90</v>
      </c>
      <c r="AV187" s="12" t="s">
        <v>90</v>
      </c>
      <c r="AW187" s="12" t="s">
        <v>36</v>
      </c>
      <c r="AX187" s="12" t="s">
        <v>88</v>
      </c>
      <c r="AY187" s="151" t="s">
        <v>144</v>
      </c>
    </row>
    <row r="188" spans="2:65" s="1" customFormat="1" ht="44.25" customHeight="1">
      <c r="B188" s="32"/>
      <c r="C188" s="136" t="s">
        <v>227</v>
      </c>
      <c r="D188" s="199" t="s">
        <v>146</v>
      </c>
      <c r="E188" s="137" t="s">
        <v>295</v>
      </c>
      <c r="F188" s="138" t="s">
        <v>296</v>
      </c>
      <c r="G188" s="139" t="s">
        <v>297</v>
      </c>
      <c r="H188" s="140">
        <v>13.068</v>
      </c>
      <c r="I188" s="141"/>
      <c r="J188" s="142">
        <f>ROUND(I188*H188,2)</f>
        <v>0</v>
      </c>
      <c r="K188" s="198" t="s">
        <v>298</v>
      </c>
      <c r="L188" s="32"/>
      <c r="M188" s="143" t="s">
        <v>1</v>
      </c>
      <c r="N188" s="144" t="s">
        <v>46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151</v>
      </c>
      <c r="AT188" s="147" t="s">
        <v>146</v>
      </c>
      <c r="AU188" s="147" t="s">
        <v>90</v>
      </c>
      <c r="AY188" s="17" t="s">
        <v>144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88</v>
      </c>
      <c r="BK188" s="148">
        <f>ROUND(I188*H188,2)</f>
        <v>0</v>
      </c>
      <c r="BL188" s="17" t="s">
        <v>151</v>
      </c>
      <c r="BM188" s="147" t="s">
        <v>1049</v>
      </c>
    </row>
    <row r="189" spans="2:65" s="12" customFormat="1">
      <c r="B189" s="149"/>
      <c r="D189" s="150" t="s">
        <v>156</v>
      </c>
      <c r="E189" s="151" t="s">
        <v>1</v>
      </c>
      <c r="F189" s="152" t="s">
        <v>1050</v>
      </c>
      <c r="H189" s="153">
        <v>6.5339999999999998</v>
      </c>
      <c r="I189" s="154"/>
      <c r="L189" s="149"/>
      <c r="M189" s="155"/>
      <c r="T189" s="156"/>
      <c r="AT189" s="151" t="s">
        <v>156</v>
      </c>
      <c r="AU189" s="151" t="s">
        <v>90</v>
      </c>
      <c r="AV189" s="12" t="s">
        <v>90</v>
      </c>
      <c r="AW189" s="12" t="s">
        <v>36</v>
      </c>
      <c r="AX189" s="12" t="s">
        <v>81</v>
      </c>
      <c r="AY189" s="151" t="s">
        <v>144</v>
      </c>
    </row>
    <row r="190" spans="2:65" s="12" customFormat="1">
      <c r="B190" s="149"/>
      <c r="D190" s="150" t="s">
        <v>156</v>
      </c>
      <c r="E190" s="151" t="s">
        <v>1</v>
      </c>
      <c r="F190" s="152" t="s">
        <v>1050</v>
      </c>
      <c r="H190" s="153">
        <v>6.5339999999999998</v>
      </c>
      <c r="I190" s="154"/>
      <c r="L190" s="149"/>
      <c r="M190" s="155"/>
      <c r="T190" s="156"/>
      <c r="AT190" s="151" t="s">
        <v>156</v>
      </c>
      <c r="AU190" s="151" t="s">
        <v>90</v>
      </c>
      <c r="AV190" s="12" t="s">
        <v>90</v>
      </c>
      <c r="AW190" s="12" t="s">
        <v>36</v>
      </c>
      <c r="AX190" s="12" t="s">
        <v>81</v>
      </c>
      <c r="AY190" s="151" t="s">
        <v>144</v>
      </c>
    </row>
    <row r="191" spans="2:65" s="14" customFormat="1">
      <c r="B191" s="166"/>
      <c r="D191" s="150" t="s">
        <v>156</v>
      </c>
      <c r="E191" s="167" t="s">
        <v>1</v>
      </c>
      <c r="F191" s="168" t="s">
        <v>173</v>
      </c>
      <c r="H191" s="169">
        <v>13.068</v>
      </c>
      <c r="I191" s="170"/>
      <c r="L191" s="166"/>
      <c r="M191" s="171"/>
      <c r="T191" s="172"/>
      <c r="AT191" s="167" t="s">
        <v>156</v>
      </c>
      <c r="AU191" s="167" t="s">
        <v>90</v>
      </c>
      <c r="AV191" s="14" t="s">
        <v>151</v>
      </c>
      <c r="AW191" s="14" t="s">
        <v>36</v>
      </c>
      <c r="AX191" s="14" t="s">
        <v>88</v>
      </c>
      <c r="AY191" s="167" t="s">
        <v>144</v>
      </c>
    </row>
    <row r="192" spans="2:65" s="1" customFormat="1" ht="44.25" customHeight="1">
      <c r="B192" s="32"/>
      <c r="C192" s="136" t="s">
        <v>8</v>
      </c>
      <c r="D192" s="136" t="s">
        <v>146</v>
      </c>
      <c r="E192" s="137" t="s">
        <v>303</v>
      </c>
      <c r="F192" s="138" t="s">
        <v>304</v>
      </c>
      <c r="G192" s="139" t="s">
        <v>239</v>
      </c>
      <c r="H192" s="140">
        <v>3.55</v>
      </c>
      <c r="I192" s="141"/>
      <c r="J192" s="142">
        <f>ROUND(I192*H192,2)</f>
        <v>0</v>
      </c>
      <c r="K192" s="138" t="s">
        <v>150</v>
      </c>
      <c r="L192" s="32"/>
      <c r="M192" s="143" t="s">
        <v>1</v>
      </c>
      <c r="N192" s="144" t="s">
        <v>46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151</v>
      </c>
      <c r="AT192" s="147" t="s">
        <v>146</v>
      </c>
      <c r="AU192" s="147" t="s">
        <v>90</v>
      </c>
      <c r="AY192" s="17" t="s">
        <v>144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88</v>
      </c>
      <c r="BK192" s="148">
        <f>ROUND(I192*H192,2)</f>
        <v>0</v>
      </c>
      <c r="BL192" s="17" t="s">
        <v>151</v>
      </c>
      <c r="BM192" s="147" t="s">
        <v>1051</v>
      </c>
    </row>
    <row r="193" spans="2:65" s="13" customFormat="1">
      <c r="B193" s="157"/>
      <c r="D193" s="150" t="s">
        <v>156</v>
      </c>
      <c r="E193" s="158" t="s">
        <v>1</v>
      </c>
      <c r="F193" s="159" t="s">
        <v>162</v>
      </c>
      <c r="H193" s="158" t="s">
        <v>1</v>
      </c>
      <c r="I193" s="160"/>
      <c r="L193" s="157"/>
      <c r="M193" s="161"/>
      <c r="T193" s="162"/>
      <c r="AT193" s="158" t="s">
        <v>156</v>
      </c>
      <c r="AU193" s="158" t="s">
        <v>90</v>
      </c>
      <c r="AV193" s="13" t="s">
        <v>88</v>
      </c>
      <c r="AW193" s="13" t="s">
        <v>36</v>
      </c>
      <c r="AX193" s="13" t="s">
        <v>81</v>
      </c>
      <c r="AY193" s="158" t="s">
        <v>144</v>
      </c>
    </row>
    <row r="194" spans="2:65" s="13" customFormat="1">
      <c r="B194" s="157"/>
      <c r="D194" s="150" t="s">
        <v>156</v>
      </c>
      <c r="E194" s="158" t="s">
        <v>1</v>
      </c>
      <c r="F194" s="159" t="s">
        <v>246</v>
      </c>
      <c r="H194" s="158" t="s">
        <v>1</v>
      </c>
      <c r="I194" s="160"/>
      <c r="L194" s="157"/>
      <c r="M194" s="161"/>
      <c r="T194" s="162"/>
      <c r="AT194" s="158" t="s">
        <v>156</v>
      </c>
      <c r="AU194" s="158" t="s">
        <v>90</v>
      </c>
      <c r="AV194" s="13" t="s">
        <v>88</v>
      </c>
      <c r="AW194" s="13" t="s">
        <v>36</v>
      </c>
      <c r="AX194" s="13" t="s">
        <v>81</v>
      </c>
      <c r="AY194" s="158" t="s">
        <v>144</v>
      </c>
    </row>
    <row r="195" spans="2:65" s="12" customFormat="1">
      <c r="B195" s="149"/>
      <c r="D195" s="150" t="s">
        <v>156</v>
      </c>
      <c r="E195" s="151" t="s">
        <v>1</v>
      </c>
      <c r="F195" s="152" t="s">
        <v>1052</v>
      </c>
      <c r="H195" s="153">
        <v>3.55</v>
      </c>
      <c r="I195" s="154"/>
      <c r="L195" s="149"/>
      <c r="M195" s="155"/>
      <c r="T195" s="156"/>
      <c r="AT195" s="151" t="s">
        <v>156</v>
      </c>
      <c r="AU195" s="151" t="s">
        <v>90</v>
      </c>
      <c r="AV195" s="12" t="s">
        <v>90</v>
      </c>
      <c r="AW195" s="12" t="s">
        <v>36</v>
      </c>
      <c r="AX195" s="12" t="s">
        <v>88</v>
      </c>
      <c r="AY195" s="151" t="s">
        <v>144</v>
      </c>
    </row>
    <row r="196" spans="2:65" s="1" customFormat="1" ht="16.5" customHeight="1">
      <c r="B196" s="32"/>
      <c r="C196" s="173" t="s">
        <v>236</v>
      </c>
      <c r="D196" s="173" t="s">
        <v>309</v>
      </c>
      <c r="E196" s="174" t="s">
        <v>310</v>
      </c>
      <c r="F196" s="175" t="s">
        <v>311</v>
      </c>
      <c r="G196" s="176" t="s">
        <v>297</v>
      </c>
      <c r="H196" s="177">
        <v>7.1</v>
      </c>
      <c r="I196" s="178"/>
      <c r="J196" s="179">
        <f>ROUND(I196*H196,2)</f>
        <v>0</v>
      </c>
      <c r="K196" s="175" t="s">
        <v>150</v>
      </c>
      <c r="L196" s="180"/>
      <c r="M196" s="181" t="s">
        <v>1</v>
      </c>
      <c r="N196" s="182" t="s">
        <v>46</v>
      </c>
      <c r="P196" s="145">
        <f>O196*H196</f>
        <v>0</v>
      </c>
      <c r="Q196" s="145">
        <v>1</v>
      </c>
      <c r="R196" s="145">
        <f>Q196*H196</f>
        <v>7.1</v>
      </c>
      <c r="S196" s="145">
        <v>0</v>
      </c>
      <c r="T196" s="146">
        <f>S196*H196</f>
        <v>0</v>
      </c>
      <c r="AR196" s="147" t="s">
        <v>192</v>
      </c>
      <c r="AT196" s="147" t="s">
        <v>309</v>
      </c>
      <c r="AU196" s="147" t="s">
        <v>90</v>
      </c>
      <c r="AY196" s="17" t="s">
        <v>144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88</v>
      </c>
      <c r="BK196" s="148">
        <f>ROUND(I196*H196,2)</f>
        <v>0</v>
      </c>
      <c r="BL196" s="17" t="s">
        <v>151</v>
      </c>
      <c r="BM196" s="147" t="s">
        <v>1053</v>
      </c>
    </row>
    <row r="197" spans="2:65" s="1" customFormat="1" ht="19.5">
      <c r="B197" s="32"/>
      <c r="D197" s="150" t="s">
        <v>168</v>
      </c>
      <c r="F197" s="163" t="s">
        <v>313</v>
      </c>
      <c r="I197" s="164"/>
      <c r="L197" s="32"/>
      <c r="M197" s="165"/>
      <c r="T197" s="54"/>
      <c r="AT197" s="17" t="s">
        <v>168</v>
      </c>
      <c r="AU197" s="17" t="s">
        <v>90</v>
      </c>
    </row>
    <row r="198" spans="2:65" s="12" customFormat="1">
      <c r="B198" s="149"/>
      <c r="D198" s="150" t="s">
        <v>156</v>
      </c>
      <c r="E198" s="151" t="s">
        <v>1</v>
      </c>
      <c r="F198" s="152" t="s">
        <v>1054</v>
      </c>
      <c r="H198" s="153">
        <v>7.1</v>
      </c>
      <c r="I198" s="154"/>
      <c r="L198" s="149"/>
      <c r="M198" s="155"/>
      <c r="T198" s="156"/>
      <c r="AT198" s="151" t="s">
        <v>156</v>
      </c>
      <c r="AU198" s="151" t="s">
        <v>90</v>
      </c>
      <c r="AV198" s="12" t="s">
        <v>90</v>
      </c>
      <c r="AW198" s="12" t="s">
        <v>36</v>
      </c>
      <c r="AX198" s="12" t="s">
        <v>88</v>
      </c>
      <c r="AY198" s="151" t="s">
        <v>144</v>
      </c>
    </row>
    <row r="199" spans="2:65" s="1" customFormat="1" ht="66.75" customHeight="1">
      <c r="B199" s="32"/>
      <c r="C199" s="136" t="s">
        <v>242</v>
      </c>
      <c r="D199" s="136" t="s">
        <v>146</v>
      </c>
      <c r="E199" s="137" t="s">
        <v>316</v>
      </c>
      <c r="F199" s="138" t="s">
        <v>317</v>
      </c>
      <c r="G199" s="139" t="s">
        <v>239</v>
      </c>
      <c r="H199" s="140">
        <v>2.1800000000000002</v>
      </c>
      <c r="I199" s="141"/>
      <c r="J199" s="142">
        <f>ROUND(I199*H199,2)</f>
        <v>0</v>
      </c>
      <c r="K199" s="138" t="s">
        <v>150</v>
      </c>
      <c r="L199" s="32"/>
      <c r="M199" s="143" t="s">
        <v>1</v>
      </c>
      <c r="N199" s="144" t="s">
        <v>46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151</v>
      </c>
      <c r="AT199" s="147" t="s">
        <v>146</v>
      </c>
      <c r="AU199" s="147" t="s">
        <v>90</v>
      </c>
      <c r="AY199" s="17" t="s">
        <v>144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88</v>
      </c>
      <c r="BK199" s="148">
        <f>ROUND(I199*H199,2)</f>
        <v>0</v>
      </c>
      <c r="BL199" s="17" t="s">
        <v>151</v>
      </c>
      <c r="BM199" s="147" t="s">
        <v>1055</v>
      </c>
    </row>
    <row r="200" spans="2:65" s="13" customFormat="1">
      <c r="B200" s="157"/>
      <c r="D200" s="150" t="s">
        <v>156</v>
      </c>
      <c r="E200" s="158" t="s">
        <v>1</v>
      </c>
      <c r="F200" s="159" t="s">
        <v>162</v>
      </c>
      <c r="H200" s="158" t="s">
        <v>1</v>
      </c>
      <c r="I200" s="160"/>
      <c r="L200" s="157"/>
      <c r="M200" s="161"/>
      <c r="T200" s="162"/>
      <c r="AT200" s="158" t="s">
        <v>156</v>
      </c>
      <c r="AU200" s="158" t="s">
        <v>90</v>
      </c>
      <c r="AV200" s="13" t="s">
        <v>88</v>
      </c>
      <c r="AW200" s="13" t="s">
        <v>36</v>
      </c>
      <c r="AX200" s="13" t="s">
        <v>81</v>
      </c>
      <c r="AY200" s="158" t="s">
        <v>144</v>
      </c>
    </row>
    <row r="201" spans="2:65" s="13" customFormat="1">
      <c r="B201" s="157"/>
      <c r="D201" s="150" t="s">
        <v>156</v>
      </c>
      <c r="E201" s="158" t="s">
        <v>1</v>
      </c>
      <c r="F201" s="159" t="s">
        <v>246</v>
      </c>
      <c r="H201" s="158" t="s">
        <v>1</v>
      </c>
      <c r="I201" s="160"/>
      <c r="L201" s="157"/>
      <c r="M201" s="161"/>
      <c r="T201" s="162"/>
      <c r="AT201" s="158" t="s">
        <v>156</v>
      </c>
      <c r="AU201" s="158" t="s">
        <v>90</v>
      </c>
      <c r="AV201" s="13" t="s">
        <v>88</v>
      </c>
      <c r="AW201" s="13" t="s">
        <v>36</v>
      </c>
      <c r="AX201" s="13" t="s">
        <v>81</v>
      </c>
      <c r="AY201" s="158" t="s">
        <v>144</v>
      </c>
    </row>
    <row r="202" spans="2:65" s="12" customFormat="1">
      <c r="B202" s="149"/>
      <c r="D202" s="150" t="s">
        <v>156</v>
      </c>
      <c r="E202" s="151" t="s">
        <v>1</v>
      </c>
      <c r="F202" s="152" t="s">
        <v>1056</v>
      </c>
      <c r="H202" s="153">
        <v>2.1800000000000002</v>
      </c>
      <c r="I202" s="154"/>
      <c r="L202" s="149"/>
      <c r="M202" s="155"/>
      <c r="T202" s="156"/>
      <c r="AT202" s="151" t="s">
        <v>156</v>
      </c>
      <c r="AU202" s="151" t="s">
        <v>90</v>
      </c>
      <c r="AV202" s="12" t="s">
        <v>90</v>
      </c>
      <c r="AW202" s="12" t="s">
        <v>36</v>
      </c>
      <c r="AX202" s="12" t="s">
        <v>88</v>
      </c>
      <c r="AY202" s="151" t="s">
        <v>144</v>
      </c>
    </row>
    <row r="203" spans="2:65" s="1" customFormat="1" ht="16.5" customHeight="1">
      <c r="B203" s="32"/>
      <c r="C203" s="173" t="s">
        <v>250</v>
      </c>
      <c r="D203" s="173" t="s">
        <v>309</v>
      </c>
      <c r="E203" s="174" t="s">
        <v>321</v>
      </c>
      <c r="F203" s="175" t="s">
        <v>322</v>
      </c>
      <c r="G203" s="176" t="s">
        <v>297</v>
      </c>
      <c r="H203" s="177">
        <v>4.3600000000000003</v>
      </c>
      <c r="I203" s="178"/>
      <c r="J203" s="179">
        <f>ROUND(I203*H203,2)</f>
        <v>0</v>
      </c>
      <c r="K203" s="175" t="s">
        <v>150</v>
      </c>
      <c r="L203" s="180"/>
      <c r="M203" s="181" t="s">
        <v>1</v>
      </c>
      <c r="N203" s="182" t="s">
        <v>46</v>
      </c>
      <c r="P203" s="145">
        <f>O203*H203</f>
        <v>0</v>
      </c>
      <c r="Q203" s="145">
        <v>1</v>
      </c>
      <c r="R203" s="145">
        <f>Q203*H203</f>
        <v>4.3600000000000003</v>
      </c>
      <c r="S203" s="145">
        <v>0</v>
      </c>
      <c r="T203" s="146">
        <f>S203*H203</f>
        <v>0</v>
      </c>
      <c r="AR203" s="147" t="s">
        <v>192</v>
      </c>
      <c r="AT203" s="147" t="s">
        <v>309</v>
      </c>
      <c r="AU203" s="147" t="s">
        <v>90</v>
      </c>
      <c r="AY203" s="17" t="s">
        <v>144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88</v>
      </c>
      <c r="BK203" s="148">
        <f>ROUND(I203*H203,2)</f>
        <v>0</v>
      </c>
      <c r="BL203" s="17" t="s">
        <v>151</v>
      </c>
      <c r="BM203" s="147" t="s">
        <v>1057</v>
      </c>
    </row>
    <row r="204" spans="2:65" s="1" customFormat="1" ht="19.5">
      <c r="B204" s="32"/>
      <c r="D204" s="150" t="s">
        <v>168</v>
      </c>
      <c r="F204" s="163" t="s">
        <v>324</v>
      </c>
      <c r="I204" s="164"/>
      <c r="L204" s="32"/>
      <c r="M204" s="165"/>
      <c r="T204" s="54"/>
      <c r="AT204" s="17" t="s">
        <v>168</v>
      </c>
      <c r="AU204" s="17" t="s">
        <v>90</v>
      </c>
    </row>
    <row r="205" spans="2:65" s="12" customFormat="1">
      <c r="B205" s="149"/>
      <c r="D205" s="150" t="s">
        <v>156</v>
      </c>
      <c r="F205" s="152" t="s">
        <v>1058</v>
      </c>
      <c r="H205" s="153">
        <v>4.3600000000000003</v>
      </c>
      <c r="I205" s="154"/>
      <c r="L205" s="149"/>
      <c r="M205" s="155"/>
      <c r="T205" s="156"/>
      <c r="AT205" s="151" t="s">
        <v>156</v>
      </c>
      <c r="AU205" s="151" t="s">
        <v>90</v>
      </c>
      <c r="AV205" s="12" t="s">
        <v>90</v>
      </c>
      <c r="AW205" s="12" t="s">
        <v>4</v>
      </c>
      <c r="AX205" s="12" t="s">
        <v>88</v>
      </c>
      <c r="AY205" s="151" t="s">
        <v>144</v>
      </c>
    </row>
    <row r="206" spans="2:65" s="11" customFormat="1" ht="22.9" customHeight="1">
      <c r="B206" s="124"/>
      <c r="D206" s="125" t="s">
        <v>80</v>
      </c>
      <c r="E206" s="134" t="s">
        <v>90</v>
      </c>
      <c r="F206" s="134" t="s">
        <v>360</v>
      </c>
      <c r="I206" s="127"/>
      <c r="J206" s="135">
        <f>BK206</f>
        <v>0</v>
      </c>
      <c r="L206" s="124"/>
      <c r="M206" s="129"/>
      <c r="P206" s="130">
        <f>SUM(P207:P211)</f>
        <v>0</v>
      </c>
      <c r="R206" s="130">
        <f>SUM(R207:R211)</f>
        <v>2.1809399999999997</v>
      </c>
      <c r="T206" s="131">
        <f>SUM(T207:T211)</f>
        <v>0</v>
      </c>
      <c r="AR206" s="125" t="s">
        <v>88</v>
      </c>
      <c r="AT206" s="132" t="s">
        <v>80</v>
      </c>
      <c r="AU206" s="132" t="s">
        <v>88</v>
      </c>
      <c r="AY206" s="125" t="s">
        <v>144</v>
      </c>
      <c r="BK206" s="133">
        <f>SUM(BK207:BK211)</f>
        <v>0</v>
      </c>
    </row>
    <row r="207" spans="2:65" s="1" customFormat="1" ht="44.25" customHeight="1">
      <c r="B207" s="32"/>
      <c r="C207" s="136" t="s">
        <v>254</v>
      </c>
      <c r="D207" s="136" t="s">
        <v>146</v>
      </c>
      <c r="E207" s="137" t="s">
        <v>362</v>
      </c>
      <c r="F207" s="138" t="s">
        <v>363</v>
      </c>
      <c r="G207" s="139" t="s">
        <v>239</v>
      </c>
      <c r="H207" s="140">
        <v>0.9</v>
      </c>
      <c r="I207" s="141"/>
      <c r="J207" s="142">
        <f>ROUND(I207*H207,2)</f>
        <v>0</v>
      </c>
      <c r="K207" s="138" t="s">
        <v>150</v>
      </c>
      <c r="L207" s="32"/>
      <c r="M207" s="143" t="s">
        <v>1</v>
      </c>
      <c r="N207" s="144" t="s">
        <v>46</v>
      </c>
      <c r="P207" s="145">
        <f>O207*H207</f>
        <v>0</v>
      </c>
      <c r="Q207" s="145">
        <v>1.63</v>
      </c>
      <c r="R207" s="145">
        <f>Q207*H207</f>
        <v>1.4669999999999999</v>
      </c>
      <c r="S207" s="145">
        <v>0</v>
      </c>
      <c r="T207" s="146">
        <f>S207*H207</f>
        <v>0</v>
      </c>
      <c r="AR207" s="147" t="s">
        <v>151</v>
      </c>
      <c r="AT207" s="147" t="s">
        <v>146</v>
      </c>
      <c r="AU207" s="147" t="s">
        <v>90</v>
      </c>
      <c r="AY207" s="17" t="s">
        <v>144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88</v>
      </c>
      <c r="BK207" s="148">
        <f>ROUND(I207*H207,2)</f>
        <v>0</v>
      </c>
      <c r="BL207" s="17" t="s">
        <v>151</v>
      </c>
      <c r="BM207" s="147" t="s">
        <v>1059</v>
      </c>
    </row>
    <row r="208" spans="2:65" s="13" customFormat="1">
      <c r="B208" s="157"/>
      <c r="D208" s="150" t="s">
        <v>156</v>
      </c>
      <c r="E208" s="158" t="s">
        <v>1</v>
      </c>
      <c r="F208" s="159" t="s">
        <v>162</v>
      </c>
      <c r="H208" s="158" t="s">
        <v>1</v>
      </c>
      <c r="I208" s="160"/>
      <c r="L208" s="157"/>
      <c r="M208" s="161"/>
      <c r="T208" s="162"/>
      <c r="AT208" s="158" t="s">
        <v>156</v>
      </c>
      <c r="AU208" s="158" t="s">
        <v>90</v>
      </c>
      <c r="AV208" s="13" t="s">
        <v>88</v>
      </c>
      <c r="AW208" s="13" t="s">
        <v>36</v>
      </c>
      <c r="AX208" s="13" t="s">
        <v>81</v>
      </c>
      <c r="AY208" s="158" t="s">
        <v>144</v>
      </c>
    </row>
    <row r="209" spans="2:65" s="12" customFormat="1">
      <c r="B209" s="149"/>
      <c r="D209" s="150" t="s">
        <v>156</v>
      </c>
      <c r="E209" s="151" t="s">
        <v>1</v>
      </c>
      <c r="F209" s="152" t="s">
        <v>1060</v>
      </c>
      <c r="H209" s="153">
        <v>0.9</v>
      </c>
      <c r="I209" s="154"/>
      <c r="L209" s="149"/>
      <c r="M209" s="155"/>
      <c r="T209" s="156"/>
      <c r="AT209" s="151" t="s">
        <v>156</v>
      </c>
      <c r="AU209" s="151" t="s">
        <v>90</v>
      </c>
      <c r="AV209" s="12" t="s">
        <v>90</v>
      </c>
      <c r="AW209" s="12" t="s">
        <v>36</v>
      </c>
      <c r="AX209" s="12" t="s">
        <v>88</v>
      </c>
      <c r="AY209" s="151" t="s">
        <v>144</v>
      </c>
    </row>
    <row r="210" spans="2:65" s="1" customFormat="1" ht="66.75" customHeight="1">
      <c r="B210" s="32"/>
      <c r="C210" s="136" t="s">
        <v>259</v>
      </c>
      <c r="D210" s="136" t="s">
        <v>146</v>
      </c>
      <c r="E210" s="137" t="s">
        <v>367</v>
      </c>
      <c r="F210" s="138" t="s">
        <v>368</v>
      </c>
      <c r="G210" s="139" t="s">
        <v>224</v>
      </c>
      <c r="H210" s="140">
        <v>3</v>
      </c>
      <c r="I210" s="141"/>
      <c r="J210" s="142">
        <f>ROUND(I210*H210,2)</f>
        <v>0</v>
      </c>
      <c r="K210" s="138" t="s">
        <v>150</v>
      </c>
      <c r="L210" s="32"/>
      <c r="M210" s="143" t="s">
        <v>1</v>
      </c>
      <c r="N210" s="144" t="s">
        <v>46</v>
      </c>
      <c r="P210" s="145">
        <f>O210*H210</f>
        <v>0</v>
      </c>
      <c r="Q210" s="145">
        <v>0.23798</v>
      </c>
      <c r="R210" s="145">
        <f>Q210*H210</f>
        <v>0.71394000000000002</v>
      </c>
      <c r="S210" s="145">
        <v>0</v>
      </c>
      <c r="T210" s="146">
        <f>S210*H210</f>
        <v>0</v>
      </c>
      <c r="AR210" s="147" t="s">
        <v>151</v>
      </c>
      <c r="AT210" s="147" t="s">
        <v>146</v>
      </c>
      <c r="AU210" s="147" t="s">
        <v>90</v>
      </c>
      <c r="AY210" s="17" t="s">
        <v>144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88</v>
      </c>
      <c r="BK210" s="148">
        <f>ROUND(I210*H210,2)</f>
        <v>0</v>
      </c>
      <c r="BL210" s="17" t="s">
        <v>151</v>
      </c>
      <c r="BM210" s="147" t="s">
        <v>1061</v>
      </c>
    </row>
    <row r="211" spans="2:65" s="12" customFormat="1">
      <c r="B211" s="149"/>
      <c r="D211" s="150" t="s">
        <v>156</v>
      </c>
      <c r="E211" s="151" t="s">
        <v>1</v>
      </c>
      <c r="F211" s="152" t="s">
        <v>1062</v>
      </c>
      <c r="H211" s="153">
        <v>3</v>
      </c>
      <c r="I211" s="154"/>
      <c r="L211" s="149"/>
      <c r="M211" s="155"/>
      <c r="T211" s="156"/>
      <c r="AT211" s="151" t="s">
        <v>156</v>
      </c>
      <c r="AU211" s="151" t="s">
        <v>90</v>
      </c>
      <c r="AV211" s="12" t="s">
        <v>90</v>
      </c>
      <c r="AW211" s="12" t="s">
        <v>36</v>
      </c>
      <c r="AX211" s="12" t="s">
        <v>88</v>
      </c>
      <c r="AY211" s="151" t="s">
        <v>144</v>
      </c>
    </row>
    <row r="212" spans="2:65" s="11" customFormat="1" ht="22.9" customHeight="1">
      <c r="B212" s="124"/>
      <c r="D212" s="125" t="s">
        <v>80</v>
      </c>
      <c r="E212" s="134" t="s">
        <v>151</v>
      </c>
      <c r="F212" s="134" t="s">
        <v>371</v>
      </c>
      <c r="I212" s="127"/>
      <c r="J212" s="135">
        <f>BK212</f>
        <v>0</v>
      </c>
      <c r="L212" s="124"/>
      <c r="M212" s="129"/>
      <c r="P212" s="130">
        <f>SUM(P213:P216)</f>
        <v>0</v>
      </c>
      <c r="R212" s="130">
        <f>SUM(R213:R216)</f>
        <v>0</v>
      </c>
      <c r="T212" s="131">
        <f>SUM(T213:T216)</f>
        <v>0</v>
      </c>
      <c r="AR212" s="125" t="s">
        <v>88</v>
      </c>
      <c r="AT212" s="132" t="s">
        <v>80</v>
      </c>
      <c r="AU212" s="132" t="s">
        <v>88</v>
      </c>
      <c r="AY212" s="125" t="s">
        <v>144</v>
      </c>
      <c r="BK212" s="133">
        <f>SUM(BK213:BK216)</f>
        <v>0</v>
      </c>
    </row>
    <row r="213" spans="2:65" s="1" customFormat="1" ht="33" customHeight="1">
      <c r="B213" s="32"/>
      <c r="C213" s="136" t="s">
        <v>7</v>
      </c>
      <c r="D213" s="136" t="s">
        <v>146</v>
      </c>
      <c r="E213" s="137" t="s">
        <v>378</v>
      </c>
      <c r="F213" s="138" t="s">
        <v>379</v>
      </c>
      <c r="G213" s="139" t="s">
        <v>239</v>
      </c>
      <c r="H213" s="140">
        <v>0.6</v>
      </c>
      <c r="I213" s="141"/>
      <c r="J213" s="142">
        <f>ROUND(I213*H213,2)</f>
        <v>0</v>
      </c>
      <c r="K213" s="138" t="s">
        <v>150</v>
      </c>
      <c r="L213" s="32"/>
      <c r="M213" s="143" t="s">
        <v>1</v>
      </c>
      <c r="N213" s="144" t="s">
        <v>46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151</v>
      </c>
      <c r="AT213" s="147" t="s">
        <v>146</v>
      </c>
      <c r="AU213" s="147" t="s">
        <v>90</v>
      </c>
      <c r="AY213" s="17" t="s">
        <v>144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88</v>
      </c>
      <c r="BK213" s="148">
        <f>ROUND(I213*H213,2)</f>
        <v>0</v>
      </c>
      <c r="BL213" s="17" t="s">
        <v>151</v>
      </c>
      <c r="BM213" s="147" t="s">
        <v>1063</v>
      </c>
    </row>
    <row r="214" spans="2:65" s="13" customFormat="1">
      <c r="B214" s="157"/>
      <c r="D214" s="150" t="s">
        <v>156</v>
      </c>
      <c r="E214" s="158" t="s">
        <v>1</v>
      </c>
      <c r="F214" s="159" t="s">
        <v>162</v>
      </c>
      <c r="H214" s="158" t="s">
        <v>1</v>
      </c>
      <c r="I214" s="160"/>
      <c r="L214" s="157"/>
      <c r="M214" s="161"/>
      <c r="T214" s="162"/>
      <c r="AT214" s="158" t="s">
        <v>156</v>
      </c>
      <c r="AU214" s="158" t="s">
        <v>90</v>
      </c>
      <c r="AV214" s="13" t="s">
        <v>88</v>
      </c>
      <c r="AW214" s="13" t="s">
        <v>36</v>
      </c>
      <c r="AX214" s="13" t="s">
        <v>81</v>
      </c>
      <c r="AY214" s="158" t="s">
        <v>144</v>
      </c>
    </row>
    <row r="215" spans="2:65" s="13" customFormat="1">
      <c r="B215" s="157"/>
      <c r="D215" s="150" t="s">
        <v>156</v>
      </c>
      <c r="E215" s="158" t="s">
        <v>1</v>
      </c>
      <c r="F215" s="159" t="s">
        <v>246</v>
      </c>
      <c r="H215" s="158" t="s">
        <v>1</v>
      </c>
      <c r="I215" s="160"/>
      <c r="L215" s="157"/>
      <c r="M215" s="161"/>
      <c r="T215" s="162"/>
      <c r="AT215" s="158" t="s">
        <v>156</v>
      </c>
      <c r="AU215" s="158" t="s">
        <v>90</v>
      </c>
      <c r="AV215" s="13" t="s">
        <v>88</v>
      </c>
      <c r="AW215" s="13" t="s">
        <v>36</v>
      </c>
      <c r="AX215" s="13" t="s">
        <v>81</v>
      </c>
      <c r="AY215" s="158" t="s">
        <v>144</v>
      </c>
    </row>
    <row r="216" spans="2:65" s="12" customFormat="1">
      <c r="B216" s="149"/>
      <c r="D216" s="150" t="s">
        <v>156</v>
      </c>
      <c r="E216" s="151" t="s">
        <v>1</v>
      </c>
      <c r="F216" s="152" t="s">
        <v>1064</v>
      </c>
      <c r="H216" s="153">
        <v>0.6</v>
      </c>
      <c r="I216" s="154"/>
      <c r="L216" s="149"/>
      <c r="M216" s="155"/>
      <c r="T216" s="156"/>
      <c r="AT216" s="151" t="s">
        <v>156</v>
      </c>
      <c r="AU216" s="151" t="s">
        <v>90</v>
      </c>
      <c r="AV216" s="12" t="s">
        <v>90</v>
      </c>
      <c r="AW216" s="12" t="s">
        <v>36</v>
      </c>
      <c r="AX216" s="12" t="s">
        <v>88</v>
      </c>
      <c r="AY216" s="151" t="s">
        <v>144</v>
      </c>
    </row>
    <row r="217" spans="2:65" s="11" customFormat="1" ht="22.9" customHeight="1">
      <c r="B217" s="124"/>
      <c r="D217" s="125" t="s">
        <v>80</v>
      </c>
      <c r="E217" s="134" t="s">
        <v>174</v>
      </c>
      <c r="F217" s="134" t="s">
        <v>389</v>
      </c>
      <c r="I217" s="127"/>
      <c r="J217" s="135">
        <f>BK217</f>
        <v>0</v>
      </c>
      <c r="L217" s="124"/>
      <c r="M217" s="129"/>
      <c r="P217" s="130">
        <f>SUM(P218:P245)</f>
        <v>0</v>
      </c>
      <c r="R217" s="130">
        <f>SUM(R218:R245)</f>
        <v>0</v>
      </c>
      <c r="T217" s="131">
        <f>SUM(T218:T245)</f>
        <v>0</v>
      </c>
      <c r="AR217" s="125" t="s">
        <v>88</v>
      </c>
      <c r="AT217" s="132" t="s">
        <v>80</v>
      </c>
      <c r="AU217" s="132" t="s">
        <v>88</v>
      </c>
      <c r="AY217" s="125" t="s">
        <v>144</v>
      </c>
      <c r="BK217" s="133">
        <f>SUM(BK218:BK245)</f>
        <v>0</v>
      </c>
    </row>
    <row r="218" spans="2:65" s="1" customFormat="1" ht="33" customHeight="1">
      <c r="B218" s="32"/>
      <c r="C218" s="136" t="s">
        <v>266</v>
      </c>
      <c r="D218" s="136" t="s">
        <v>146</v>
      </c>
      <c r="E218" s="137" t="s">
        <v>391</v>
      </c>
      <c r="F218" s="138" t="s">
        <v>392</v>
      </c>
      <c r="G218" s="139" t="s">
        <v>149</v>
      </c>
      <c r="H218" s="140">
        <v>6</v>
      </c>
      <c r="I218" s="141"/>
      <c r="J218" s="142">
        <f>ROUND(I218*H218,2)</f>
        <v>0</v>
      </c>
      <c r="K218" s="138" t="s">
        <v>150</v>
      </c>
      <c r="L218" s="32"/>
      <c r="M218" s="143" t="s">
        <v>1</v>
      </c>
      <c r="N218" s="144" t="s">
        <v>46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151</v>
      </c>
      <c r="AT218" s="147" t="s">
        <v>146</v>
      </c>
      <c r="AU218" s="147" t="s">
        <v>90</v>
      </c>
      <c r="AY218" s="17" t="s">
        <v>144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88</v>
      </c>
      <c r="BK218" s="148">
        <f>ROUND(I218*H218,2)</f>
        <v>0</v>
      </c>
      <c r="BL218" s="17" t="s">
        <v>151</v>
      </c>
      <c r="BM218" s="147" t="s">
        <v>1065</v>
      </c>
    </row>
    <row r="219" spans="2:65" s="13" customFormat="1">
      <c r="B219" s="157"/>
      <c r="D219" s="150" t="s">
        <v>156</v>
      </c>
      <c r="E219" s="158" t="s">
        <v>1</v>
      </c>
      <c r="F219" s="159" t="s">
        <v>162</v>
      </c>
      <c r="H219" s="158" t="s">
        <v>1</v>
      </c>
      <c r="I219" s="160"/>
      <c r="L219" s="157"/>
      <c r="M219" s="161"/>
      <c r="T219" s="162"/>
      <c r="AT219" s="158" t="s">
        <v>156</v>
      </c>
      <c r="AU219" s="158" t="s">
        <v>90</v>
      </c>
      <c r="AV219" s="13" t="s">
        <v>88</v>
      </c>
      <c r="AW219" s="13" t="s">
        <v>36</v>
      </c>
      <c r="AX219" s="13" t="s">
        <v>81</v>
      </c>
      <c r="AY219" s="158" t="s">
        <v>144</v>
      </c>
    </row>
    <row r="220" spans="2:65" s="13" customFormat="1">
      <c r="B220" s="157"/>
      <c r="D220" s="150" t="s">
        <v>156</v>
      </c>
      <c r="E220" s="158" t="s">
        <v>1</v>
      </c>
      <c r="F220" s="159" t="s">
        <v>163</v>
      </c>
      <c r="H220" s="158" t="s">
        <v>1</v>
      </c>
      <c r="I220" s="160"/>
      <c r="L220" s="157"/>
      <c r="M220" s="161"/>
      <c r="T220" s="162"/>
      <c r="AT220" s="158" t="s">
        <v>156</v>
      </c>
      <c r="AU220" s="158" t="s">
        <v>90</v>
      </c>
      <c r="AV220" s="13" t="s">
        <v>88</v>
      </c>
      <c r="AW220" s="13" t="s">
        <v>36</v>
      </c>
      <c r="AX220" s="13" t="s">
        <v>81</v>
      </c>
      <c r="AY220" s="158" t="s">
        <v>144</v>
      </c>
    </row>
    <row r="221" spans="2:65" s="12" customFormat="1">
      <c r="B221" s="149"/>
      <c r="D221" s="150" t="s">
        <v>156</v>
      </c>
      <c r="E221" s="151" t="s">
        <v>1</v>
      </c>
      <c r="F221" s="152" t="s">
        <v>1029</v>
      </c>
      <c r="H221" s="153">
        <v>6</v>
      </c>
      <c r="I221" s="154"/>
      <c r="L221" s="149"/>
      <c r="M221" s="155"/>
      <c r="T221" s="156"/>
      <c r="AT221" s="151" t="s">
        <v>156</v>
      </c>
      <c r="AU221" s="151" t="s">
        <v>90</v>
      </c>
      <c r="AV221" s="12" t="s">
        <v>90</v>
      </c>
      <c r="AW221" s="12" t="s">
        <v>36</v>
      </c>
      <c r="AX221" s="12" t="s">
        <v>88</v>
      </c>
      <c r="AY221" s="151" t="s">
        <v>144</v>
      </c>
    </row>
    <row r="222" spans="2:65" s="1" customFormat="1" ht="33" customHeight="1">
      <c r="B222" s="32"/>
      <c r="C222" s="136" t="s">
        <v>271</v>
      </c>
      <c r="D222" s="136" t="s">
        <v>146</v>
      </c>
      <c r="E222" s="137" t="s">
        <v>395</v>
      </c>
      <c r="F222" s="138" t="s">
        <v>396</v>
      </c>
      <c r="G222" s="139" t="s">
        <v>149</v>
      </c>
      <c r="H222" s="140">
        <v>6</v>
      </c>
      <c r="I222" s="141"/>
      <c r="J222" s="142">
        <f>ROUND(I222*H222,2)</f>
        <v>0</v>
      </c>
      <c r="K222" s="138" t="s">
        <v>150</v>
      </c>
      <c r="L222" s="32"/>
      <c r="M222" s="143" t="s">
        <v>1</v>
      </c>
      <c r="N222" s="144" t="s">
        <v>46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151</v>
      </c>
      <c r="AT222" s="147" t="s">
        <v>146</v>
      </c>
      <c r="AU222" s="147" t="s">
        <v>90</v>
      </c>
      <c r="AY222" s="17" t="s">
        <v>144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88</v>
      </c>
      <c r="BK222" s="148">
        <f>ROUND(I222*H222,2)</f>
        <v>0</v>
      </c>
      <c r="BL222" s="17" t="s">
        <v>151</v>
      </c>
      <c r="BM222" s="147" t="s">
        <v>1066</v>
      </c>
    </row>
    <row r="223" spans="2:65" s="13" customFormat="1">
      <c r="B223" s="157"/>
      <c r="D223" s="150" t="s">
        <v>156</v>
      </c>
      <c r="E223" s="158" t="s">
        <v>1</v>
      </c>
      <c r="F223" s="159" t="s">
        <v>162</v>
      </c>
      <c r="H223" s="158" t="s">
        <v>1</v>
      </c>
      <c r="I223" s="160"/>
      <c r="L223" s="157"/>
      <c r="M223" s="161"/>
      <c r="T223" s="162"/>
      <c r="AT223" s="158" t="s">
        <v>156</v>
      </c>
      <c r="AU223" s="158" t="s">
        <v>90</v>
      </c>
      <c r="AV223" s="13" t="s">
        <v>88</v>
      </c>
      <c r="AW223" s="13" t="s">
        <v>36</v>
      </c>
      <c r="AX223" s="13" t="s">
        <v>81</v>
      </c>
      <c r="AY223" s="158" t="s">
        <v>144</v>
      </c>
    </row>
    <row r="224" spans="2:65" s="13" customFormat="1">
      <c r="B224" s="157"/>
      <c r="D224" s="150" t="s">
        <v>156</v>
      </c>
      <c r="E224" s="158" t="s">
        <v>1</v>
      </c>
      <c r="F224" s="159" t="s">
        <v>163</v>
      </c>
      <c r="H224" s="158" t="s">
        <v>1</v>
      </c>
      <c r="I224" s="160"/>
      <c r="L224" s="157"/>
      <c r="M224" s="161"/>
      <c r="T224" s="162"/>
      <c r="AT224" s="158" t="s">
        <v>156</v>
      </c>
      <c r="AU224" s="158" t="s">
        <v>90</v>
      </c>
      <c r="AV224" s="13" t="s">
        <v>88</v>
      </c>
      <c r="AW224" s="13" t="s">
        <v>36</v>
      </c>
      <c r="AX224" s="13" t="s">
        <v>81</v>
      </c>
      <c r="AY224" s="158" t="s">
        <v>144</v>
      </c>
    </row>
    <row r="225" spans="2:65" s="12" customFormat="1">
      <c r="B225" s="149"/>
      <c r="D225" s="150" t="s">
        <v>156</v>
      </c>
      <c r="E225" s="151" t="s">
        <v>1</v>
      </c>
      <c r="F225" s="152" t="s">
        <v>1029</v>
      </c>
      <c r="H225" s="153">
        <v>6</v>
      </c>
      <c r="I225" s="154"/>
      <c r="L225" s="149"/>
      <c r="M225" s="155"/>
      <c r="T225" s="156"/>
      <c r="AT225" s="151" t="s">
        <v>156</v>
      </c>
      <c r="AU225" s="151" t="s">
        <v>90</v>
      </c>
      <c r="AV225" s="12" t="s">
        <v>90</v>
      </c>
      <c r="AW225" s="12" t="s">
        <v>36</v>
      </c>
      <c r="AX225" s="12" t="s">
        <v>88</v>
      </c>
      <c r="AY225" s="151" t="s">
        <v>144</v>
      </c>
    </row>
    <row r="226" spans="2:65" s="1" customFormat="1" ht="49.15" customHeight="1">
      <c r="B226" s="32"/>
      <c r="C226" s="136" t="s">
        <v>277</v>
      </c>
      <c r="D226" s="136" t="s">
        <v>146</v>
      </c>
      <c r="E226" s="137" t="s">
        <v>399</v>
      </c>
      <c r="F226" s="138" t="s">
        <v>400</v>
      </c>
      <c r="G226" s="139" t="s">
        <v>149</v>
      </c>
      <c r="H226" s="140">
        <v>6</v>
      </c>
      <c r="I226" s="141"/>
      <c r="J226" s="142">
        <f>ROUND(I226*H226,2)</f>
        <v>0</v>
      </c>
      <c r="K226" s="138" t="s">
        <v>150</v>
      </c>
      <c r="L226" s="32"/>
      <c r="M226" s="143" t="s">
        <v>1</v>
      </c>
      <c r="N226" s="144" t="s">
        <v>46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151</v>
      </c>
      <c r="AT226" s="147" t="s">
        <v>146</v>
      </c>
      <c r="AU226" s="147" t="s">
        <v>90</v>
      </c>
      <c r="AY226" s="17" t="s">
        <v>144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88</v>
      </c>
      <c r="BK226" s="148">
        <f>ROUND(I226*H226,2)</f>
        <v>0</v>
      </c>
      <c r="BL226" s="17" t="s">
        <v>151</v>
      </c>
      <c r="BM226" s="147" t="s">
        <v>1067</v>
      </c>
    </row>
    <row r="227" spans="2:65" s="13" customFormat="1">
      <c r="B227" s="157"/>
      <c r="D227" s="150" t="s">
        <v>156</v>
      </c>
      <c r="E227" s="158" t="s">
        <v>1</v>
      </c>
      <c r="F227" s="159" t="s">
        <v>162</v>
      </c>
      <c r="H227" s="158" t="s">
        <v>1</v>
      </c>
      <c r="I227" s="160"/>
      <c r="L227" s="157"/>
      <c r="M227" s="161"/>
      <c r="T227" s="162"/>
      <c r="AT227" s="158" t="s">
        <v>156</v>
      </c>
      <c r="AU227" s="158" t="s">
        <v>90</v>
      </c>
      <c r="AV227" s="13" t="s">
        <v>88</v>
      </c>
      <c r="AW227" s="13" t="s">
        <v>36</v>
      </c>
      <c r="AX227" s="13" t="s">
        <v>81</v>
      </c>
      <c r="AY227" s="158" t="s">
        <v>144</v>
      </c>
    </row>
    <row r="228" spans="2:65" s="13" customFormat="1">
      <c r="B228" s="157"/>
      <c r="D228" s="150" t="s">
        <v>156</v>
      </c>
      <c r="E228" s="158" t="s">
        <v>1</v>
      </c>
      <c r="F228" s="159" t="s">
        <v>163</v>
      </c>
      <c r="H228" s="158" t="s">
        <v>1</v>
      </c>
      <c r="I228" s="160"/>
      <c r="L228" s="157"/>
      <c r="M228" s="161"/>
      <c r="T228" s="162"/>
      <c r="AT228" s="158" t="s">
        <v>156</v>
      </c>
      <c r="AU228" s="158" t="s">
        <v>90</v>
      </c>
      <c r="AV228" s="13" t="s">
        <v>88</v>
      </c>
      <c r="AW228" s="13" t="s">
        <v>36</v>
      </c>
      <c r="AX228" s="13" t="s">
        <v>81</v>
      </c>
      <c r="AY228" s="158" t="s">
        <v>144</v>
      </c>
    </row>
    <row r="229" spans="2:65" s="12" customFormat="1">
      <c r="B229" s="149"/>
      <c r="D229" s="150" t="s">
        <v>156</v>
      </c>
      <c r="E229" s="151" t="s">
        <v>1</v>
      </c>
      <c r="F229" s="152" t="s">
        <v>1029</v>
      </c>
      <c r="H229" s="153">
        <v>6</v>
      </c>
      <c r="I229" s="154"/>
      <c r="L229" s="149"/>
      <c r="M229" s="155"/>
      <c r="T229" s="156"/>
      <c r="AT229" s="151" t="s">
        <v>156</v>
      </c>
      <c r="AU229" s="151" t="s">
        <v>90</v>
      </c>
      <c r="AV229" s="12" t="s">
        <v>90</v>
      </c>
      <c r="AW229" s="12" t="s">
        <v>36</v>
      </c>
      <c r="AX229" s="12" t="s">
        <v>88</v>
      </c>
      <c r="AY229" s="151" t="s">
        <v>144</v>
      </c>
    </row>
    <row r="230" spans="2:65" s="1" customFormat="1" ht="37.9" customHeight="1">
      <c r="B230" s="32"/>
      <c r="C230" s="136" t="s">
        <v>284</v>
      </c>
      <c r="D230" s="136" t="s">
        <v>146</v>
      </c>
      <c r="E230" s="137" t="s">
        <v>407</v>
      </c>
      <c r="F230" s="138" t="s">
        <v>408</v>
      </c>
      <c r="G230" s="139" t="s">
        <v>149</v>
      </c>
      <c r="H230" s="140">
        <v>6</v>
      </c>
      <c r="I230" s="141"/>
      <c r="J230" s="142">
        <f>ROUND(I230*H230,2)</f>
        <v>0</v>
      </c>
      <c r="K230" s="138" t="s">
        <v>150</v>
      </c>
      <c r="L230" s="32"/>
      <c r="M230" s="143" t="s">
        <v>1</v>
      </c>
      <c r="N230" s="144" t="s">
        <v>46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151</v>
      </c>
      <c r="AT230" s="147" t="s">
        <v>146</v>
      </c>
      <c r="AU230" s="147" t="s">
        <v>90</v>
      </c>
      <c r="AY230" s="17" t="s">
        <v>144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88</v>
      </c>
      <c r="BK230" s="148">
        <f>ROUND(I230*H230,2)</f>
        <v>0</v>
      </c>
      <c r="BL230" s="17" t="s">
        <v>151</v>
      </c>
      <c r="BM230" s="147" t="s">
        <v>1068</v>
      </c>
    </row>
    <row r="231" spans="2:65" s="13" customFormat="1">
      <c r="B231" s="157"/>
      <c r="D231" s="150" t="s">
        <v>156</v>
      </c>
      <c r="E231" s="158" t="s">
        <v>1</v>
      </c>
      <c r="F231" s="159" t="s">
        <v>162</v>
      </c>
      <c r="H231" s="158" t="s">
        <v>1</v>
      </c>
      <c r="I231" s="160"/>
      <c r="L231" s="157"/>
      <c r="M231" s="161"/>
      <c r="T231" s="162"/>
      <c r="AT231" s="158" t="s">
        <v>156</v>
      </c>
      <c r="AU231" s="158" t="s">
        <v>90</v>
      </c>
      <c r="AV231" s="13" t="s">
        <v>88</v>
      </c>
      <c r="AW231" s="13" t="s">
        <v>36</v>
      </c>
      <c r="AX231" s="13" t="s">
        <v>81</v>
      </c>
      <c r="AY231" s="158" t="s">
        <v>144</v>
      </c>
    </row>
    <row r="232" spans="2:65" s="13" customFormat="1">
      <c r="B232" s="157"/>
      <c r="D232" s="150" t="s">
        <v>156</v>
      </c>
      <c r="E232" s="158" t="s">
        <v>1</v>
      </c>
      <c r="F232" s="159" t="s">
        <v>163</v>
      </c>
      <c r="H232" s="158" t="s">
        <v>1</v>
      </c>
      <c r="I232" s="160"/>
      <c r="L232" s="157"/>
      <c r="M232" s="161"/>
      <c r="T232" s="162"/>
      <c r="AT232" s="158" t="s">
        <v>156</v>
      </c>
      <c r="AU232" s="158" t="s">
        <v>90</v>
      </c>
      <c r="AV232" s="13" t="s">
        <v>88</v>
      </c>
      <c r="AW232" s="13" t="s">
        <v>36</v>
      </c>
      <c r="AX232" s="13" t="s">
        <v>81</v>
      </c>
      <c r="AY232" s="158" t="s">
        <v>144</v>
      </c>
    </row>
    <row r="233" spans="2:65" s="12" customFormat="1">
      <c r="B233" s="149"/>
      <c r="D233" s="150" t="s">
        <v>156</v>
      </c>
      <c r="E233" s="151" t="s">
        <v>1</v>
      </c>
      <c r="F233" s="152" t="s">
        <v>1029</v>
      </c>
      <c r="H233" s="153">
        <v>6</v>
      </c>
      <c r="I233" s="154"/>
      <c r="L233" s="149"/>
      <c r="M233" s="155"/>
      <c r="T233" s="156"/>
      <c r="AT233" s="151" t="s">
        <v>156</v>
      </c>
      <c r="AU233" s="151" t="s">
        <v>90</v>
      </c>
      <c r="AV233" s="12" t="s">
        <v>90</v>
      </c>
      <c r="AW233" s="12" t="s">
        <v>36</v>
      </c>
      <c r="AX233" s="12" t="s">
        <v>88</v>
      </c>
      <c r="AY233" s="151" t="s">
        <v>144</v>
      </c>
    </row>
    <row r="234" spans="2:65" s="1" customFormat="1" ht="24.2" customHeight="1">
      <c r="B234" s="32"/>
      <c r="C234" s="136" t="s">
        <v>288</v>
      </c>
      <c r="D234" s="136" t="s">
        <v>146</v>
      </c>
      <c r="E234" s="137" t="s">
        <v>411</v>
      </c>
      <c r="F234" s="138" t="s">
        <v>412</v>
      </c>
      <c r="G234" s="139" t="s">
        <v>149</v>
      </c>
      <c r="H234" s="140">
        <v>6</v>
      </c>
      <c r="I234" s="141"/>
      <c r="J234" s="142">
        <f>ROUND(I234*H234,2)</f>
        <v>0</v>
      </c>
      <c r="K234" s="138" t="s">
        <v>150</v>
      </c>
      <c r="L234" s="32"/>
      <c r="M234" s="143" t="s">
        <v>1</v>
      </c>
      <c r="N234" s="144" t="s">
        <v>46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151</v>
      </c>
      <c r="AT234" s="147" t="s">
        <v>146</v>
      </c>
      <c r="AU234" s="147" t="s">
        <v>90</v>
      </c>
      <c r="AY234" s="17" t="s">
        <v>144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88</v>
      </c>
      <c r="BK234" s="148">
        <f>ROUND(I234*H234,2)</f>
        <v>0</v>
      </c>
      <c r="BL234" s="17" t="s">
        <v>151</v>
      </c>
      <c r="BM234" s="147" t="s">
        <v>1069</v>
      </c>
    </row>
    <row r="235" spans="2:65" s="13" customFormat="1">
      <c r="B235" s="157"/>
      <c r="D235" s="150" t="s">
        <v>156</v>
      </c>
      <c r="E235" s="158" t="s">
        <v>1</v>
      </c>
      <c r="F235" s="159" t="s">
        <v>162</v>
      </c>
      <c r="H235" s="158" t="s">
        <v>1</v>
      </c>
      <c r="I235" s="160"/>
      <c r="L235" s="157"/>
      <c r="M235" s="161"/>
      <c r="T235" s="162"/>
      <c r="AT235" s="158" t="s">
        <v>156</v>
      </c>
      <c r="AU235" s="158" t="s">
        <v>90</v>
      </c>
      <c r="AV235" s="13" t="s">
        <v>88</v>
      </c>
      <c r="AW235" s="13" t="s">
        <v>36</v>
      </c>
      <c r="AX235" s="13" t="s">
        <v>81</v>
      </c>
      <c r="AY235" s="158" t="s">
        <v>144</v>
      </c>
    </row>
    <row r="236" spans="2:65" s="13" customFormat="1">
      <c r="B236" s="157"/>
      <c r="D236" s="150" t="s">
        <v>156</v>
      </c>
      <c r="E236" s="158" t="s">
        <v>1</v>
      </c>
      <c r="F236" s="159" t="s">
        <v>163</v>
      </c>
      <c r="H236" s="158" t="s">
        <v>1</v>
      </c>
      <c r="I236" s="160"/>
      <c r="L236" s="157"/>
      <c r="M236" s="161"/>
      <c r="T236" s="162"/>
      <c r="AT236" s="158" t="s">
        <v>156</v>
      </c>
      <c r="AU236" s="158" t="s">
        <v>90</v>
      </c>
      <c r="AV236" s="13" t="s">
        <v>88</v>
      </c>
      <c r="AW236" s="13" t="s">
        <v>36</v>
      </c>
      <c r="AX236" s="13" t="s">
        <v>81</v>
      </c>
      <c r="AY236" s="158" t="s">
        <v>144</v>
      </c>
    </row>
    <row r="237" spans="2:65" s="12" customFormat="1">
      <c r="B237" s="149"/>
      <c r="D237" s="150" t="s">
        <v>156</v>
      </c>
      <c r="E237" s="151" t="s">
        <v>1</v>
      </c>
      <c r="F237" s="152" t="s">
        <v>1029</v>
      </c>
      <c r="H237" s="153">
        <v>6</v>
      </c>
      <c r="I237" s="154"/>
      <c r="L237" s="149"/>
      <c r="M237" s="155"/>
      <c r="T237" s="156"/>
      <c r="AT237" s="151" t="s">
        <v>156</v>
      </c>
      <c r="AU237" s="151" t="s">
        <v>90</v>
      </c>
      <c r="AV237" s="12" t="s">
        <v>90</v>
      </c>
      <c r="AW237" s="12" t="s">
        <v>36</v>
      </c>
      <c r="AX237" s="12" t="s">
        <v>88</v>
      </c>
      <c r="AY237" s="151" t="s">
        <v>144</v>
      </c>
    </row>
    <row r="238" spans="2:65" s="1" customFormat="1" ht="24.2" customHeight="1">
      <c r="B238" s="32"/>
      <c r="C238" s="136" t="s">
        <v>294</v>
      </c>
      <c r="D238" s="136" t="s">
        <v>146</v>
      </c>
      <c r="E238" s="137" t="s">
        <v>415</v>
      </c>
      <c r="F238" s="138" t="s">
        <v>416</v>
      </c>
      <c r="G238" s="139" t="s">
        <v>149</v>
      </c>
      <c r="H238" s="140">
        <v>8.4</v>
      </c>
      <c r="I238" s="141"/>
      <c r="J238" s="142">
        <f>ROUND(I238*H238,2)</f>
        <v>0</v>
      </c>
      <c r="K238" s="138" t="s">
        <v>150</v>
      </c>
      <c r="L238" s="32"/>
      <c r="M238" s="143" t="s">
        <v>1</v>
      </c>
      <c r="N238" s="144" t="s">
        <v>46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151</v>
      </c>
      <c r="AT238" s="147" t="s">
        <v>146</v>
      </c>
      <c r="AU238" s="147" t="s">
        <v>90</v>
      </c>
      <c r="AY238" s="17" t="s">
        <v>144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88</v>
      </c>
      <c r="BK238" s="148">
        <f>ROUND(I238*H238,2)</f>
        <v>0</v>
      </c>
      <c r="BL238" s="17" t="s">
        <v>151</v>
      </c>
      <c r="BM238" s="147" t="s">
        <v>1070</v>
      </c>
    </row>
    <row r="239" spans="2:65" s="13" customFormat="1">
      <c r="B239" s="157"/>
      <c r="D239" s="150" t="s">
        <v>156</v>
      </c>
      <c r="E239" s="158" t="s">
        <v>1</v>
      </c>
      <c r="F239" s="159" t="s">
        <v>162</v>
      </c>
      <c r="H239" s="158" t="s">
        <v>1</v>
      </c>
      <c r="I239" s="160"/>
      <c r="L239" s="157"/>
      <c r="M239" s="161"/>
      <c r="T239" s="162"/>
      <c r="AT239" s="158" t="s">
        <v>156</v>
      </c>
      <c r="AU239" s="158" t="s">
        <v>90</v>
      </c>
      <c r="AV239" s="13" t="s">
        <v>88</v>
      </c>
      <c r="AW239" s="13" t="s">
        <v>36</v>
      </c>
      <c r="AX239" s="13" t="s">
        <v>81</v>
      </c>
      <c r="AY239" s="158" t="s">
        <v>144</v>
      </c>
    </row>
    <row r="240" spans="2:65" s="13" customFormat="1">
      <c r="B240" s="157"/>
      <c r="D240" s="150" t="s">
        <v>156</v>
      </c>
      <c r="E240" s="158" t="s">
        <v>1</v>
      </c>
      <c r="F240" s="159" t="s">
        <v>163</v>
      </c>
      <c r="H240" s="158" t="s">
        <v>1</v>
      </c>
      <c r="I240" s="160"/>
      <c r="L240" s="157"/>
      <c r="M240" s="161"/>
      <c r="T240" s="162"/>
      <c r="AT240" s="158" t="s">
        <v>156</v>
      </c>
      <c r="AU240" s="158" t="s">
        <v>90</v>
      </c>
      <c r="AV240" s="13" t="s">
        <v>88</v>
      </c>
      <c r="AW240" s="13" t="s">
        <v>36</v>
      </c>
      <c r="AX240" s="13" t="s">
        <v>81</v>
      </c>
      <c r="AY240" s="158" t="s">
        <v>144</v>
      </c>
    </row>
    <row r="241" spans="2:65" s="12" customFormat="1">
      <c r="B241" s="149"/>
      <c r="D241" s="150" t="s">
        <v>156</v>
      </c>
      <c r="E241" s="151" t="s">
        <v>1</v>
      </c>
      <c r="F241" s="152" t="s">
        <v>1034</v>
      </c>
      <c r="H241" s="153">
        <v>8.4</v>
      </c>
      <c r="I241" s="154"/>
      <c r="L241" s="149"/>
      <c r="M241" s="155"/>
      <c r="T241" s="156"/>
      <c r="AT241" s="151" t="s">
        <v>156</v>
      </c>
      <c r="AU241" s="151" t="s">
        <v>90</v>
      </c>
      <c r="AV241" s="12" t="s">
        <v>90</v>
      </c>
      <c r="AW241" s="12" t="s">
        <v>36</v>
      </c>
      <c r="AX241" s="12" t="s">
        <v>88</v>
      </c>
      <c r="AY241" s="151" t="s">
        <v>144</v>
      </c>
    </row>
    <row r="242" spans="2:65" s="1" customFormat="1" ht="44.25" customHeight="1">
      <c r="B242" s="32"/>
      <c r="C242" s="136" t="s">
        <v>302</v>
      </c>
      <c r="D242" s="136" t="s">
        <v>146</v>
      </c>
      <c r="E242" s="137" t="s">
        <v>419</v>
      </c>
      <c r="F242" s="138" t="s">
        <v>420</v>
      </c>
      <c r="G242" s="139" t="s">
        <v>149</v>
      </c>
      <c r="H242" s="140">
        <v>9</v>
      </c>
      <c r="I242" s="141"/>
      <c r="J242" s="142">
        <f>ROUND(I242*H242,2)</f>
        <v>0</v>
      </c>
      <c r="K242" s="138" t="s">
        <v>150</v>
      </c>
      <c r="L242" s="32"/>
      <c r="M242" s="143" t="s">
        <v>1</v>
      </c>
      <c r="N242" s="144" t="s">
        <v>46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151</v>
      </c>
      <c r="AT242" s="147" t="s">
        <v>146</v>
      </c>
      <c r="AU242" s="147" t="s">
        <v>90</v>
      </c>
      <c r="AY242" s="17" t="s">
        <v>144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88</v>
      </c>
      <c r="BK242" s="148">
        <f>ROUND(I242*H242,2)</f>
        <v>0</v>
      </c>
      <c r="BL242" s="17" t="s">
        <v>151</v>
      </c>
      <c r="BM242" s="147" t="s">
        <v>1071</v>
      </c>
    </row>
    <row r="243" spans="2:65" s="13" customFormat="1">
      <c r="B243" s="157"/>
      <c r="D243" s="150" t="s">
        <v>156</v>
      </c>
      <c r="E243" s="158" t="s">
        <v>1</v>
      </c>
      <c r="F243" s="159" t="s">
        <v>162</v>
      </c>
      <c r="H243" s="158" t="s">
        <v>1</v>
      </c>
      <c r="I243" s="160"/>
      <c r="L243" s="157"/>
      <c r="M243" s="161"/>
      <c r="T243" s="162"/>
      <c r="AT243" s="158" t="s">
        <v>156</v>
      </c>
      <c r="AU243" s="158" t="s">
        <v>90</v>
      </c>
      <c r="AV243" s="13" t="s">
        <v>88</v>
      </c>
      <c r="AW243" s="13" t="s">
        <v>36</v>
      </c>
      <c r="AX243" s="13" t="s">
        <v>81</v>
      </c>
      <c r="AY243" s="158" t="s">
        <v>144</v>
      </c>
    </row>
    <row r="244" spans="2:65" s="13" customFormat="1">
      <c r="B244" s="157"/>
      <c r="D244" s="150" t="s">
        <v>156</v>
      </c>
      <c r="E244" s="158" t="s">
        <v>1</v>
      </c>
      <c r="F244" s="159" t="s">
        <v>163</v>
      </c>
      <c r="H244" s="158" t="s">
        <v>1</v>
      </c>
      <c r="I244" s="160"/>
      <c r="L244" s="157"/>
      <c r="M244" s="161"/>
      <c r="T244" s="162"/>
      <c r="AT244" s="158" t="s">
        <v>156</v>
      </c>
      <c r="AU244" s="158" t="s">
        <v>90</v>
      </c>
      <c r="AV244" s="13" t="s">
        <v>88</v>
      </c>
      <c r="AW244" s="13" t="s">
        <v>36</v>
      </c>
      <c r="AX244" s="13" t="s">
        <v>81</v>
      </c>
      <c r="AY244" s="158" t="s">
        <v>144</v>
      </c>
    </row>
    <row r="245" spans="2:65" s="12" customFormat="1">
      <c r="B245" s="149"/>
      <c r="D245" s="150" t="s">
        <v>156</v>
      </c>
      <c r="E245" s="151" t="s">
        <v>1</v>
      </c>
      <c r="F245" s="152" t="s">
        <v>1072</v>
      </c>
      <c r="H245" s="153">
        <v>9</v>
      </c>
      <c r="I245" s="154"/>
      <c r="L245" s="149"/>
      <c r="M245" s="155"/>
      <c r="T245" s="156"/>
      <c r="AT245" s="151" t="s">
        <v>156</v>
      </c>
      <c r="AU245" s="151" t="s">
        <v>90</v>
      </c>
      <c r="AV245" s="12" t="s">
        <v>90</v>
      </c>
      <c r="AW245" s="12" t="s">
        <v>36</v>
      </c>
      <c r="AX245" s="12" t="s">
        <v>88</v>
      </c>
      <c r="AY245" s="151" t="s">
        <v>144</v>
      </c>
    </row>
    <row r="246" spans="2:65" s="11" customFormat="1" ht="22.9" customHeight="1">
      <c r="B246" s="124"/>
      <c r="D246" s="125" t="s">
        <v>80</v>
      </c>
      <c r="E246" s="134" t="s">
        <v>192</v>
      </c>
      <c r="F246" s="134" t="s">
        <v>445</v>
      </c>
      <c r="I246" s="127"/>
      <c r="J246" s="135">
        <f>BK246</f>
        <v>0</v>
      </c>
      <c r="L246" s="124"/>
      <c r="M246" s="129"/>
      <c r="P246" s="130">
        <f>SUM(P247:P285)</f>
        <v>0</v>
      </c>
      <c r="R246" s="130">
        <f>SUM(R247:R285)</f>
        <v>1.8933545999999999</v>
      </c>
      <c r="T246" s="131">
        <f>SUM(T247:T285)</f>
        <v>0</v>
      </c>
      <c r="AR246" s="125" t="s">
        <v>88</v>
      </c>
      <c r="AT246" s="132" t="s">
        <v>80</v>
      </c>
      <c r="AU246" s="132" t="s">
        <v>88</v>
      </c>
      <c r="AY246" s="125" t="s">
        <v>144</v>
      </c>
      <c r="BK246" s="133">
        <f>SUM(BK247:BK285)</f>
        <v>0</v>
      </c>
    </row>
    <row r="247" spans="2:65" s="1" customFormat="1" ht="37.9" customHeight="1">
      <c r="B247" s="32"/>
      <c r="C247" s="136" t="s">
        <v>308</v>
      </c>
      <c r="D247" s="136" t="s">
        <v>146</v>
      </c>
      <c r="E247" s="137" t="s">
        <v>1073</v>
      </c>
      <c r="F247" s="138" t="s">
        <v>1074</v>
      </c>
      <c r="G247" s="139" t="s">
        <v>224</v>
      </c>
      <c r="H247" s="140">
        <v>13</v>
      </c>
      <c r="I247" s="141"/>
      <c r="J247" s="142">
        <f>ROUND(I247*H247,2)</f>
        <v>0</v>
      </c>
      <c r="K247" s="138" t="s">
        <v>150</v>
      </c>
      <c r="L247" s="32"/>
      <c r="M247" s="143" t="s">
        <v>1</v>
      </c>
      <c r="N247" s="144" t="s">
        <v>46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151</v>
      </c>
      <c r="AT247" s="147" t="s">
        <v>146</v>
      </c>
      <c r="AU247" s="147" t="s">
        <v>90</v>
      </c>
      <c r="AY247" s="17" t="s">
        <v>144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88</v>
      </c>
      <c r="BK247" s="148">
        <f>ROUND(I247*H247,2)</f>
        <v>0</v>
      </c>
      <c r="BL247" s="17" t="s">
        <v>151</v>
      </c>
      <c r="BM247" s="147" t="s">
        <v>1075</v>
      </c>
    </row>
    <row r="248" spans="2:65" s="1" customFormat="1" ht="16.5" customHeight="1">
      <c r="B248" s="32"/>
      <c r="C248" s="173" t="s">
        <v>315</v>
      </c>
      <c r="D248" s="173" t="s">
        <v>309</v>
      </c>
      <c r="E248" s="174" t="s">
        <v>1076</v>
      </c>
      <c r="F248" s="175" t="s">
        <v>1077</v>
      </c>
      <c r="G248" s="176" t="s">
        <v>224</v>
      </c>
      <c r="H248" s="177">
        <v>13.195</v>
      </c>
      <c r="I248" s="178"/>
      <c r="J248" s="179">
        <f>ROUND(I248*H248,2)</f>
        <v>0</v>
      </c>
      <c r="K248" s="175" t="s">
        <v>1</v>
      </c>
      <c r="L248" s="180"/>
      <c r="M248" s="181" t="s">
        <v>1</v>
      </c>
      <c r="N248" s="182" t="s">
        <v>46</v>
      </c>
      <c r="P248" s="145">
        <f>O248*H248</f>
        <v>0</v>
      </c>
      <c r="Q248" s="145">
        <v>2.7999999999999998E-4</v>
      </c>
      <c r="R248" s="145">
        <f>Q248*H248</f>
        <v>3.6945999999999997E-3</v>
      </c>
      <c r="S248" s="145">
        <v>0</v>
      </c>
      <c r="T248" s="146">
        <f>S248*H248</f>
        <v>0</v>
      </c>
      <c r="AR248" s="147" t="s">
        <v>192</v>
      </c>
      <c r="AT248" s="147" t="s">
        <v>309</v>
      </c>
      <c r="AU248" s="147" t="s">
        <v>90</v>
      </c>
      <c r="AY248" s="17" t="s">
        <v>144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88</v>
      </c>
      <c r="BK248" s="148">
        <f>ROUND(I248*H248,2)</f>
        <v>0</v>
      </c>
      <c r="BL248" s="17" t="s">
        <v>151</v>
      </c>
      <c r="BM248" s="147" t="s">
        <v>1078</v>
      </c>
    </row>
    <row r="249" spans="2:65" s="1" customFormat="1" ht="19.5">
      <c r="B249" s="32"/>
      <c r="D249" s="150" t="s">
        <v>168</v>
      </c>
      <c r="F249" s="163" t="s">
        <v>506</v>
      </c>
      <c r="I249" s="164"/>
      <c r="L249" s="32"/>
      <c r="M249" s="165"/>
      <c r="T249" s="54"/>
      <c r="AT249" s="17" t="s">
        <v>168</v>
      </c>
      <c r="AU249" s="17" t="s">
        <v>90</v>
      </c>
    </row>
    <row r="250" spans="2:65" s="12" customFormat="1">
      <c r="B250" s="149"/>
      <c r="D250" s="150" t="s">
        <v>156</v>
      </c>
      <c r="F250" s="152" t="s">
        <v>1079</v>
      </c>
      <c r="H250" s="153">
        <v>13.195</v>
      </c>
      <c r="I250" s="154"/>
      <c r="L250" s="149"/>
      <c r="M250" s="155"/>
      <c r="T250" s="156"/>
      <c r="AT250" s="151" t="s">
        <v>156</v>
      </c>
      <c r="AU250" s="151" t="s">
        <v>90</v>
      </c>
      <c r="AV250" s="12" t="s">
        <v>90</v>
      </c>
      <c r="AW250" s="12" t="s">
        <v>4</v>
      </c>
      <c r="AX250" s="12" t="s">
        <v>88</v>
      </c>
      <c r="AY250" s="151" t="s">
        <v>144</v>
      </c>
    </row>
    <row r="251" spans="2:65" s="1" customFormat="1" ht="37.9" customHeight="1">
      <c r="B251" s="32"/>
      <c r="C251" s="136" t="s">
        <v>320</v>
      </c>
      <c r="D251" s="136" t="s">
        <v>146</v>
      </c>
      <c r="E251" s="137" t="s">
        <v>1080</v>
      </c>
      <c r="F251" s="138" t="s">
        <v>1081</v>
      </c>
      <c r="G251" s="139" t="s">
        <v>224</v>
      </c>
      <c r="H251" s="140">
        <v>2</v>
      </c>
      <c r="I251" s="141"/>
      <c r="J251" s="142">
        <f t="shared" ref="J251:J285" si="0">ROUND(I251*H251,2)</f>
        <v>0</v>
      </c>
      <c r="K251" s="138" t="s">
        <v>150</v>
      </c>
      <c r="L251" s="32"/>
      <c r="M251" s="143" t="s">
        <v>1</v>
      </c>
      <c r="N251" s="144" t="s">
        <v>46</v>
      </c>
      <c r="P251" s="145">
        <f t="shared" ref="P251:P285" si="1">O251*H251</f>
        <v>0</v>
      </c>
      <c r="Q251" s="145">
        <v>0</v>
      </c>
      <c r="R251" s="145">
        <f t="shared" ref="R251:R285" si="2">Q251*H251</f>
        <v>0</v>
      </c>
      <c r="S251" s="145">
        <v>0</v>
      </c>
      <c r="T251" s="146">
        <f t="shared" ref="T251:T285" si="3">S251*H251</f>
        <v>0</v>
      </c>
      <c r="AR251" s="147" t="s">
        <v>151</v>
      </c>
      <c r="AT251" s="147" t="s">
        <v>146</v>
      </c>
      <c r="AU251" s="147" t="s">
        <v>90</v>
      </c>
      <c r="AY251" s="17" t="s">
        <v>144</v>
      </c>
      <c r="BE251" s="148">
        <f t="shared" ref="BE251:BE285" si="4">IF(N251="základní",J251,0)</f>
        <v>0</v>
      </c>
      <c r="BF251" s="148">
        <f t="shared" ref="BF251:BF285" si="5">IF(N251="snížená",J251,0)</f>
        <v>0</v>
      </c>
      <c r="BG251" s="148">
        <f t="shared" ref="BG251:BG285" si="6">IF(N251="zákl. přenesená",J251,0)</f>
        <v>0</v>
      </c>
      <c r="BH251" s="148">
        <f t="shared" ref="BH251:BH285" si="7">IF(N251="sníž. přenesená",J251,0)</f>
        <v>0</v>
      </c>
      <c r="BI251" s="148">
        <f t="shared" ref="BI251:BI285" si="8">IF(N251="nulová",J251,0)</f>
        <v>0</v>
      </c>
      <c r="BJ251" s="17" t="s">
        <v>88</v>
      </c>
      <c r="BK251" s="148">
        <f t="shared" ref="BK251:BK285" si="9">ROUND(I251*H251,2)</f>
        <v>0</v>
      </c>
      <c r="BL251" s="17" t="s">
        <v>151</v>
      </c>
      <c r="BM251" s="147" t="s">
        <v>1082</v>
      </c>
    </row>
    <row r="252" spans="2:65" s="1" customFormat="1" ht="16.5" customHeight="1">
      <c r="B252" s="32"/>
      <c r="C252" s="173" t="s">
        <v>326</v>
      </c>
      <c r="D252" s="173" t="s">
        <v>309</v>
      </c>
      <c r="E252" s="174" t="s">
        <v>1083</v>
      </c>
      <c r="F252" s="175" t="s">
        <v>1084</v>
      </c>
      <c r="G252" s="176" t="s">
        <v>224</v>
      </c>
      <c r="H252" s="177">
        <v>2</v>
      </c>
      <c r="I252" s="178"/>
      <c r="J252" s="179">
        <f t="shared" si="0"/>
        <v>0</v>
      </c>
      <c r="K252" s="175" t="s">
        <v>1</v>
      </c>
      <c r="L252" s="180"/>
      <c r="M252" s="181" t="s">
        <v>1</v>
      </c>
      <c r="N252" s="182" t="s">
        <v>46</v>
      </c>
      <c r="P252" s="145">
        <f t="shared" si="1"/>
        <v>0</v>
      </c>
      <c r="Q252" s="145">
        <v>1.06E-3</v>
      </c>
      <c r="R252" s="145">
        <f t="shared" si="2"/>
        <v>2.1199999999999999E-3</v>
      </c>
      <c r="S252" s="145">
        <v>0</v>
      </c>
      <c r="T252" s="146">
        <f t="shared" si="3"/>
        <v>0</v>
      </c>
      <c r="AR252" s="147" t="s">
        <v>192</v>
      </c>
      <c r="AT252" s="147" t="s">
        <v>309</v>
      </c>
      <c r="AU252" s="147" t="s">
        <v>90</v>
      </c>
      <c r="AY252" s="17" t="s">
        <v>144</v>
      </c>
      <c r="BE252" s="148">
        <f t="shared" si="4"/>
        <v>0</v>
      </c>
      <c r="BF252" s="148">
        <f t="shared" si="5"/>
        <v>0</v>
      </c>
      <c r="BG252" s="148">
        <f t="shared" si="6"/>
        <v>0</v>
      </c>
      <c r="BH252" s="148">
        <f t="shared" si="7"/>
        <v>0</v>
      </c>
      <c r="BI252" s="148">
        <f t="shared" si="8"/>
        <v>0</v>
      </c>
      <c r="BJ252" s="17" t="s">
        <v>88</v>
      </c>
      <c r="BK252" s="148">
        <f t="shared" si="9"/>
        <v>0</v>
      </c>
      <c r="BL252" s="17" t="s">
        <v>151</v>
      </c>
      <c r="BM252" s="147" t="s">
        <v>1085</v>
      </c>
    </row>
    <row r="253" spans="2:65" s="1" customFormat="1" ht="44.25" customHeight="1">
      <c r="B253" s="32"/>
      <c r="C253" s="136" t="s">
        <v>331</v>
      </c>
      <c r="D253" s="136" t="s">
        <v>146</v>
      </c>
      <c r="E253" s="137" t="s">
        <v>499</v>
      </c>
      <c r="F253" s="138" t="s">
        <v>500</v>
      </c>
      <c r="G253" s="139" t="s">
        <v>224</v>
      </c>
      <c r="H253" s="140">
        <v>2</v>
      </c>
      <c r="I253" s="141"/>
      <c r="J253" s="142">
        <f t="shared" si="0"/>
        <v>0</v>
      </c>
      <c r="K253" s="138" t="s">
        <v>150</v>
      </c>
      <c r="L253" s="32"/>
      <c r="M253" s="143" t="s">
        <v>1</v>
      </c>
      <c r="N253" s="144" t="s">
        <v>46</v>
      </c>
      <c r="P253" s="145">
        <f t="shared" si="1"/>
        <v>0</v>
      </c>
      <c r="Q253" s="145">
        <v>0</v>
      </c>
      <c r="R253" s="145">
        <f t="shared" si="2"/>
        <v>0</v>
      </c>
      <c r="S253" s="145">
        <v>0</v>
      </c>
      <c r="T253" s="146">
        <f t="shared" si="3"/>
        <v>0</v>
      </c>
      <c r="AR253" s="147" t="s">
        <v>151</v>
      </c>
      <c r="AT253" s="147" t="s">
        <v>146</v>
      </c>
      <c r="AU253" s="147" t="s">
        <v>90</v>
      </c>
      <c r="AY253" s="17" t="s">
        <v>144</v>
      </c>
      <c r="BE253" s="148">
        <f t="shared" si="4"/>
        <v>0</v>
      </c>
      <c r="BF253" s="148">
        <f t="shared" si="5"/>
        <v>0</v>
      </c>
      <c r="BG253" s="148">
        <f t="shared" si="6"/>
        <v>0</v>
      </c>
      <c r="BH253" s="148">
        <f t="shared" si="7"/>
        <v>0</v>
      </c>
      <c r="BI253" s="148">
        <f t="shared" si="8"/>
        <v>0</v>
      </c>
      <c r="BJ253" s="17" t="s">
        <v>88</v>
      </c>
      <c r="BK253" s="148">
        <f t="shared" si="9"/>
        <v>0</v>
      </c>
      <c r="BL253" s="17" t="s">
        <v>151</v>
      </c>
      <c r="BM253" s="147" t="s">
        <v>1086</v>
      </c>
    </row>
    <row r="254" spans="2:65" s="1" customFormat="1" ht="24.2" customHeight="1">
      <c r="B254" s="32"/>
      <c r="C254" s="173" t="s">
        <v>336</v>
      </c>
      <c r="D254" s="173" t="s">
        <v>309</v>
      </c>
      <c r="E254" s="174" t="s">
        <v>1087</v>
      </c>
      <c r="F254" s="175" t="s">
        <v>1088</v>
      </c>
      <c r="G254" s="176" t="s">
        <v>224</v>
      </c>
      <c r="H254" s="177">
        <v>2</v>
      </c>
      <c r="I254" s="178"/>
      <c r="J254" s="179">
        <f t="shared" si="0"/>
        <v>0</v>
      </c>
      <c r="K254" s="175" t="s">
        <v>1</v>
      </c>
      <c r="L254" s="180"/>
      <c r="M254" s="181" t="s">
        <v>1</v>
      </c>
      <c r="N254" s="182" t="s">
        <v>46</v>
      </c>
      <c r="P254" s="145">
        <f t="shared" si="1"/>
        <v>0</v>
      </c>
      <c r="Q254" s="145">
        <v>3.1800000000000001E-3</v>
      </c>
      <c r="R254" s="145">
        <f t="shared" si="2"/>
        <v>6.3600000000000002E-3</v>
      </c>
      <c r="S254" s="145">
        <v>0</v>
      </c>
      <c r="T254" s="146">
        <f t="shared" si="3"/>
        <v>0</v>
      </c>
      <c r="AR254" s="147" t="s">
        <v>192</v>
      </c>
      <c r="AT254" s="147" t="s">
        <v>309</v>
      </c>
      <c r="AU254" s="147" t="s">
        <v>90</v>
      </c>
      <c r="AY254" s="17" t="s">
        <v>144</v>
      </c>
      <c r="BE254" s="148">
        <f t="shared" si="4"/>
        <v>0</v>
      </c>
      <c r="BF254" s="148">
        <f t="shared" si="5"/>
        <v>0</v>
      </c>
      <c r="BG254" s="148">
        <f t="shared" si="6"/>
        <v>0</v>
      </c>
      <c r="BH254" s="148">
        <f t="shared" si="7"/>
        <v>0</v>
      </c>
      <c r="BI254" s="148">
        <f t="shared" si="8"/>
        <v>0</v>
      </c>
      <c r="BJ254" s="17" t="s">
        <v>88</v>
      </c>
      <c r="BK254" s="148">
        <f t="shared" si="9"/>
        <v>0</v>
      </c>
      <c r="BL254" s="17" t="s">
        <v>151</v>
      </c>
      <c r="BM254" s="147" t="s">
        <v>1089</v>
      </c>
    </row>
    <row r="255" spans="2:65" s="1" customFormat="1" ht="44.25" customHeight="1">
      <c r="B255" s="32"/>
      <c r="C255" s="136" t="s">
        <v>341</v>
      </c>
      <c r="D255" s="136" t="s">
        <v>146</v>
      </c>
      <c r="E255" s="137" t="s">
        <v>975</v>
      </c>
      <c r="F255" s="138" t="s">
        <v>976</v>
      </c>
      <c r="G255" s="139" t="s">
        <v>224</v>
      </c>
      <c r="H255" s="140">
        <v>0.5</v>
      </c>
      <c r="I255" s="141"/>
      <c r="J255" s="142">
        <f t="shared" si="0"/>
        <v>0</v>
      </c>
      <c r="K255" s="138" t="s">
        <v>150</v>
      </c>
      <c r="L255" s="32"/>
      <c r="M255" s="143" t="s">
        <v>1</v>
      </c>
      <c r="N255" s="144" t="s">
        <v>46</v>
      </c>
      <c r="P255" s="145">
        <f t="shared" si="1"/>
        <v>0</v>
      </c>
      <c r="Q255" s="145">
        <v>0</v>
      </c>
      <c r="R255" s="145">
        <f t="shared" si="2"/>
        <v>0</v>
      </c>
      <c r="S255" s="145">
        <v>0</v>
      </c>
      <c r="T255" s="146">
        <f t="shared" si="3"/>
        <v>0</v>
      </c>
      <c r="AR255" s="147" t="s">
        <v>151</v>
      </c>
      <c r="AT255" s="147" t="s">
        <v>146</v>
      </c>
      <c r="AU255" s="147" t="s">
        <v>90</v>
      </c>
      <c r="AY255" s="17" t="s">
        <v>144</v>
      </c>
      <c r="BE255" s="148">
        <f t="shared" si="4"/>
        <v>0</v>
      </c>
      <c r="BF255" s="148">
        <f t="shared" si="5"/>
        <v>0</v>
      </c>
      <c r="BG255" s="148">
        <f t="shared" si="6"/>
        <v>0</v>
      </c>
      <c r="BH255" s="148">
        <f t="shared" si="7"/>
        <v>0</v>
      </c>
      <c r="BI255" s="148">
        <f t="shared" si="8"/>
        <v>0</v>
      </c>
      <c r="BJ255" s="17" t="s">
        <v>88</v>
      </c>
      <c r="BK255" s="148">
        <f t="shared" si="9"/>
        <v>0</v>
      </c>
      <c r="BL255" s="17" t="s">
        <v>151</v>
      </c>
      <c r="BM255" s="147" t="s">
        <v>1090</v>
      </c>
    </row>
    <row r="256" spans="2:65" s="1" customFormat="1" ht="24.2" customHeight="1">
      <c r="B256" s="32"/>
      <c r="C256" s="173" t="s">
        <v>347</v>
      </c>
      <c r="D256" s="173" t="s">
        <v>309</v>
      </c>
      <c r="E256" s="174" t="s">
        <v>1091</v>
      </c>
      <c r="F256" s="175" t="s">
        <v>1092</v>
      </c>
      <c r="G256" s="176" t="s">
        <v>224</v>
      </c>
      <c r="H256" s="177">
        <v>0.5</v>
      </c>
      <c r="I256" s="178"/>
      <c r="J256" s="179">
        <f t="shared" si="0"/>
        <v>0</v>
      </c>
      <c r="K256" s="175" t="s">
        <v>1</v>
      </c>
      <c r="L256" s="180"/>
      <c r="M256" s="181" t="s">
        <v>1</v>
      </c>
      <c r="N256" s="182" t="s">
        <v>46</v>
      </c>
      <c r="P256" s="145">
        <f t="shared" si="1"/>
        <v>0</v>
      </c>
      <c r="Q256" s="145">
        <v>5.0800000000000003E-3</v>
      </c>
      <c r="R256" s="145">
        <f t="shared" si="2"/>
        <v>2.5400000000000002E-3</v>
      </c>
      <c r="S256" s="145">
        <v>0</v>
      </c>
      <c r="T256" s="146">
        <f t="shared" si="3"/>
        <v>0</v>
      </c>
      <c r="AR256" s="147" t="s">
        <v>192</v>
      </c>
      <c r="AT256" s="147" t="s">
        <v>309</v>
      </c>
      <c r="AU256" s="147" t="s">
        <v>90</v>
      </c>
      <c r="AY256" s="17" t="s">
        <v>144</v>
      </c>
      <c r="BE256" s="148">
        <f t="shared" si="4"/>
        <v>0</v>
      </c>
      <c r="BF256" s="148">
        <f t="shared" si="5"/>
        <v>0</v>
      </c>
      <c r="BG256" s="148">
        <f t="shared" si="6"/>
        <v>0</v>
      </c>
      <c r="BH256" s="148">
        <f t="shared" si="7"/>
        <v>0</v>
      </c>
      <c r="BI256" s="148">
        <f t="shared" si="8"/>
        <v>0</v>
      </c>
      <c r="BJ256" s="17" t="s">
        <v>88</v>
      </c>
      <c r="BK256" s="148">
        <f t="shared" si="9"/>
        <v>0</v>
      </c>
      <c r="BL256" s="17" t="s">
        <v>151</v>
      </c>
      <c r="BM256" s="147" t="s">
        <v>1093</v>
      </c>
    </row>
    <row r="257" spans="2:65" s="1" customFormat="1" ht="37.9" customHeight="1">
      <c r="B257" s="32"/>
      <c r="C257" s="136" t="s">
        <v>352</v>
      </c>
      <c r="D257" s="136" t="s">
        <v>146</v>
      </c>
      <c r="E257" s="137" t="s">
        <v>1094</v>
      </c>
      <c r="F257" s="138" t="s">
        <v>1095</v>
      </c>
      <c r="G257" s="139" t="s">
        <v>350</v>
      </c>
      <c r="H257" s="140">
        <v>20</v>
      </c>
      <c r="I257" s="141"/>
      <c r="J257" s="142">
        <f t="shared" si="0"/>
        <v>0</v>
      </c>
      <c r="K257" s="138" t="s">
        <v>150</v>
      </c>
      <c r="L257" s="32"/>
      <c r="M257" s="143" t="s">
        <v>1</v>
      </c>
      <c r="N257" s="144" t="s">
        <v>46</v>
      </c>
      <c r="P257" s="145">
        <f t="shared" si="1"/>
        <v>0</v>
      </c>
      <c r="Q257" s="145">
        <v>0</v>
      </c>
      <c r="R257" s="145">
        <f t="shared" si="2"/>
        <v>0</v>
      </c>
      <c r="S257" s="145">
        <v>0</v>
      </c>
      <c r="T257" s="146">
        <f t="shared" si="3"/>
        <v>0</v>
      </c>
      <c r="AR257" s="147" t="s">
        <v>151</v>
      </c>
      <c r="AT257" s="147" t="s">
        <v>146</v>
      </c>
      <c r="AU257" s="147" t="s">
        <v>90</v>
      </c>
      <c r="AY257" s="17" t="s">
        <v>144</v>
      </c>
      <c r="BE257" s="148">
        <f t="shared" si="4"/>
        <v>0</v>
      </c>
      <c r="BF257" s="148">
        <f t="shared" si="5"/>
        <v>0</v>
      </c>
      <c r="BG257" s="148">
        <f t="shared" si="6"/>
        <v>0</v>
      </c>
      <c r="BH257" s="148">
        <f t="shared" si="7"/>
        <v>0</v>
      </c>
      <c r="BI257" s="148">
        <f t="shared" si="8"/>
        <v>0</v>
      </c>
      <c r="BJ257" s="17" t="s">
        <v>88</v>
      </c>
      <c r="BK257" s="148">
        <f t="shared" si="9"/>
        <v>0</v>
      </c>
      <c r="BL257" s="17" t="s">
        <v>151</v>
      </c>
      <c r="BM257" s="147" t="s">
        <v>1096</v>
      </c>
    </row>
    <row r="258" spans="2:65" s="1" customFormat="1" ht="24.2" customHeight="1">
      <c r="B258" s="32"/>
      <c r="C258" s="173" t="s">
        <v>356</v>
      </c>
      <c r="D258" s="173" t="s">
        <v>309</v>
      </c>
      <c r="E258" s="174" t="s">
        <v>1097</v>
      </c>
      <c r="F258" s="175" t="s">
        <v>1098</v>
      </c>
      <c r="G258" s="176" t="s">
        <v>350</v>
      </c>
      <c r="H258" s="177">
        <v>20</v>
      </c>
      <c r="I258" s="178"/>
      <c r="J258" s="179">
        <f t="shared" si="0"/>
        <v>0</v>
      </c>
      <c r="K258" s="175" t="s">
        <v>1</v>
      </c>
      <c r="L258" s="180"/>
      <c r="M258" s="181" t="s">
        <v>1</v>
      </c>
      <c r="N258" s="182" t="s">
        <v>46</v>
      </c>
      <c r="P258" s="145">
        <f t="shared" si="1"/>
        <v>0</v>
      </c>
      <c r="Q258" s="145">
        <v>1.6000000000000001E-4</v>
      </c>
      <c r="R258" s="145">
        <f t="shared" si="2"/>
        <v>3.2000000000000002E-3</v>
      </c>
      <c r="S258" s="145">
        <v>0</v>
      </c>
      <c r="T258" s="146">
        <f t="shared" si="3"/>
        <v>0</v>
      </c>
      <c r="AR258" s="147" t="s">
        <v>192</v>
      </c>
      <c r="AT258" s="147" t="s">
        <v>309</v>
      </c>
      <c r="AU258" s="147" t="s">
        <v>90</v>
      </c>
      <c r="AY258" s="17" t="s">
        <v>144</v>
      </c>
      <c r="BE258" s="148">
        <f t="shared" si="4"/>
        <v>0</v>
      </c>
      <c r="BF258" s="148">
        <f t="shared" si="5"/>
        <v>0</v>
      </c>
      <c r="BG258" s="148">
        <f t="shared" si="6"/>
        <v>0</v>
      </c>
      <c r="BH258" s="148">
        <f t="shared" si="7"/>
        <v>0</v>
      </c>
      <c r="BI258" s="148">
        <f t="shared" si="8"/>
        <v>0</v>
      </c>
      <c r="BJ258" s="17" t="s">
        <v>88</v>
      </c>
      <c r="BK258" s="148">
        <f t="shared" si="9"/>
        <v>0</v>
      </c>
      <c r="BL258" s="17" t="s">
        <v>151</v>
      </c>
      <c r="BM258" s="147" t="s">
        <v>1099</v>
      </c>
    </row>
    <row r="259" spans="2:65" s="1" customFormat="1" ht="37.9" customHeight="1">
      <c r="B259" s="32"/>
      <c r="C259" s="136" t="s">
        <v>361</v>
      </c>
      <c r="D259" s="136" t="s">
        <v>146</v>
      </c>
      <c r="E259" s="137" t="s">
        <v>1100</v>
      </c>
      <c r="F259" s="138" t="s">
        <v>1101</v>
      </c>
      <c r="G259" s="139" t="s">
        <v>350</v>
      </c>
      <c r="H259" s="140">
        <v>1</v>
      </c>
      <c r="I259" s="141"/>
      <c r="J259" s="142">
        <f t="shared" si="0"/>
        <v>0</v>
      </c>
      <c r="K259" s="138" t="s">
        <v>150</v>
      </c>
      <c r="L259" s="32"/>
      <c r="M259" s="143" t="s">
        <v>1</v>
      </c>
      <c r="N259" s="144" t="s">
        <v>46</v>
      </c>
      <c r="P259" s="145">
        <f t="shared" si="1"/>
        <v>0</v>
      </c>
      <c r="Q259" s="145">
        <v>0</v>
      </c>
      <c r="R259" s="145">
        <f t="shared" si="2"/>
        <v>0</v>
      </c>
      <c r="S259" s="145">
        <v>0</v>
      </c>
      <c r="T259" s="146">
        <f t="shared" si="3"/>
        <v>0</v>
      </c>
      <c r="AR259" s="147" t="s">
        <v>151</v>
      </c>
      <c r="AT259" s="147" t="s">
        <v>146</v>
      </c>
      <c r="AU259" s="147" t="s">
        <v>90</v>
      </c>
      <c r="AY259" s="17" t="s">
        <v>144</v>
      </c>
      <c r="BE259" s="148">
        <f t="shared" si="4"/>
        <v>0</v>
      </c>
      <c r="BF259" s="148">
        <f t="shared" si="5"/>
        <v>0</v>
      </c>
      <c r="BG259" s="148">
        <f t="shared" si="6"/>
        <v>0</v>
      </c>
      <c r="BH259" s="148">
        <f t="shared" si="7"/>
        <v>0</v>
      </c>
      <c r="BI259" s="148">
        <f t="shared" si="8"/>
        <v>0</v>
      </c>
      <c r="BJ259" s="17" t="s">
        <v>88</v>
      </c>
      <c r="BK259" s="148">
        <f t="shared" si="9"/>
        <v>0</v>
      </c>
      <c r="BL259" s="17" t="s">
        <v>151</v>
      </c>
      <c r="BM259" s="147" t="s">
        <v>1102</v>
      </c>
    </row>
    <row r="260" spans="2:65" s="1" customFormat="1" ht="24.2" customHeight="1">
      <c r="B260" s="32"/>
      <c r="C260" s="173" t="s">
        <v>366</v>
      </c>
      <c r="D260" s="173" t="s">
        <v>309</v>
      </c>
      <c r="E260" s="174" t="s">
        <v>1103</v>
      </c>
      <c r="F260" s="175" t="s">
        <v>1104</v>
      </c>
      <c r="G260" s="176" t="s">
        <v>350</v>
      </c>
      <c r="H260" s="177">
        <v>1</v>
      </c>
      <c r="I260" s="178"/>
      <c r="J260" s="179">
        <f t="shared" si="0"/>
        <v>0</v>
      </c>
      <c r="K260" s="175" t="s">
        <v>1</v>
      </c>
      <c r="L260" s="180"/>
      <c r="M260" s="181" t="s">
        <v>1</v>
      </c>
      <c r="N260" s="182" t="s">
        <v>46</v>
      </c>
      <c r="P260" s="145">
        <f t="shared" si="1"/>
        <v>0</v>
      </c>
      <c r="Q260" s="145">
        <v>3.4000000000000002E-4</v>
      </c>
      <c r="R260" s="145">
        <f t="shared" si="2"/>
        <v>3.4000000000000002E-4</v>
      </c>
      <c r="S260" s="145">
        <v>0</v>
      </c>
      <c r="T260" s="146">
        <f t="shared" si="3"/>
        <v>0</v>
      </c>
      <c r="AR260" s="147" t="s">
        <v>192</v>
      </c>
      <c r="AT260" s="147" t="s">
        <v>309</v>
      </c>
      <c r="AU260" s="147" t="s">
        <v>90</v>
      </c>
      <c r="AY260" s="17" t="s">
        <v>144</v>
      </c>
      <c r="BE260" s="148">
        <f t="shared" si="4"/>
        <v>0</v>
      </c>
      <c r="BF260" s="148">
        <f t="shared" si="5"/>
        <v>0</v>
      </c>
      <c r="BG260" s="148">
        <f t="shared" si="6"/>
        <v>0</v>
      </c>
      <c r="BH260" s="148">
        <f t="shared" si="7"/>
        <v>0</v>
      </c>
      <c r="BI260" s="148">
        <f t="shared" si="8"/>
        <v>0</v>
      </c>
      <c r="BJ260" s="17" t="s">
        <v>88</v>
      </c>
      <c r="BK260" s="148">
        <f t="shared" si="9"/>
        <v>0</v>
      </c>
      <c r="BL260" s="17" t="s">
        <v>151</v>
      </c>
      <c r="BM260" s="147" t="s">
        <v>1105</v>
      </c>
    </row>
    <row r="261" spans="2:65" s="1" customFormat="1" ht="37.9" customHeight="1">
      <c r="B261" s="32"/>
      <c r="C261" s="136" t="s">
        <v>372</v>
      </c>
      <c r="D261" s="136" t="s">
        <v>146</v>
      </c>
      <c r="E261" s="137" t="s">
        <v>1106</v>
      </c>
      <c r="F261" s="138" t="s">
        <v>1107</v>
      </c>
      <c r="G261" s="139" t="s">
        <v>350</v>
      </c>
      <c r="H261" s="140">
        <v>1</v>
      </c>
      <c r="I261" s="141"/>
      <c r="J261" s="142">
        <f t="shared" si="0"/>
        <v>0</v>
      </c>
      <c r="K261" s="138" t="s">
        <v>150</v>
      </c>
      <c r="L261" s="32"/>
      <c r="M261" s="143" t="s">
        <v>1</v>
      </c>
      <c r="N261" s="144" t="s">
        <v>46</v>
      </c>
      <c r="P261" s="145">
        <f t="shared" si="1"/>
        <v>0</v>
      </c>
      <c r="Q261" s="145">
        <v>0</v>
      </c>
      <c r="R261" s="145">
        <f t="shared" si="2"/>
        <v>0</v>
      </c>
      <c r="S261" s="145">
        <v>0</v>
      </c>
      <c r="T261" s="146">
        <f t="shared" si="3"/>
        <v>0</v>
      </c>
      <c r="AR261" s="147" t="s">
        <v>151</v>
      </c>
      <c r="AT261" s="147" t="s">
        <v>146</v>
      </c>
      <c r="AU261" s="147" t="s">
        <v>90</v>
      </c>
      <c r="AY261" s="17" t="s">
        <v>144</v>
      </c>
      <c r="BE261" s="148">
        <f t="shared" si="4"/>
        <v>0</v>
      </c>
      <c r="BF261" s="148">
        <f t="shared" si="5"/>
        <v>0</v>
      </c>
      <c r="BG261" s="148">
        <f t="shared" si="6"/>
        <v>0</v>
      </c>
      <c r="BH261" s="148">
        <f t="shared" si="7"/>
        <v>0</v>
      </c>
      <c r="BI261" s="148">
        <f t="shared" si="8"/>
        <v>0</v>
      </c>
      <c r="BJ261" s="17" t="s">
        <v>88</v>
      </c>
      <c r="BK261" s="148">
        <f t="shared" si="9"/>
        <v>0</v>
      </c>
      <c r="BL261" s="17" t="s">
        <v>151</v>
      </c>
      <c r="BM261" s="147" t="s">
        <v>1108</v>
      </c>
    </row>
    <row r="262" spans="2:65" s="1" customFormat="1" ht="24.2" customHeight="1">
      <c r="B262" s="32"/>
      <c r="C262" s="173" t="s">
        <v>377</v>
      </c>
      <c r="D262" s="173" t="s">
        <v>309</v>
      </c>
      <c r="E262" s="174" t="s">
        <v>1109</v>
      </c>
      <c r="F262" s="175" t="s">
        <v>1110</v>
      </c>
      <c r="G262" s="176" t="s">
        <v>350</v>
      </c>
      <c r="H262" s="177">
        <v>1</v>
      </c>
      <c r="I262" s="178"/>
      <c r="J262" s="179">
        <f t="shared" si="0"/>
        <v>0</v>
      </c>
      <c r="K262" s="175" t="s">
        <v>1</v>
      </c>
      <c r="L262" s="180"/>
      <c r="M262" s="181" t="s">
        <v>1</v>
      </c>
      <c r="N262" s="182" t="s">
        <v>46</v>
      </c>
      <c r="P262" s="145">
        <f t="shared" si="1"/>
        <v>0</v>
      </c>
      <c r="Q262" s="145">
        <v>7.1000000000000002E-4</v>
      </c>
      <c r="R262" s="145">
        <f t="shared" si="2"/>
        <v>7.1000000000000002E-4</v>
      </c>
      <c r="S262" s="145">
        <v>0</v>
      </c>
      <c r="T262" s="146">
        <f t="shared" si="3"/>
        <v>0</v>
      </c>
      <c r="AR262" s="147" t="s">
        <v>192</v>
      </c>
      <c r="AT262" s="147" t="s">
        <v>309</v>
      </c>
      <c r="AU262" s="147" t="s">
        <v>90</v>
      </c>
      <c r="AY262" s="17" t="s">
        <v>144</v>
      </c>
      <c r="BE262" s="148">
        <f t="shared" si="4"/>
        <v>0</v>
      </c>
      <c r="BF262" s="148">
        <f t="shared" si="5"/>
        <v>0</v>
      </c>
      <c r="BG262" s="148">
        <f t="shared" si="6"/>
        <v>0</v>
      </c>
      <c r="BH262" s="148">
        <f t="shared" si="7"/>
        <v>0</v>
      </c>
      <c r="BI262" s="148">
        <f t="shared" si="8"/>
        <v>0</v>
      </c>
      <c r="BJ262" s="17" t="s">
        <v>88</v>
      </c>
      <c r="BK262" s="148">
        <f t="shared" si="9"/>
        <v>0</v>
      </c>
      <c r="BL262" s="17" t="s">
        <v>151</v>
      </c>
      <c r="BM262" s="147" t="s">
        <v>1111</v>
      </c>
    </row>
    <row r="263" spans="2:65" s="1" customFormat="1" ht="37.9" customHeight="1">
      <c r="B263" s="32"/>
      <c r="C263" s="136" t="s">
        <v>382</v>
      </c>
      <c r="D263" s="136" t="s">
        <v>146</v>
      </c>
      <c r="E263" s="137" t="s">
        <v>1112</v>
      </c>
      <c r="F263" s="138" t="s">
        <v>1113</v>
      </c>
      <c r="G263" s="139" t="s">
        <v>350</v>
      </c>
      <c r="H263" s="140">
        <v>1</v>
      </c>
      <c r="I263" s="141"/>
      <c r="J263" s="142">
        <f t="shared" si="0"/>
        <v>0</v>
      </c>
      <c r="K263" s="138" t="s">
        <v>1</v>
      </c>
      <c r="L263" s="32"/>
      <c r="M263" s="143" t="s">
        <v>1</v>
      </c>
      <c r="N263" s="144" t="s">
        <v>46</v>
      </c>
      <c r="P263" s="145">
        <f t="shared" si="1"/>
        <v>0</v>
      </c>
      <c r="Q263" s="145">
        <v>0</v>
      </c>
      <c r="R263" s="145">
        <f t="shared" si="2"/>
        <v>0</v>
      </c>
      <c r="S263" s="145">
        <v>0</v>
      </c>
      <c r="T263" s="146">
        <f t="shared" si="3"/>
        <v>0</v>
      </c>
      <c r="AR263" s="147" t="s">
        <v>151</v>
      </c>
      <c r="AT263" s="147" t="s">
        <v>146</v>
      </c>
      <c r="AU263" s="147" t="s">
        <v>90</v>
      </c>
      <c r="AY263" s="17" t="s">
        <v>144</v>
      </c>
      <c r="BE263" s="148">
        <f t="shared" si="4"/>
        <v>0</v>
      </c>
      <c r="BF263" s="148">
        <f t="shared" si="5"/>
        <v>0</v>
      </c>
      <c r="BG263" s="148">
        <f t="shared" si="6"/>
        <v>0</v>
      </c>
      <c r="BH263" s="148">
        <f t="shared" si="7"/>
        <v>0</v>
      </c>
      <c r="BI263" s="148">
        <f t="shared" si="8"/>
        <v>0</v>
      </c>
      <c r="BJ263" s="17" t="s">
        <v>88</v>
      </c>
      <c r="BK263" s="148">
        <f t="shared" si="9"/>
        <v>0</v>
      </c>
      <c r="BL263" s="17" t="s">
        <v>151</v>
      </c>
      <c r="BM263" s="147" t="s">
        <v>1114</v>
      </c>
    </row>
    <row r="264" spans="2:65" s="1" customFormat="1" ht="24.2" customHeight="1">
      <c r="B264" s="32"/>
      <c r="C264" s="173" t="s">
        <v>390</v>
      </c>
      <c r="D264" s="173" t="s">
        <v>309</v>
      </c>
      <c r="E264" s="174" t="s">
        <v>1115</v>
      </c>
      <c r="F264" s="175" t="s">
        <v>1116</v>
      </c>
      <c r="G264" s="176" t="s">
        <v>350</v>
      </c>
      <c r="H264" s="177">
        <v>1</v>
      </c>
      <c r="I264" s="178"/>
      <c r="J264" s="179">
        <f t="shared" si="0"/>
        <v>0</v>
      </c>
      <c r="K264" s="175" t="s">
        <v>1</v>
      </c>
      <c r="L264" s="180"/>
      <c r="M264" s="181" t="s">
        <v>1</v>
      </c>
      <c r="N264" s="182" t="s">
        <v>46</v>
      </c>
      <c r="P264" s="145">
        <f t="shared" si="1"/>
        <v>0</v>
      </c>
      <c r="Q264" s="145">
        <v>7.1000000000000002E-4</v>
      </c>
      <c r="R264" s="145">
        <f t="shared" si="2"/>
        <v>7.1000000000000002E-4</v>
      </c>
      <c r="S264" s="145">
        <v>0</v>
      </c>
      <c r="T264" s="146">
        <f t="shared" si="3"/>
        <v>0</v>
      </c>
      <c r="AR264" s="147" t="s">
        <v>192</v>
      </c>
      <c r="AT264" s="147" t="s">
        <v>309</v>
      </c>
      <c r="AU264" s="147" t="s">
        <v>90</v>
      </c>
      <c r="AY264" s="17" t="s">
        <v>144</v>
      </c>
      <c r="BE264" s="148">
        <f t="shared" si="4"/>
        <v>0</v>
      </c>
      <c r="BF264" s="148">
        <f t="shared" si="5"/>
        <v>0</v>
      </c>
      <c r="BG264" s="148">
        <f t="shared" si="6"/>
        <v>0</v>
      </c>
      <c r="BH264" s="148">
        <f t="shared" si="7"/>
        <v>0</v>
      </c>
      <c r="BI264" s="148">
        <f t="shared" si="8"/>
        <v>0</v>
      </c>
      <c r="BJ264" s="17" t="s">
        <v>88</v>
      </c>
      <c r="BK264" s="148">
        <f t="shared" si="9"/>
        <v>0</v>
      </c>
      <c r="BL264" s="17" t="s">
        <v>151</v>
      </c>
      <c r="BM264" s="147" t="s">
        <v>1117</v>
      </c>
    </row>
    <row r="265" spans="2:65" s="1" customFormat="1" ht="44.25" customHeight="1">
      <c r="B265" s="32"/>
      <c r="C265" s="136" t="s">
        <v>394</v>
      </c>
      <c r="D265" s="136" t="s">
        <v>146</v>
      </c>
      <c r="E265" s="137" t="s">
        <v>535</v>
      </c>
      <c r="F265" s="138" t="s">
        <v>536</v>
      </c>
      <c r="G265" s="139" t="s">
        <v>350</v>
      </c>
      <c r="H265" s="140">
        <v>3</v>
      </c>
      <c r="I265" s="141"/>
      <c r="J265" s="142">
        <f t="shared" si="0"/>
        <v>0</v>
      </c>
      <c r="K265" s="138" t="s">
        <v>150</v>
      </c>
      <c r="L265" s="32"/>
      <c r="M265" s="143" t="s">
        <v>1</v>
      </c>
      <c r="N265" s="144" t="s">
        <v>46</v>
      </c>
      <c r="P265" s="145">
        <f t="shared" si="1"/>
        <v>0</v>
      </c>
      <c r="Q265" s="145">
        <v>0</v>
      </c>
      <c r="R265" s="145">
        <f t="shared" si="2"/>
        <v>0</v>
      </c>
      <c r="S265" s="145">
        <v>0</v>
      </c>
      <c r="T265" s="146">
        <f t="shared" si="3"/>
        <v>0</v>
      </c>
      <c r="AR265" s="147" t="s">
        <v>151</v>
      </c>
      <c r="AT265" s="147" t="s">
        <v>146</v>
      </c>
      <c r="AU265" s="147" t="s">
        <v>90</v>
      </c>
      <c r="AY265" s="17" t="s">
        <v>144</v>
      </c>
      <c r="BE265" s="148">
        <f t="shared" si="4"/>
        <v>0</v>
      </c>
      <c r="BF265" s="148">
        <f t="shared" si="5"/>
        <v>0</v>
      </c>
      <c r="BG265" s="148">
        <f t="shared" si="6"/>
        <v>0</v>
      </c>
      <c r="BH265" s="148">
        <f t="shared" si="7"/>
        <v>0</v>
      </c>
      <c r="BI265" s="148">
        <f t="shared" si="8"/>
        <v>0</v>
      </c>
      <c r="BJ265" s="17" t="s">
        <v>88</v>
      </c>
      <c r="BK265" s="148">
        <f t="shared" si="9"/>
        <v>0</v>
      </c>
      <c r="BL265" s="17" t="s">
        <v>151</v>
      </c>
      <c r="BM265" s="147" t="s">
        <v>1118</v>
      </c>
    </row>
    <row r="266" spans="2:65" s="1" customFormat="1" ht="16.5" customHeight="1">
      <c r="B266" s="32"/>
      <c r="C266" s="173" t="s">
        <v>398</v>
      </c>
      <c r="D266" s="173" t="s">
        <v>309</v>
      </c>
      <c r="E266" s="174" t="s">
        <v>539</v>
      </c>
      <c r="F266" s="175" t="s">
        <v>540</v>
      </c>
      <c r="G266" s="176" t="s">
        <v>350</v>
      </c>
      <c r="H266" s="177">
        <v>1</v>
      </c>
      <c r="I266" s="178"/>
      <c r="J266" s="179">
        <f t="shared" si="0"/>
        <v>0</v>
      </c>
      <c r="K266" s="175" t="s">
        <v>150</v>
      </c>
      <c r="L266" s="180"/>
      <c r="M266" s="181" t="s">
        <v>1</v>
      </c>
      <c r="N266" s="182" t="s">
        <v>46</v>
      </c>
      <c r="P266" s="145">
        <f t="shared" si="1"/>
        <v>0</v>
      </c>
      <c r="Q266" s="145">
        <v>7.2000000000000005E-4</v>
      </c>
      <c r="R266" s="145">
        <f t="shared" si="2"/>
        <v>7.2000000000000005E-4</v>
      </c>
      <c r="S266" s="145">
        <v>0</v>
      </c>
      <c r="T266" s="146">
        <f t="shared" si="3"/>
        <v>0</v>
      </c>
      <c r="AR266" s="147" t="s">
        <v>192</v>
      </c>
      <c r="AT266" s="147" t="s">
        <v>309</v>
      </c>
      <c r="AU266" s="147" t="s">
        <v>90</v>
      </c>
      <c r="AY266" s="17" t="s">
        <v>144</v>
      </c>
      <c r="BE266" s="148">
        <f t="shared" si="4"/>
        <v>0</v>
      </c>
      <c r="BF266" s="148">
        <f t="shared" si="5"/>
        <v>0</v>
      </c>
      <c r="BG266" s="148">
        <f t="shared" si="6"/>
        <v>0</v>
      </c>
      <c r="BH266" s="148">
        <f t="shared" si="7"/>
        <v>0</v>
      </c>
      <c r="BI266" s="148">
        <f t="shared" si="8"/>
        <v>0</v>
      </c>
      <c r="BJ266" s="17" t="s">
        <v>88</v>
      </c>
      <c r="BK266" s="148">
        <f t="shared" si="9"/>
        <v>0</v>
      </c>
      <c r="BL266" s="17" t="s">
        <v>151</v>
      </c>
      <c r="BM266" s="147" t="s">
        <v>1119</v>
      </c>
    </row>
    <row r="267" spans="2:65" s="1" customFormat="1" ht="16.5" customHeight="1">
      <c r="B267" s="32"/>
      <c r="C267" s="173" t="s">
        <v>402</v>
      </c>
      <c r="D267" s="173" t="s">
        <v>309</v>
      </c>
      <c r="E267" s="174" t="s">
        <v>543</v>
      </c>
      <c r="F267" s="175" t="s">
        <v>544</v>
      </c>
      <c r="G267" s="176" t="s">
        <v>350</v>
      </c>
      <c r="H267" s="177">
        <v>2</v>
      </c>
      <c r="I267" s="178"/>
      <c r="J267" s="179">
        <f t="shared" si="0"/>
        <v>0</v>
      </c>
      <c r="K267" s="175" t="s">
        <v>1</v>
      </c>
      <c r="L267" s="180"/>
      <c r="M267" s="181" t="s">
        <v>1</v>
      </c>
      <c r="N267" s="182" t="s">
        <v>46</v>
      </c>
      <c r="P267" s="145">
        <f t="shared" si="1"/>
        <v>0</v>
      </c>
      <c r="Q267" s="145">
        <v>5.1000000000000004E-3</v>
      </c>
      <c r="R267" s="145">
        <f t="shared" si="2"/>
        <v>1.0200000000000001E-2</v>
      </c>
      <c r="S267" s="145">
        <v>0</v>
      </c>
      <c r="T267" s="146">
        <f t="shared" si="3"/>
        <v>0</v>
      </c>
      <c r="AR267" s="147" t="s">
        <v>192</v>
      </c>
      <c r="AT267" s="147" t="s">
        <v>309</v>
      </c>
      <c r="AU267" s="147" t="s">
        <v>90</v>
      </c>
      <c r="AY267" s="17" t="s">
        <v>144</v>
      </c>
      <c r="BE267" s="148">
        <f t="shared" si="4"/>
        <v>0</v>
      </c>
      <c r="BF267" s="148">
        <f t="shared" si="5"/>
        <v>0</v>
      </c>
      <c r="BG267" s="148">
        <f t="shared" si="6"/>
        <v>0</v>
      </c>
      <c r="BH267" s="148">
        <f t="shared" si="7"/>
        <v>0</v>
      </c>
      <c r="BI267" s="148">
        <f t="shared" si="8"/>
        <v>0</v>
      </c>
      <c r="BJ267" s="17" t="s">
        <v>88</v>
      </c>
      <c r="BK267" s="148">
        <f t="shared" si="9"/>
        <v>0</v>
      </c>
      <c r="BL267" s="17" t="s">
        <v>151</v>
      </c>
      <c r="BM267" s="147" t="s">
        <v>1120</v>
      </c>
    </row>
    <row r="268" spans="2:65" s="1" customFormat="1" ht="49.15" customHeight="1">
      <c r="B268" s="32"/>
      <c r="C268" s="136" t="s">
        <v>406</v>
      </c>
      <c r="D268" s="136" t="s">
        <v>146</v>
      </c>
      <c r="E268" s="137" t="s">
        <v>1121</v>
      </c>
      <c r="F268" s="138" t="s">
        <v>1122</v>
      </c>
      <c r="G268" s="139" t="s">
        <v>350</v>
      </c>
      <c r="H268" s="140">
        <v>20</v>
      </c>
      <c r="I268" s="141"/>
      <c r="J268" s="142">
        <f t="shared" si="0"/>
        <v>0</v>
      </c>
      <c r="K268" s="138" t="s">
        <v>150</v>
      </c>
      <c r="L268" s="32"/>
      <c r="M268" s="143" t="s">
        <v>1</v>
      </c>
      <c r="N268" s="144" t="s">
        <v>46</v>
      </c>
      <c r="P268" s="145">
        <f t="shared" si="1"/>
        <v>0</v>
      </c>
      <c r="Q268" s="145">
        <v>0</v>
      </c>
      <c r="R268" s="145">
        <f t="shared" si="2"/>
        <v>0</v>
      </c>
      <c r="S268" s="145">
        <v>0</v>
      </c>
      <c r="T268" s="146">
        <f t="shared" si="3"/>
        <v>0</v>
      </c>
      <c r="AR268" s="147" t="s">
        <v>151</v>
      </c>
      <c r="AT268" s="147" t="s">
        <v>146</v>
      </c>
      <c r="AU268" s="147" t="s">
        <v>90</v>
      </c>
      <c r="AY268" s="17" t="s">
        <v>144</v>
      </c>
      <c r="BE268" s="148">
        <f t="shared" si="4"/>
        <v>0</v>
      </c>
      <c r="BF268" s="148">
        <f t="shared" si="5"/>
        <v>0</v>
      </c>
      <c r="BG268" s="148">
        <f t="shared" si="6"/>
        <v>0</v>
      </c>
      <c r="BH268" s="148">
        <f t="shared" si="7"/>
        <v>0</v>
      </c>
      <c r="BI268" s="148">
        <f t="shared" si="8"/>
        <v>0</v>
      </c>
      <c r="BJ268" s="17" t="s">
        <v>88</v>
      </c>
      <c r="BK268" s="148">
        <f t="shared" si="9"/>
        <v>0</v>
      </c>
      <c r="BL268" s="17" t="s">
        <v>151</v>
      </c>
      <c r="BM268" s="147" t="s">
        <v>1123</v>
      </c>
    </row>
    <row r="269" spans="2:65" s="1" customFormat="1" ht="24.2" customHeight="1">
      <c r="B269" s="32"/>
      <c r="C269" s="173" t="s">
        <v>410</v>
      </c>
      <c r="D269" s="173" t="s">
        <v>309</v>
      </c>
      <c r="E269" s="174" t="s">
        <v>1124</v>
      </c>
      <c r="F269" s="175" t="s">
        <v>1125</v>
      </c>
      <c r="G269" s="176" t="s">
        <v>350</v>
      </c>
      <c r="H269" s="177">
        <v>20</v>
      </c>
      <c r="I269" s="178"/>
      <c r="J269" s="179">
        <f t="shared" si="0"/>
        <v>0</v>
      </c>
      <c r="K269" s="175" t="s">
        <v>150</v>
      </c>
      <c r="L269" s="180"/>
      <c r="M269" s="181" t="s">
        <v>1</v>
      </c>
      <c r="N269" s="182" t="s">
        <v>46</v>
      </c>
      <c r="P269" s="145">
        <f t="shared" si="1"/>
        <v>0</v>
      </c>
      <c r="Q269" s="145">
        <v>2.1299999999999999E-3</v>
      </c>
      <c r="R269" s="145">
        <f t="shared" si="2"/>
        <v>4.2599999999999999E-2</v>
      </c>
      <c r="S269" s="145">
        <v>0</v>
      </c>
      <c r="T269" s="146">
        <f t="shared" si="3"/>
        <v>0</v>
      </c>
      <c r="AR269" s="147" t="s">
        <v>192</v>
      </c>
      <c r="AT269" s="147" t="s">
        <v>309</v>
      </c>
      <c r="AU269" s="147" t="s">
        <v>90</v>
      </c>
      <c r="AY269" s="17" t="s">
        <v>144</v>
      </c>
      <c r="BE269" s="148">
        <f t="shared" si="4"/>
        <v>0</v>
      </c>
      <c r="BF269" s="148">
        <f t="shared" si="5"/>
        <v>0</v>
      </c>
      <c r="BG269" s="148">
        <f t="shared" si="6"/>
        <v>0</v>
      </c>
      <c r="BH269" s="148">
        <f t="shared" si="7"/>
        <v>0</v>
      </c>
      <c r="BI269" s="148">
        <f t="shared" si="8"/>
        <v>0</v>
      </c>
      <c r="BJ269" s="17" t="s">
        <v>88</v>
      </c>
      <c r="BK269" s="148">
        <f t="shared" si="9"/>
        <v>0</v>
      </c>
      <c r="BL269" s="17" t="s">
        <v>151</v>
      </c>
      <c r="BM269" s="147" t="s">
        <v>1126</v>
      </c>
    </row>
    <row r="270" spans="2:65" s="1" customFormat="1" ht="24.2" customHeight="1">
      <c r="B270" s="32"/>
      <c r="C270" s="173" t="s">
        <v>414</v>
      </c>
      <c r="D270" s="173" t="s">
        <v>309</v>
      </c>
      <c r="E270" s="174" t="s">
        <v>1127</v>
      </c>
      <c r="F270" s="175" t="s">
        <v>1128</v>
      </c>
      <c r="G270" s="176" t="s">
        <v>350</v>
      </c>
      <c r="H270" s="177">
        <v>20</v>
      </c>
      <c r="I270" s="178"/>
      <c r="J270" s="179">
        <f t="shared" si="0"/>
        <v>0</v>
      </c>
      <c r="K270" s="175" t="s">
        <v>1</v>
      </c>
      <c r="L270" s="180"/>
      <c r="M270" s="181" t="s">
        <v>1</v>
      </c>
      <c r="N270" s="182" t="s">
        <v>46</v>
      </c>
      <c r="P270" s="145">
        <f t="shared" si="1"/>
        <v>0</v>
      </c>
      <c r="Q270" s="145">
        <v>3.3999999999999998E-3</v>
      </c>
      <c r="R270" s="145">
        <f t="shared" si="2"/>
        <v>6.7999999999999991E-2</v>
      </c>
      <c r="S270" s="145">
        <v>0</v>
      </c>
      <c r="T270" s="146">
        <f t="shared" si="3"/>
        <v>0</v>
      </c>
      <c r="AR270" s="147" t="s">
        <v>192</v>
      </c>
      <c r="AT270" s="147" t="s">
        <v>309</v>
      </c>
      <c r="AU270" s="147" t="s">
        <v>90</v>
      </c>
      <c r="AY270" s="17" t="s">
        <v>144</v>
      </c>
      <c r="BE270" s="148">
        <f t="shared" si="4"/>
        <v>0</v>
      </c>
      <c r="BF270" s="148">
        <f t="shared" si="5"/>
        <v>0</v>
      </c>
      <c r="BG270" s="148">
        <f t="shared" si="6"/>
        <v>0</v>
      </c>
      <c r="BH270" s="148">
        <f t="shared" si="7"/>
        <v>0</v>
      </c>
      <c r="BI270" s="148">
        <f t="shared" si="8"/>
        <v>0</v>
      </c>
      <c r="BJ270" s="17" t="s">
        <v>88</v>
      </c>
      <c r="BK270" s="148">
        <f t="shared" si="9"/>
        <v>0</v>
      </c>
      <c r="BL270" s="17" t="s">
        <v>151</v>
      </c>
      <c r="BM270" s="147" t="s">
        <v>1129</v>
      </c>
    </row>
    <row r="271" spans="2:65" s="1" customFormat="1" ht="49.15" customHeight="1">
      <c r="B271" s="32"/>
      <c r="C271" s="136" t="s">
        <v>418</v>
      </c>
      <c r="D271" s="136" t="s">
        <v>146</v>
      </c>
      <c r="E271" s="137" t="s">
        <v>1130</v>
      </c>
      <c r="F271" s="138" t="s">
        <v>1131</v>
      </c>
      <c r="G271" s="139" t="s">
        <v>350</v>
      </c>
      <c r="H271" s="140">
        <v>1</v>
      </c>
      <c r="I271" s="141"/>
      <c r="J271" s="142">
        <f t="shared" si="0"/>
        <v>0</v>
      </c>
      <c r="K271" s="138" t="s">
        <v>1</v>
      </c>
      <c r="L271" s="32"/>
      <c r="M271" s="143" t="s">
        <v>1</v>
      </c>
      <c r="N271" s="144" t="s">
        <v>46</v>
      </c>
      <c r="P271" s="145">
        <f t="shared" si="1"/>
        <v>0</v>
      </c>
      <c r="Q271" s="145">
        <v>0</v>
      </c>
      <c r="R271" s="145">
        <f t="shared" si="2"/>
        <v>0</v>
      </c>
      <c r="S271" s="145">
        <v>0</v>
      </c>
      <c r="T271" s="146">
        <f t="shared" si="3"/>
        <v>0</v>
      </c>
      <c r="AR271" s="147" t="s">
        <v>151</v>
      </c>
      <c r="AT271" s="147" t="s">
        <v>146</v>
      </c>
      <c r="AU271" s="147" t="s">
        <v>90</v>
      </c>
      <c r="AY271" s="17" t="s">
        <v>144</v>
      </c>
      <c r="BE271" s="148">
        <f t="shared" si="4"/>
        <v>0</v>
      </c>
      <c r="BF271" s="148">
        <f t="shared" si="5"/>
        <v>0</v>
      </c>
      <c r="BG271" s="148">
        <f t="shared" si="6"/>
        <v>0</v>
      </c>
      <c r="BH271" s="148">
        <f t="shared" si="7"/>
        <v>0</v>
      </c>
      <c r="BI271" s="148">
        <f t="shared" si="8"/>
        <v>0</v>
      </c>
      <c r="BJ271" s="17" t="s">
        <v>88</v>
      </c>
      <c r="BK271" s="148">
        <f t="shared" si="9"/>
        <v>0</v>
      </c>
      <c r="BL271" s="17" t="s">
        <v>151</v>
      </c>
      <c r="BM271" s="147" t="s">
        <v>1132</v>
      </c>
    </row>
    <row r="272" spans="2:65" s="1" customFormat="1" ht="24.2" customHeight="1">
      <c r="B272" s="32"/>
      <c r="C272" s="173" t="s">
        <v>423</v>
      </c>
      <c r="D272" s="173" t="s">
        <v>309</v>
      </c>
      <c r="E272" s="174" t="s">
        <v>1133</v>
      </c>
      <c r="F272" s="175" t="s">
        <v>1134</v>
      </c>
      <c r="G272" s="176" t="s">
        <v>350</v>
      </c>
      <c r="H272" s="177">
        <v>1</v>
      </c>
      <c r="I272" s="178"/>
      <c r="J272" s="179">
        <f t="shared" si="0"/>
        <v>0</v>
      </c>
      <c r="K272" s="175" t="s">
        <v>1</v>
      </c>
      <c r="L272" s="180"/>
      <c r="M272" s="181" t="s">
        <v>1</v>
      </c>
      <c r="N272" s="182" t="s">
        <v>46</v>
      </c>
      <c r="P272" s="145">
        <f t="shared" si="1"/>
        <v>0</v>
      </c>
      <c r="Q272" s="145">
        <v>2.8999999999999998E-3</v>
      </c>
      <c r="R272" s="145">
        <f t="shared" si="2"/>
        <v>2.8999999999999998E-3</v>
      </c>
      <c r="S272" s="145">
        <v>0</v>
      </c>
      <c r="T272" s="146">
        <f t="shared" si="3"/>
        <v>0</v>
      </c>
      <c r="AR272" s="147" t="s">
        <v>192</v>
      </c>
      <c r="AT272" s="147" t="s">
        <v>309</v>
      </c>
      <c r="AU272" s="147" t="s">
        <v>90</v>
      </c>
      <c r="AY272" s="17" t="s">
        <v>144</v>
      </c>
      <c r="BE272" s="148">
        <f t="shared" si="4"/>
        <v>0</v>
      </c>
      <c r="BF272" s="148">
        <f t="shared" si="5"/>
        <v>0</v>
      </c>
      <c r="BG272" s="148">
        <f t="shared" si="6"/>
        <v>0</v>
      </c>
      <c r="BH272" s="148">
        <f t="shared" si="7"/>
        <v>0</v>
      </c>
      <c r="BI272" s="148">
        <f t="shared" si="8"/>
        <v>0</v>
      </c>
      <c r="BJ272" s="17" t="s">
        <v>88</v>
      </c>
      <c r="BK272" s="148">
        <f t="shared" si="9"/>
        <v>0</v>
      </c>
      <c r="BL272" s="17" t="s">
        <v>151</v>
      </c>
      <c r="BM272" s="147" t="s">
        <v>1135</v>
      </c>
    </row>
    <row r="273" spans="2:65" s="1" customFormat="1" ht="24.2" customHeight="1">
      <c r="B273" s="32"/>
      <c r="C273" s="173" t="s">
        <v>428</v>
      </c>
      <c r="D273" s="173" t="s">
        <v>309</v>
      </c>
      <c r="E273" s="174" t="s">
        <v>1127</v>
      </c>
      <c r="F273" s="175" t="s">
        <v>1128</v>
      </c>
      <c r="G273" s="176" t="s">
        <v>350</v>
      </c>
      <c r="H273" s="177">
        <v>1</v>
      </c>
      <c r="I273" s="178"/>
      <c r="J273" s="179">
        <f t="shared" si="0"/>
        <v>0</v>
      </c>
      <c r="K273" s="175" t="s">
        <v>1</v>
      </c>
      <c r="L273" s="180"/>
      <c r="M273" s="181" t="s">
        <v>1</v>
      </c>
      <c r="N273" s="182" t="s">
        <v>46</v>
      </c>
      <c r="P273" s="145">
        <f t="shared" si="1"/>
        <v>0</v>
      </c>
      <c r="Q273" s="145">
        <v>3.3999999999999998E-3</v>
      </c>
      <c r="R273" s="145">
        <f t="shared" si="2"/>
        <v>3.3999999999999998E-3</v>
      </c>
      <c r="S273" s="145">
        <v>0</v>
      </c>
      <c r="T273" s="146">
        <f t="shared" si="3"/>
        <v>0</v>
      </c>
      <c r="AR273" s="147" t="s">
        <v>192</v>
      </c>
      <c r="AT273" s="147" t="s">
        <v>309</v>
      </c>
      <c r="AU273" s="147" t="s">
        <v>90</v>
      </c>
      <c r="AY273" s="17" t="s">
        <v>144</v>
      </c>
      <c r="BE273" s="148">
        <f t="shared" si="4"/>
        <v>0</v>
      </c>
      <c r="BF273" s="148">
        <f t="shared" si="5"/>
        <v>0</v>
      </c>
      <c r="BG273" s="148">
        <f t="shared" si="6"/>
        <v>0</v>
      </c>
      <c r="BH273" s="148">
        <f t="shared" si="7"/>
        <v>0</v>
      </c>
      <c r="BI273" s="148">
        <f t="shared" si="8"/>
        <v>0</v>
      </c>
      <c r="BJ273" s="17" t="s">
        <v>88</v>
      </c>
      <c r="BK273" s="148">
        <f t="shared" si="9"/>
        <v>0</v>
      </c>
      <c r="BL273" s="17" t="s">
        <v>151</v>
      </c>
      <c r="BM273" s="147" t="s">
        <v>1136</v>
      </c>
    </row>
    <row r="274" spans="2:65" s="1" customFormat="1" ht="49.15" customHeight="1">
      <c r="B274" s="32"/>
      <c r="C274" s="136" t="s">
        <v>435</v>
      </c>
      <c r="D274" s="136" t="s">
        <v>146</v>
      </c>
      <c r="E274" s="137" t="s">
        <v>1137</v>
      </c>
      <c r="F274" s="138" t="s">
        <v>1138</v>
      </c>
      <c r="G274" s="139" t="s">
        <v>350</v>
      </c>
      <c r="H274" s="140">
        <v>1</v>
      </c>
      <c r="I274" s="141"/>
      <c r="J274" s="142">
        <f t="shared" si="0"/>
        <v>0</v>
      </c>
      <c r="K274" s="138" t="s">
        <v>150</v>
      </c>
      <c r="L274" s="32"/>
      <c r="M274" s="143" t="s">
        <v>1</v>
      </c>
      <c r="N274" s="144" t="s">
        <v>46</v>
      </c>
      <c r="P274" s="145">
        <f t="shared" si="1"/>
        <v>0</v>
      </c>
      <c r="Q274" s="145">
        <v>0</v>
      </c>
      <c r="R274" s="145">
        <f t="shared" si="2"/>
        <v>0</v>
      </c>
      <c r="S274" s="145">
        <v>0</v>
      </c>
      <c r="T274" s="146">
        <f t="shared" si="3"/>
        <v>0</v>
      </c>
      <c r="AR274" s="147" t="s">
        <v>151</v>
      </c>
      <c r="AT274" s="147" t="s">
        <v>146</v>
      </c>
      <c r="AU274" s="147" t="s">
        <v>90</v>
      </c>
      <c r="AY274" s="17" t="s">
        <v>144</v>
      </c>
      <c r="BE274" s="148">
        <f t="shared" si="4"/>
        <v>0</v>
      </c>
      <c r="BF274" s="148">
        <f t="shared" si="5"/>
        <v>0</v>
      </c>
      <c r="BG274" s="148">
        <f t="shared" si="6"/>
        <v>0</v>
      </c>
      <c r="BH274" s="148">
        <f t="shared" si="7"/>
        <v>0</v>
      </c>
      <c r="BI274" s="148">
        <f t="shared" si="8"/>
        <v>0</v>
      </c>
      <c r="BJ274" s="17" t="s">
        <v>88</v>
      </c>
      <c r="BK274" s="148">
        <f t="shared" si="9"/>
        <v>0</v>
      </c>
      <c r="BL274" s="17" t="s">
        <v>151</v>
      </c>
      <c r="BM274" s="147" t="s">
        <v>1139</v>
      </c>
    </row>
    <row r="275" spans="2:65" s="1" customFormat="1" ht="24.2" customHeight="1">
      <c r="B275" s="32"/>
      <c r="C275" s="173" t="s">
        <v>439</v>
      </c>
      <c r="D275" s="173" t="s">
        <v>309</v>
      </c>
      <c r="E275" s="174" t="s">
        <v>1140</v>
      </c>
      <c r="F275" s="175" t="s">
        <v>1141</v>
      </c>
      <c r="G275" s="176" t="s">
        <v>350</v>
      </c>
      <c r="H275" s="177">
        <v>1</v>
      </c>
      <c r="I275" s="178"/>
      <c r="J275" s="179">
        <f t="shared" si="0"/>
        <v>0</v>
      </c>
      <c r="K275" s="175" t="s">
        <v>150</v>
      </c>
      <c r="L275" s="180"/>
      <c r="M275" s="181" t="s">
        <v>1</v>
      </c>
      <c r="N275" s="182" t="s">
        <v>46</v>
      </c>
      <c r="P275" s="145">
        <f t="shared" si="1"/>
        <v>0</v>
      </c>
      <c r="Q275" s="145">
        <v>2.8999999999999998E-3</v>
      </c>
      <c r="R275" s="145">
        <f t="shared" si="2"/>
        <v>2.8999999999999998E-3</v>
      </c>
      <c r="S275" s="145">
        <v>0</v>
      </c>
      <c r="T275" s="146">
        <f t="shared" si="3"/>
        <v>0</v>
      </c>
      <c r="AR275" s="147" t="s">
        <v>192</v>
      </c>
      <c r="AT275" s="147" t="s">
        <v>309</v>
      </c>
      <c r="AU275" s="147" t="s">
        <v>90</v>
      </c>
      <c r="AY275" s="17" t="s">
        <v>144</v>
      </c>
      <c r="BE275" s="148">
        <f t="shared" si="4"/>
        <v>0</v>
      </c>
      <c r="BF275" s="148">
        <f t="shared" si="5"/>
        <v>0</v>
      </c>
      <c r="BG275" s="148">
        <f t="shared" si="6"/>
        <v>0</v>
      </c>
      <c r="BH275" s="148">
        <f t="shared" si="7"/>
        <v>0</v>
      </c>
      <c r="BI275" s="148">
        <f t="shared" si="8"/>
        <v>0</v>
      </c>
      <c r="BJ275" s="17" t="s">
        <v>88</v>
      </c>
      <c r="BK275" s="148">
        <f t="shared" si="9"/>
        <v>0</v>
      </c>
      <c r="BL275" s="17" t="s">
        <v>151</v>
      </c>
      <c r="BM275" s="147" t="s">
        <v>1142</v>
      </c>
    </row>
    <row r="276" spans="2:65" s="1" customFormat="1" ht="24.2" customHeight="1">
      <c r="B276" s="32"/>
      <c r="C276" s="173" t="s">
        <v>446</v>
      </c>
      <c r="D276" s="173" t="s">
        <v>309</v>
      </c>
      <c r="E276" s="174" t="s">
        <v>1127</v>
      </c>
      <c r="F276" s="175" t="s">
        <v>1128</v>
      </c>
      <c r="G276" s="176" t="s">
        <v>350</v>
      </c>
      <c r="H276" s="177">
        <v>1</v>
      </c>
      <c r="I276" s="178"/>
      <c r="J276" s="179">
        <f t="shared" si="0"/>
        <v>0</v>
      </c>
      <c r="K276" s="175" t="s">
        <v>1</v>
      </c>
      <c r="L276" s="180"/>
      <c r="M276" s="181" t="s">
        <v>1</v>
      </c>
      <c r="N276" s="182" t="s">
        <v>46</v>
      </c>
      <c r="P276" s="145">
        <f t="shared" si="1"/>
        <v>0</v>
      </c>
      <c r="Q276" s="145">
        <v>3.3999999999999998E-3</v>
      </c>
      <c r="R276" s="145">
        <f t="shared" si="2"/>
        <v>3.3999999999999998E-3</v>
      </c>
      <c r="S276" s="145">
        <v>0</v>
      </c>
      <c r="T276" s="146">
        <f t="shared" si="3"/>
        <v>0</v>
      </c>
      <c r="AR276" s="147" t="s">
        <v>192</v>
      </c>
      <c r="AT276" s="147" t="s">
        <v>309</v>
      </c>
      <c r="AU276" s="147" t="s">
        <v>90</v>
      </c>
      <c r="AY276" s="17" t="s">
        <v>144</v>
      </c>
      <c r="BE276" s="148">
        <f t="shared" si="4"/>
        <v>0</v>
      </c>
      <c r="BF276" s="148">
        <f t="shared" si="5"/>
        <v>0</v>
      </c>
      <c r="BG276" s="148">
        <f t="shared" si="6"/>
        <v>0</v>
      </c>
      <c r="BH276" s="148">
        <f t="shared" si="7"/>
        <v>0</v>
      </c>
      <c r="BI276" s="148">
        <f t="shared" si="8"/>
        <v>0</v>
      </c>
      <c r="BJ276" s="17" t="s">
        <v>88</v>
      </c>
      <c r="BK276" s="148">
        <f t="shared" si="9"/>
        <v>0</v>
      </c>
      <c r="BL276" s="17" t="s">
        <v>151</v>
      </c>
      <c r="BM276" s="147" t="s">
        <v>1143</v>
      </c>
    </row>
    <row r="277" spans="2:65" s="1" customFormat="1" ht="49.15" customHeight="1">
      <c r="B277" s="32"/>
      <c r="C277" s="136" t="s">
        <v>450</v>
      </c>
      <c r="D277" s="136" t="s">
        <v>146</v>
      </c>
      <c r="E277" s="137" t="s">
        <v>639</v>
      </c>
      <c r="F277" s="138" t="s">
        <v>640</v>
      </c>
      <c r="G277" s="139" t="s">
        <v>350</v>
      </c>
      <c r="H277" s="140">
        <v>1</v>
      </c>
      <c r="I277" s="141"/>
      <c r="J277" s="142">
        <f t="shared" si="0"/>
        <v>0</v>
      </c>
      <c r="K277" s="138" t="s">
        <v>150</v>
      </c>
      <c r="L277" s="32"/>
      <c r="M277" s="143" t="s">
        <v>1</v>
      </c>
      <c r="N277" s="144" t="s">
        <v>46</v>
      </c>
      <c r="P277" s="145">
        <f t="shared" si="1"/>
        <v>0</v>
      </c>
      <c r="Q277" s="145">
        <v>1.65E-3</v>
      </c>
      <c r="R277" s="145">
        <f t="shared" si="2"/>
        <v>1.65E-3</v>
      </c>
      <c r="S277" s="145">
        <v>0</v>
      </c>
      <c r="T277" s="146">
        <f t="shared" si="3"/>
        <v>0</v>
      </c>
      <c r="AR277" s="147" t="s">
        <v>151</v>
      </c>
      <c r="AT277" s="147" t="s">
        <v>146</v>
      </c>
      <c r="AU277" s="147" t="s">
        <v>90</v>
      </c>
      <c r="AY277" s="17" t="s">
        <v>144</v>
      </c>
      <c r="BE277" s="148">
        <f t="shared" si="4"/>
        <v>0</v>
      </c>
      <c r="BF277" s="148">
        <f t="shared" si="5"/>
        <v>0</v>
      </c>
      <c r="BG277" s="148">
        <f t="shared" si="6"/>
        <v>0</v>
      </c>
      <c r="BH277" s="148">
        <f t="shared" si="7"/>
        <v>0</v>
      </c>
      <c r="BI277" s="148">
        <f t="shared" si="8"/>
        <v>0</v>
      </c>
      <c r="BJ277" s="17" t="s">
        <v>88</v>
      </c>
      <c r="BK277" s="148">
        <f t="shared" si="9"/>
        <v>0</v>
      </c>
      <c r="BL277" s="17" t="s">
        <v>151</v>
      </c>
      <c r="BM277" s="147" t="s">
        <v>1144</v>
      </c>
    </row>
    <row r="278" spans="2:65" s="1" customFormat="1" ht="24.2" customHeight="1">
      <c r="B278" s="32"/>
      <c r="C278" s="173" t="s">
        <v>454</v>
      </c>
      <c r="D278" s="173" t="s">
        <v>309</v>
      </c>
      <c r="E278" s="174" t="s">
        <v>643</v>
      </c>
      <c r="F278" s="175" t="s">
        <v>644</v>
      </c>
      <c r="G278" s="176" t="s">
        <v>350</v>
      </c>
      <c r="H278" s="177">
        <v>1</v>
      </c>
      <c r="I278" s="178"/>
      <c r="J278" s="179">
        <f t="shared" si="0"/>
        <v>0</v>
      </c>
      <c r="K278" s="175" t="s">
        <v>150</v>
      </c>
      <c r="L278" s="180"/>
      <c r="M278" s="181" t="s">
        <v>1</v>
      </c>
      <c r="N278" s="182" t="s">
        <v>46</v>
      </c>
      <c r="P278" s="145">
        <f t="shared" si="1"/>
        <v>0</v>
      </c>
      <c r="Q278" s="145">
        <v>2.3E-2</v>
      </c>
      <c r="R278" s="145">
        <f t="shared" si="2"/>
        <v>2.3E-2</v>
      </c>
      <c r="S278" s="145">
        <v>0</v>
      </c>
      <c r="T278" s="146">
        <f t="shared" si="3"/>
        <v>0</v>
      </c>
      <c r="AR278" s="147" t="s">
        <v>192</v>
      </c>
      <c r="AT278" s="147" t="s">
        <v>309</v>
      </c>
      <c r="AU278" s="147" t="s">
        <v>90</v>
      </c>
      <c r="AY278" s="17" t="s">
        <v>144</v>
      </c>
      <c r="BE278" s="148">
        <f t="shared" si="4"/>
        <v>0</v>
      </c>
      <c r="BF278" s="148">
        <f t="shared" si="5"/>
        <v>0</v>
      </c>
      <c r="BG278" s="148">
        <f t="shared" si="6"/>
        <v>0</v>
      </c>
      <c r="BH278" s="148">
        <f t="shared" si="7"/>
        <v>0</v>
      </c>
      <c r="BI278" s="148">
        <f t="shared" si="8"/>
        <v>0</v>
      </c>
      <c r="BJ278" s="17" t="s">
        <v>88</v>
      </c>
      <c r="BK278" s="148">
        <f t="shared" si="9"/>
        <v>0</v>
      </c>
      <c r="BL278" s="17" t="s">
        <v>151</v>
      </c>
      <c r="BM278" s="147" t="s">
        <v>1145</v>
      </c>
    </row>
    <row r="279" spans="2:65" s="1" customFormat="1" ht="24.2" customHeight="1">
      <c r="B279" s="32"/>
      <c r="C279" s="173" t="s">
        <v>458</v>
      </c>
      <c r="D279" s="173" t="s">
        <v>309</v>
      </c>
      <c r="E279" s="174" t="s">
        <v>647</v>
      </c>
      <c r="F279" s="175" t="s">
        <v>648</v>
      </c>
      <c r="G279" s="176" t="s">
        <v>350</v>
      </c>
      <c r="H279" s="177">
        <v>1</v>
      </c>
      <c r="I279" s="178"/>
      <c r="J279" s="179">
        <f t="shared" si="0"/>
        <v>0</v>
      </c>
      <c r="K279" s="175" t="s">
        <v>1</v>
      </c>
      <c r="L279" s="180"/>
      <c r="M279" s="181" t="s">
        <v>1</v>
      </c>
      <c r="N279" s="182" t="s">
        <v>46</v>
      </c>
      <c r="P279" s="145">
        <f t="shared" si="1"/>
        <v>0</v>
      </c>
      <c r="Q279" s="145">
        <v>6.8199999999999997E-3</v>
      </c>
      <c r="R279" s="145">
        <f t="shared" si="2"/>
        <v>6.8199999999999997E-3</v>
      </c>
      <c r="S279" s="145">
        <v>0</v>
      </c>
      <c r="T279" s="146">
        <f t="shared" si="3"/>
        <v>0</v>
      </c>
      <c r="AR279" s="147" t="s">
        <v>192</v>
      </c>
      <c r="AT279" s="147" t="s">
        <v>309</v>
      </c>
      <c r="AU279" s="147" t="s">
        <v>90</v>
      </c>
      <c r="AY279" s="17" t="s">
        <v>144</v>
      </c>
      <c r="BE279" s="148">
        <f t="shared" si="4"/>
        <v>0</v>
      </c>
      <c r="BF279" s="148">
        <f t="shared" si="5"/>
        <v>0</v>
      </c>
      <c r="BG279" s="148">
        <f t="shared" si="6"/>
        <v>0</v>
      </c>
      <c r="BH279" s="148">
        <f t="shared" si="7"/>
        <v>0</v>
      </c>
      <c r="BI279" s="148">
        <f t="shared" si="8"/>
        <v>0</v>
      </c>
      <c r="BJ279" s="17" t="s">
        <v>88</v>
      </c>
      <c r="BK279" s="148">
        <f t="shared" si="9"/>
        <v>0</v>
      </c>
      <c r="BL279" s="17" t="s">
        <v>151</v>
      </c>
      <c r="BM279" s="147" t="s">
        <v>1146</v>
      </c>
    </row>
    <row r="280" spans="2:65" s="1" customFormat="1" ht="16.5" customHeight="1">
      <c r="B280" s="32"/>
      <c r="C280" s="136" t="s">
        <v>462</v>
      </c>
      <c r="D280" s="136" t="s">
        <v>146</v>
      </c>
      <c r="E280" s="137" t="s">
        <v>1147</v>
      </c>
      <c r="F280" s="138" t="s">
        <v>1148</v>
      </c>
      <c r="G280" s="139" t="s">
        <v>350</v>
      </c>
      <c r="H280" s="140">
        <v>22</v>
      </c>
      <c r="I280" s="141"/>
      <c r="J280" s="142">
        <f t="shared" si="0"/>
        <v>0</v>
      </c>
      <c r="K280" s="138" t="s">
        <v>150</v>
      </c>
      <c r="L280" s="32"/>
      <c r="M280" s="143" t="s">
        <v>1</v>
      </c>
      <c r="N280" s="144" t="s">
        <v>46</v>
      </c>
      <c r="P280" s="145">
        <f t="shared" si="1"/>
        <v>0</v>
      </c>
      <c r="Q280" s="145">
        <v>6.3829999999999998E-2</v>
      </c>
      <c r="R280" s="145">
        <f t="shared" si="2"/>
        <v>1.4042599999999998</v>
      </c>
      <c r="S280" s="145">
        <v>0</v>
      </c>
      <c r="T280" s="146">
        <f t="shared" si="3"/>
        <v>0</v>
      </c>
      <c r="AR280" s="147" t="s">
        <v>151</v>
      </c>
      <c r="AT280" s="147" t="s">
        <v>146</v>
      </c>
      <c r="AU280" s="147" t="s">
        <v>90</v>
      </c>
      <c r="AY280" s="17" t="s">
        <v>144</v>
      </c>
      <c r="BE280" s="148">
        <f t="shared" si="4"/>
        <v>0</v>
      </c>
      <c r="BF280" s="148">
        <f t="shared" si="5"/>
        <v>0</v>
      </c>
      <c r="BG280" s="148">
        <f t="shared" si="6"/>
        <v>0</v>
      </c>
      <c r="BH280" s="148">
        <f t="shared" si="7"/>
        <v>0</v>
      </c>
      <c r="BI280" s="148">
        <f t="shared" si="8"/>
        <v>0</v>
      </c>
      <c r="BJ280" s="17" t="s">
        <v>88</v>
      </c>
      <c r="BK280" s="148">
        <f t="shared" si="9"/>
        <v>0</v>
      </c>
      <c r="BL280" s="17" t="s">
        <v>151</v>
      </c>
      <c r="BM280" s="147" t="s">
        <v>1149</v>
      </c>
    </row>
    <row r="281" spans="2:65" s="1" customFormat="1" ht="16.5" customHeight="1">
      <c r="B281" s="32"/>
      <c r="C281" s="173" t="s">
        <v>466</v>
      </c>
      <c r="D281" s="173" t="s">
        <v>309</v>
      </c>
      <c r="E281" s="174" t="s">
        <v>1150</v>
      </c>
      <c r="F281" s="175" t="s">
        <v>1151</v>
      </c>
      <c r="G281" s="176" t="s">
        <v>350</v>
      </c>
      <c r="H281" s="177">
        <v>22</v>
      </c>
      <c r="I281" s="178"/>
      <c r="J281" s="179">
        <f t="shared" si="0"/>
        <v>0</v>
      </c>
      <c r="K281" s="175" t="s">
        <v>150</v>
      </c>
      <c r="L281" s="180"/>
      <c r="M281" s="181" t="s">
        <v>1</v>
      </c>
      <c r="N281" s="182" t="s">
        <v>46</v>
      </c>
      <c r="P281" s="145">
        <f t="shared" si="1"/>
        <v>0</v>
      </c>
      <c r="Q281" s="145">
        <v>7.3000000000000001E-3</v>
      </c>
      <c r="R281" s="145">
        <f t="shared" si="2"/>
        <v>0.16059999999999999</v>
      </c>
      <c r="S281" s="145">
        <v>0</v>
      </c>
      <c r="T281" s="146">
        <f t="shared" si="3"/>
        <v>0</v>
      </c>
      <c r="AR281" s="147" t="s">
        <v>192</v>
      </c>
      <c r="AT281" s="147" t="s">
        <v>309</v>
      </c>
      <c r="AU281" s="147" t="s">
        <v>90</v>
      </c>
      <c r="AY281" s="17" t="s">
        <v>144</v>
      </c>
      <c r="BE281" s="148">
        <f t="shared" si="4"/>
        <v>0</v>
      </c>
      <c r="BF281" s="148">
        <f t="shared" si="5"/>
        <v>0</v>
      </c>
      <c r="BG281" s="148">
        <f t="shared" si="6"/>
        <v>0</v>
      </c>
      <c r="BH281" s="148">
        <f t="shared" si="7"/>
        <v>0</v>
      </c>
      <c r="BI281" s="148">
        <f t="shared" si="8"/>
        <v>0</v>
      </c>
      <c r="BJ281" s="17" t="s">
        <v>88</v>
      </c>
      <c r="BK281" s="148">
        <f t="shared" si="9"/>
        <v>0</v>
      </c>
      <c r="BL281" s="17" t="s">
        <v>151</v>
      </c>
      <c r="BM281" s="147" t="s">
        <v>1152</v>
      </c>
    </row>
    <row r="282" spans="2:65" s="1" customFormat="1" ht="24.2" customHeight="1">
      <c r="B282" s="32"/>
      <c r="C282" s="173" t="s">
        <v>470</v>
      </c>
      <c r="D282" s="173" t="s">
        <v>309</v>
      </c>
      <c r="E282" s="174" t="s">
        <v>1153</v>
      </c>
      <c r="F282" s="175" t="s">
        <v>1154</v>
      </c>
      <c r="G282" s="176" t="s">
        <v>350</v>
      </c>
      <c r="H282" s="177">
        <v>22</v>
      </c>
      <c r="I282" s="178"/>
      <c r="J282" s="179">
        <f t="shared" si="0"/>
        <v>0</v>
      </c>
      <c r="K282" s="175" t="s">
        <v>150</v>
      </c>
      <c r="L282" s="180"/>
      <c r="M282" s="181" t="s">
        <v>1</v>
      </c>
      <c r="N282" s="182" t="s">
        <v>46</v>
      </c>
      <c r="P282" s="145">
        <f t="shared" si="1"/>
        <v>0</v>
      </c>
      <c r="Q282" s="145">
        <v>2.9999999999999997E-4</v>
      </c>
      <c r="R282" s="145">
        <f t="shared" si="2"/>
        <v>6.5999999999999991E-3</v>
      </c>
      <c r="S282" s="145">
        <v>0</v>
      </c>
      <c r="T282" s="146">
        <f t="shared" si="3"/>
        <v>0</v>
      </c>
      <c r="AR282" s="147" t="s">
        <v>192</v>
      </c>
      <c r="AT282" s="147" t="s">
        <v>309</v>
      </c>
      <c r="AU282" s="147" t="s">
        <v>90</v>
      </c>
      <c r="AY282" s="17" t="s">
        <v>144</v>
      </c>
      <c r="BE282" s="148">
        <f t="shared" si="4"/>
        <v>0</v>
      </c>
      <c r="BF282" s="148">
        <f t="shared" si="5"/>
        <v>0</v>
      </c>
      <c r="BG282" s="148">
        <f t="shared" si="6"/>
        <v>0</v>
      </c>
      <c r="BH282" s="148">
        <f t="shared" si="7"/>
        <v>0</v>
      </c>
      <c r="BI282" s="148">
        <f t="shared" si="8"/>
        <v>0</v>
      </c>
      <c r="BJ282" s="17" t="s">
        <v>88</v>
      </c>
      <c r="BK282" s="148">
        <f t="shared" si="9"/>
        <v>0</v>
      </c>
      <c r="BL282" s="17" t="s">
        <v>151</v>
      </c>
      <c r="BM282" s="147" t="s">
        <v>1155</v>
      </c>
    </row>
    <row r="283" spans="2:65" s="1" customFormat="1" ht="16.5" customHeight="1">
      <c r="B283" s="32"/>
      <c r="C283" s="136" t="s">
        <v>474</v>
      </c>
      <c r="D283" s="136" t="s">
        <v>146</v>
      </c>
      <c r="E283" s="137" t="s">
        <v>718</v>
      </c>
      <c r="F283" s="138" t="s">
        <v>719</v>
      </c>
      <c r="G283" s="139" t="s">
        <v>350</v>
      </c>
      <c r="H283" s="140">
        <v>1</v>
      </c>
      <c r="I283" s="141"/>
      <c r="J283" s="142">
        <f t="shared" si="0"/>
        <v>0</v>
      </c>
      <c r="K283" s="138" t="s">
        <v>150</v>
      </c>
      <c r="L283" s="32"/>
      <c r="M283" s="143" t="s">
        <v>1</v>
      </c>
      <c r="N283" s="144" t="s">
        <v>46</v>
      </c>
      <c r="P283" s="145">
        <f t="shared" si="1"/>
        <v>0</v>
      </c>
      <c r="Q283" s="145">
        <v>0.12303</v>
      </c>
      <c r="R283" s="145">
        <f t="shared" si="2"/>
        <v>0.12303</v>
      </c>
      <c r="S283" s="145">
        <v>0</v>
      </c>
      <c r="T283" s="146">
        <f t="shared" si="3"/>
        <v>0</v>
      </c>
      <c r="AR283" s="147" t="s">
        <v>151</v>
      </c>
      <c r="AT283" s="147" t="s">
        <v>146</v>
      </c>
      <c r="AU283" s="147" t="s">
        <v>90</v>
      </c>
      <c r="AY283" s="17" t="s">
        <v>144</v>
      </c>
      <c r="BE283" s="148">
        <f t="shared" si="4"/>
        <v>0</v>
      </c>
      <c r="BF283" s="148">
        <f t="shared" si="5"/>
        <v>0</v>
      </c>
      <c r="BG283" s="148">
        <f t="shared" si="6"/>
        <v>0</v>
      </c>
      <c r="BH283" s="148">
        <f t="shared" si="7"/>
        <v>0</v>
      </c>
      <c r="BI283" s="148">
        <f t="shared" si="8"/>
        <v>0</v>
      </c>
      <c r="BJ283" s="17" t="s">
        <v>88</v>
      </c>
      <c r="BK283" s="148">
        <f t="shared" si="9"/>
        <v>0</v>
      </c>
      <c r="BL283" s="17" t="s">
        <v>151</v>
      </c>
      <c r="BM283" s="147" t="s">
        <v>1156</v>
      </c>
    </row>
    <row r="284" spans="2:65" s="1" customFormat="1" ht="24.2" customHeight="1">
      <c r="B284" s="32"/>
      <c r="C284" s="173" t="s">
        <v>478</v>
      </c>
      <c r="D284" s="173" t="s">
        <v>309</v>
      </c>
      <c r="E284" s="174" t="s">
        <v>722</v>
      </c>
      <c r="F284" s="175" t="s">
        <v>723</v>
      </c>
      <c r="G284" s="176" t="s">
        <v>350</v>
      </c>
      <c r="H284" s="177">
        <v>1</v>
      </c>
      <c r="I284" s="178"/>
      <c r="J284" s="179">
        <f t="shared" si="0"/>
        <v>0</v>
      </c>
      <c r="K284" s="175" t="s">
        <v>150</v>
      </c>
      <c r="L284" s="180"/>
      <c r="M284" s="181" t="s">
        <v>1</v>
      </c>
      <c r="N284" s="182" t="s">
        <v>46</v>
      </c>
      <c r="P284" s="145">
        <f t="shared" si="1"/>
        <v>0</v>
      </c>
      <c r="Q284" s="145">
        <v>1.3299999999999999E-2</v>
      </c>
      <c r="R284" s="145">
        <f t="shared" si="2"/>
        <v>1.3299999999999999E-2</v>
      </c>
      <c r="S284" s="145">
        <v>0</v>
      </c>
      <c r="T284" s="146">
        <f t="shared" si="3"/>
        <v>0</v>
      </c>
      <c r="AR284" s="147" t="s">
        <v>192</v>
      </c>
      <c r="AT284" s="147" t="s">
        <v>309</v>
      </c>
      <c r="AU284" s="147" t="s">
        <v>90</v>
      </c>
      <c r="AY284" s="17" t="s">
        <v>144</v>
      </c>
      <c r="BE284" s="148">
        <f t="shared" si="4"/>
        <v>0</v>
      </c>
      <c r="BF284" s="148">
        <f t="shared" si="5"/>
        <v>0</v>
      </c>
      <c r="BG284" s="148">
        <f t="shared" si="6"/>
        <v>0</v>
      </c>
      <c r="BH284" s="148">
        <f t="shared" si="7"/>
        <v>0</v>
      </c>
      <c r="BI284" s="148">
        <f t="shared" si="8"/>
        <v>0</v>
      </c>
      <c r="BJ284" s="17" t="s">
        <v>88</v>
      </c>
      <c r="BK284" s="148">
        <f t="shared" si="9"/>
        <v>0</v>
      </c>
      <c r="BL284" s="17" t="s">
        <v>151</v>
      </c>
      <c r="BM284" s="147" t="s">
        <v>1157</v>
      </c>
    </row>
    <row r="285" spans="2:65" s="1" customFormat="1" ht="24.2" customHeight="1">
      <c r="B285" s="32"/>
      <c r="C285" s="173" t="s">
        <v>482</v>
      </c>
      <c r="D285" s="173" t="s">
        <v>309</v>
      </c>
      <c r="E285" s="174" t="s">
        <v>726</v>
      </c>
      <c r="F285" s="175" t="s">
        <v>727</v>
      </c>
      <c r="G285" s="176" t="s">
        <v>350</v>
      </c>
      <c r="H285" s="177">
        <v>1</v>
      </c>
      <c r="I285" s="178"/>
      <c r="J285" s="179">
        <f t="shared" si="0"/>
        <v>0</v>
      </c>
      <c r="K285" s="175" t="s">
        <v>150</v>
      </c>
      <c r="L285" s="180"/>
      <c r="M285" s="181" t="s">
        <v>1</v>
      </c>
      <c r="N285" s="182" t="s">
        <v>46</v>
      </c>
      <c r="P285" s="145">
        <f t="shared" si="1"/>
        <v>0</v>
      </c>
      <c r="Q285" s="145">
        <v>2.9999999999999997E-4</v>
      </c>
      <c r="R285" s="145">
        <f t="shared" si="2"/>
        <v>2.9999999999999997E-4</v>
      </c>
      <c r="S285" s="145">
        <v>0</v>
      </c>
      <c r="T285" s="146">
        <f t="shared" si="3"/>
        <v>0</v>
      </c>
      <c r="AR285" s="147" t="s">
        <v>192</v>
      </c>
      <c r="AT285" s="147" t="s">
        <v>309</v>
      </c>
      <c r="AU285" s="147" t="s">
        <v>90</v>
      </c>
      <c r="AY285" s="17" t="s">
        <v>144</v>
      </c>
      <c r="BE285" s="148">
        <f t="shared" si="4"/>
        <v>0</v>
      </c>
      <c r="BF285" s="148">
        <f t="shared" si="5"/>
        <v>0</v>
      </c>
      <c r="BG285" s="148">
        <f t="shared" si="6"/>
        <v>0</v>
      </c>
      <c r="BH285" s="148">
        <f t="shared" si="7"/>
        <v>0</v>
      </c>
      <c r="BI285" s="148">
        <f t="shared" si="8"/>
        <v>0</v>
      </c>
      <c r="BJ285" s="17" t="s">
        <v>88</v>
      </c>
      <c r="BK285" s="148">
        <f t="shared" si="9"/>
        <v>0</v>
      </c>
      <c r="BL285" s="17" t="s">
        <v>151</v>
      </c>
      <c r="BM285" s="147" t="s">
        <v>1158</v>
      </c>
    </row>
    <row r="286" spans="2:65" s="11" customFormat="1" ht="22.9" customHeight="1">
      <c r="B286" s="124"/>
      <c r="D286" s="125" t="s">
        <v>80</v>
      </c>
      <c r="E286" s="134" t="s">
        <v>197</v>
      </c>
      <c r="F286" s="134" t="s">
        <v>771</v>
      </c>
      <c r="I286" s="127"/>
      <c r="J286" s="135">
        <f>BK286</f>
        <v>0</v>
      </c>
      <c r="L286" s="124"/>
      <c r="M286" s="129"/>
      <c r="P286" s="130">
        <f>SUM(P287:P294)</f>
        <v>0</v>
      </c>
      <c r="R286" s="130">
        <f>SUM(R287:R294)</f>
        <v>4.2000000000000006E-3</v>
      </c>
      <c r="T286" s="131">
        <f>SUM(T287:T294)</f>
        <v>0</v>
      </c>
      <c r="AR286" s="125" t="s">
        <v>88</v>
      </c>
      <c r="AT286" s="132" t="s">
        <v>80</v>
      </c>
      <c r="AU286" s="132" t="s">
        <v>88</v>
      </c>
      <c r="AY286" s="125" t="s">
        <v>144</v>
      </c>
      <c r="BK286" s="133">
        <f>SUM(BK287:BK294)</f>
        <v>0</v>
      </c>
    </row>
    <row r="287" spans="2:65" s="1" customFormat="1" ht="37.9" customHeight="1">
      <c r="B287" s="32"/>
      <c r="C287" s="136" t="s">
        <v>486</v>
      </c>
      <c r="D287" s="136" t="s">
        <v>146</v>
      </c>
      <c r="E287" s="137" t="s">
        <v>773</v>
      </c>
      <c r="F287" s="138" t="s">
        <v>774</v>
      </c>
      <c r="G287" s="139" t="s">
        <v>224</v>
      </c>
      <c r="H287" s="140">
        <v>12</v>
      </c>
      <c r="I287" s="141"/>
      <c r="J287" s="142">
        <f>ROUND(I287*H287,2)</f>
        <v>0</v>
      </c>
      <c r="K287" s="138" t="s">
        <v>150</v>
      </c>
      <c r="L287" s="32"/>
      <c r="M287" s="143" t="s">
        <v>1</v>
      </c>
      <c r="N287" s="144" t="s">
        <v>46</v>
      </c>
      <c r="P287" s="145">
        <f>O287*H287</f>
        <v>0</v>
      </c>
      <c r="Q287" s="145">
        <v>1.0000000000000001E-5</v>
      </c>
      <c r="R287" s="145">
        <f>Q287*H287</f>
        <v>1.2000000000000002E-4</v>
      </c>
      <c r="S287" s="145">
        <v>0</v>
      </c>
      <c r="T287" s="146">
        <f>S287*H287</f>
        <v>0</v>
      </c>
      <c r="AR287" s="147" t="s">
        <v>151</v>
      </c>
      <c r="AT287" s="147" t="s">
        <v>146</v>
      </c>
      <c r="AU287" s="147" t="s">
        <v>90</v>
      </c>
      <c r="AY287" s="17" t="s">
        <v>144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88</v>
      </c>
      <c r="BK287" s="148">
        <f>ROUND(I287*H287,2)</f>
        <v>0</v>
      </c>
      <c r="BL287" s="17" t="s">
        <v>151</v>
      </c>
      <c r="BM287" s="147" t="s">
        <v>1159</v>
      </c>
    </row>
    <row r="288" spans="2:65" s="12" customFormat="1">
      <c r="B288" s="149"/>
      <c r="D288" s="150" t="s">
        <v>156</v>
      </c>
      <c r="E288" s="151" t="s">
        <v>1</v>
      </c>
      <c r="F288" s="152" t="s">
        <v>1160</v>
      </c>
      <c r="H288" s="153">
        <v>12</v>
      </c>
      <c r="I288" s="154"/>
      <c r="L288" s="149"/>
      <c r="M288" s="155"/>
      <c r="T288" s="156"/>
      <c r="AT288" s="151" t="s">
        <v>156</v>
      </c>
      <c r="AU288" s="151" t="s">
        <v>90</v>
      </c>
      <c r="AV288" s="12" t="s">
        <v>90</v>
      </c>
      <c r="AW288" s="12" t="s">
        <v>36</v>
      </c>
      <c r="AX288" s="12" t="s">
        <v>88</v>
      </c>
      <c r="AY288" s="151" t="s">
        <v>144</v>
      </c>
    </row>
    <row r="289" spans="2:65" s="1" customFormat="1" ht="55.5" customHeight="1">
      <c r="B289" s="32"/>
      <c r="C289" s="136" t="s">
        <v>490</v>
      </c>
      <c r="D289" s="136" t="s">
        <v>146</v>
      </c>
      <c r="E289" s="137" t="s">
        <v>778</v>
      </c>
      <c r="F289" s="138" t="s">
        <v>779</v>
      </c>
      <c r="G289" s="139" t="s">
        <v>224</v>
      </c>
      <c r="H289" s="140">
        <v>12</v>
      </c>
      <c r="I289" s="141"/>
      <c r="J289" s="142">
        <f>ROUND(I289*H289,2)</f>
        <v>0</v>
      </c>
      <c r="K289" s="138" t="s">
        <v>150</v>
      </c>
      <c r="L289" s="32"/>
      <c r="M289" s="143" t="s">
        <v>1</v>
      </c>
      <c r="N289" s="144" t="s">
        <v>46</v>
      </c>
      <c r="P289" s="145">
        <f>O289*H289</f>
        <v>0</v>
      </c>
      <c r="Q289" s="145">
        <v>3.4000000000000002E-4</v>
      </c>
      <c r="R289" s="145">
        <f>Q289*H289</f>
        <v>4.0800000000000003E-3</v>
      </c>
      <c r="S289" s="145">
        <v>0</v>
      </c>
      <c r="T289" s="146">
        <f>S289*H289</f>
        <v>0</v>
      </c>
      <c r="AR289" s="147" t="s">
        <v>151</v>
      </c>
      <c r="AT289" s="147" t="s">
        <v>146</v>
      </c>
      <c r="AU289" s="147" t="s">
        <v>90</v>
      </c>
      <c r="AY289" s="17" t="s">
        <v>144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88</v>
      </c>
      <c r="BK289" s="148">
        <f>ROUND(I289*H289,2)</f>
        <v>0</v>
      </c>
      <c r="BL289" s="17" t="s">
        <v>151</v>
      </c>
      <c r="BM289" s="147" t="s">
        <v>1161</v>
      </c>
    </row>
    <row r="290" spans="2:65" s="12" customFormat="1">
      <c r="B290" s="149"/>
      <c r="D290" s="150" t="s">
        <v>156</v>
      </c>
      <c r="E290" s="151" t="s">
        <v>1</v>
      </c>
      <c r="F290" s="152" t="s">
        <v>1160</v>
      </c>
      <c r="H290" s="153">
        <v>12</v>
      </c>
      <c r="I290" s="154"/>
      <c r="L290" s="149"/>
      <c r="M290" s="155"/>
      <c r="T290" s="156"/>
      <c r="AT290" s="151" t="s">
        <v>156</v>
      </c>
      <c r="AU290" s="151" t="s">
        <v>90</v>
      </c>
      <c r="AV290" s="12" t="s">
        <v>90</v>
      </c>
      <c r="AW290" s="12" t="s">
        <v>36</v>
      </c>
      <c r="AX290" s="12" t="s">
        <v>88</v>
      </c>
      <c r="AY290" s="151" t="s">
        <v>144</v>
      </c>
    </row>
    <row r="291" spans="2:65" s="1" customFormat="1" ht="37.9" customHeight="1">
      <c r="B291" s="32"/>
      <c r="C291" s="136" t="s">
        <v>494</v>
      </c>
      <c r="D291" s="136" t="s">
        <v>146</v>
      </c>
      <c r="E291" s="137" t="s">
        <v>782</v>
      </c>
      <c r="F291" s="138" t="s">
        <v>783</v>
      </c>
      <c r="G291" s="139" t="s">
        <v>224</v>
      </c>
      <c r="H291" s="140">
        <v>12</v>
      </c>
      <c r="I291" s="141"/>
      <c r="J291" s="142">
        <f>ROUND(I291*H291,2)</f>
        <v>0</v>
      </c>
      <c r="K291" s="138" t="s">
        <v>1</v>
      </c>
      <c r="L291" s="32"/>
      <c r="M291" s="143" t="s">
        <v>1</v>
      </c>
      <c r="N291" s="144" t="s">
        <v>46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151</v>
      </c>
      <c r="AT291" s="147" t="s">
        <v>146</v>
      </c>
      <c r="AU291" s="147" t="s">
        <v>90</v>
      </c>
      <c r="AY291" s="17" t="s">
        <v>144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88</v>
      </c>
      <c r="BK291" s="148">
        <f>ROUND(I291*H291,2)</f>
        <v>0</v>
      </c>
      <c r="BL291" s="17" t="s">
        <v>151</v>
      </c>
      <c r="BM291" s="147" t="s">
        <v>1162</v>
      </c>
    </row>
    <row r="292" spans="2:65" s="12" customFormat="1">
      <c r="B292" s="149"/>
      <c r="D292" s="150" t="s">
        <v>156</v>
      </c>
      <c r="E292" s="151" t="s">
        <v>1</v>
      </c>
      <c r="F292" s="152" t="s">
        <v>1160</v>
      </c>
      <c r="H292" s="153">
        <v>12</v>
      </c>
      <c r="I292" s="154"/>
      <c r="L292" s="149"/>
      <c r="M292" s="155"/>
      <c r="T292" s="156"/>
      <c r="AT292" s="151" t="s">
        <v>156</v>
      </c>
      <c r="AU292" s="151" t="s">
        <v>90</v>
      </c>
      <c r="AV292" s="12" t="s">
        <v>90</v>
      </c>
      <c r="AW292" s="12" t="s">
        <v>36</v>
      </c>
      <c r="AX292" s="12" t="s">
        <v>88</v>
      </c>
      <c r="AY292" s="151" t="s">
        <v>144</v>
      </c>
    </row>
    <row r="293" spans="2:65" s="1" customFormat="1" ht="24.2" customHeight="1">
      <c r="B293" s="32"/>
      <c r="C293" s="136" t="s">
        <v>498</v>
      </c>
      <c r="D293" s="136" t="s">
        <v>146</v>
      </c>
      <c r="E293" s="137" t="s">
        <v>786</v>
      </c>
      <c r="F293" s="138" t="s">
        <v>787</v>
      </c>
      <c r="G293" s="139" t="s">
        <v>224</v>
      </c>
      <c r="H293" s="140">
        <v>12</v>
      </c>
      <c r="I293" s="141"/>
      <c r="J293" s="142">
        <f>ROUND(I293*H293,2)</f>
        <v>0</v>
      </c>
      <c r="K293" s="138" t="s">
        <v>150</v>
      </c>
      <c r="L293" s="32"/>
      <c r="M293" s="143" t="s">
        <v>1</v>
      </c>
      <c r="N293" s="144" t="s">
        <v>46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151</v>
      </c>
      <c r="AT293" s="147" t="s">
        <v>146</v>
      </c>
      <c r="AU293" s="147" t="s">
        <v>90</v>
      </c>
      <c r="AY293" s="17" t="s">
        <v>144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88</v>
      </c>
      <c r="BK293" s="148">
        <f>ROUND(I293*H293,2)</f>
        <v>0</v>
      </c>
      <c r="BL293" s="17" t="s">
        <v>151</v>
      </c>
      <c r="BM293" s="147" t="s">
        <v>1163</v>
      </c>
    </row>
    <row r="294" spans="2:65" s="12" customFormat="1">
      <c r="B294" s="149"/>
      <c r="D294" s="150" t="s">
        <v>156</v>
      </c>
      <c r="E294" s="151" t="s">
        <v>1</v>
      </c>
      <c r="F294" s="152" t="s">
        <v>1160</v>
      </c>
      <c r="H294" s="153">
        <v>12</v>
      </c>
      <c r="I294" s="154"/>
      <c r="L294" s="149"/>
      <c r="M294" s="155"/>
      <c r="T294" s="156"/>
      <c r="AT294" s="151" t="s">
        <v>156</v>
      </c>
      <c r="AU294" s="151" t="s">
        <v>90</v>
      </c>
      <c r="AV294" s="12" t="s">
        <v>90</v>
      </c>
      <c r="AW294" s="12" t="s">
        <v>36</v>
      </c>
      <c r="AX294" s="12" t="s">
        <v>88</v>
      </c>
      <c r="AY294" s="151" t="s">
        <v>144</v>
      </c>
    </row>
    <row r="295" spans="2:65" s="11" customFormat="1" ht="22.9" customHeight="1">
      <c r="B295" s="124"/>
      <c r="D295" s="125" t="s">
        <v>80</v>
      </c>
      <c r="E295" s="134" t="s">
        <v>799</v>
      </c>
      <c r="F295" s="134" t="s">
        <v>800</v>
      </c>
      <c r="I295" s="127"/>
      <c r="J295" s="135">
        <f>BK295</f>
        <v>0</v>
      </c>
      <c r="L295" s="124"/>
      <c r="M295" s="129"/>
      <c r="P295" s="130">
        <f>SUM(P296:P305)</f>
        <v>0</v>
      </c>
      <c r="R295" s="130">
        <f>SUM(R296:R305)</f>
        <v>0</v>
      </c>
      <c r="T295" s="131">
        <f>SUM(T296:T305)</f>
        <v>0</v>
      </c>
      <c r="AR295" s="125" t="s">
        <v>88</v>
      </c>
      <c r="AT295" s="132" t="s">
        <v>80</v>
      </c>
      <c r="AU295" s="132" t="s">
        <v>88</v>
      </c>
      <c r="AY295" s="125" t="s">
        <v>144</v>
      </c>
      <c r="BK295" s="133">
        <f>SUM(BK296:BK305)</f>
        <v>0</v>
      </c>
    </row>
    <row r="296" spans="2:65" s="1" customFormat="1" ht="37.9" customHeight="1">
      <c r="B296" s="32"/>
      <c r="C296" s="136" t="s">
        <v>502</v>
      </c>
      <c r="D296" s="136" t="s">
        <v>146</v>
      </c>
      <c r="E296" s="137" t="s">
        <v>802</v>
      </c>
      <c r="F296" s="138" t="s">
        <v>803</v>
      </c>
      <c r="G296" s="139" t="s">
        <v>297</v>
      </c>
      <c r="H296" s="140">
        <v>8.6389999999999993</v>
      </c>
      <c r="I296" s="141"/>
      <c r="J296" s="142">
        <f>ROUND(I296*H296,2)</f>
        <v>0</v>
      </c>
      <c r="K296" s="138" t="s">
        <v>150</v>
      </c>
      <c r="L296" s="32"/>
      <c r="M296" s="143" t="s">
        <v>1</v>
      </c>
      <c r="N296" s="144" t="s">
        <v>46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151</v>
      </c>
      <c r="AT296" s="147" t="s">
        <v>146</v>
      </c>
      <c r="AU296" s="147" t="s">
        <v>90</v>
      </c>
      <c r="AY296" s="17" t="s">
        <v>144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88</v>
      </c>
      <c r="BK296" s="148">
        <f>ROUND(I296*H296,2)</f>
        <v>0</v>
      </c>
      <c r="BL296" s="17" t="s">
        <v>151</v>
      </c>
      <c r="BM296" s="147" t="s">
        <v>1164</v>
      </c>
    </row>
    <row r="297" spans="2:65" s="1" customFormat="1" ht="37.9" customHeight="1">
      <c r="B297" s="32"/>
      <c r="C297" s="136" t="s">
        <v>508</v>
      </c>
      <c r="D297" s="136" t="s">
        <v>146</v>
      </c>
      <c r="E297" s="137" t="s">
        <v>806</v>
      </c>
      <c r="F297" s="138" t="s">
        <v>807</v>
      </c>
      <c r="G297" s="139" t="s">
        <v>297</v>
      </c>
      <c r="H297" s="140">
        <v>60.472999999999999</v>
      </c>
      <c r="I297" s="141"/>
      <c r="J297" s="142">
        <f>ROUND(I297*H297,2)</f>
        <v>0</v>
      </c>
      <c r="K297" s="138" t="s">
        <v>150</v>
      </c>
      <c r="L297" s="32"/>
      <c r="M297" s="143" t="s">
        <v>1</v>
      </c>
      <c r="N297" s="144" t="s">
        <v>46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151</v>
      </c>
      <c r="AT297" s="147" t="s">
        <v>146</v>
      </c>
      <c r="AU297" s="147" t="s">
        <v>90</v>
      </c>
      <c r="AY297" s="17" t="s">
        <v>144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88</v>
      </c>
      <c r="BK297" s="148">
        <f>ROUND(I297*H297,2)</f>
        <v>0</v>
      </c>
      <c r="BL297" s="17" t="s">
        <v>151</v>
      </c>
      <c r="BM297" s="147" t="s">
        <v>1165</v>
      </c>
    </row>
    <row r="298" spans="2:65" s="13" customFormat="1">
      <c r="B298" s="157"/>
      <c r="D298" s="150" t="s">
        <v>156</v>
      </c>
      <c r="E298" s="158" t="s">
        <v>1</v>
      </c>
      <c r="F298" s="159" t="s">
        <v>809</v>
      </c>
      <c r="H298" s="158" t="s">
        <v>1</v>
      </c>
      <c r="I298" s="160"/>
      <c r="L298" s="157"/>
      <c r="M298" s="161"/>
      <c r="T298" s="162"/>
      <c r="AT298" s="158" t="s">
        <v>156</v>
      </c>
      <c r="AU298" s="158" t="s">
        <v>90</v>
      </c>
      <c r="AV298" s="13" t="s">
        <v>88</v>
      </c>
      <c r="AW298" s="13" t="s">
        <v>36</v>
      </c>
      <c r="AX298" s="13" t="s">
        <v>81</v>
      </c>
      <c r="AY298" s="158" t="s">
        <v>144</v>
      </c>
    </row>
    <row r="299" spans="2:65" s="12" customFormat="1">
      <c r="B299" s="149"/>
      <c r="D299" s="150" t="s">
        <v>156</v>
      </c>
      <c r="E299" s="151" t="s">
        <v>1</v>
      </c>
      <c r="F299" s="152" t="s">
        <v>1166</v>
      </c>
      <c r="H299" s="153">
        <v>60.472999999999999</v>
      </c>
      <c r="I299" s="154"/>
      <c r="L299" s="149"/>
      <c r="M299" s="155"/>
      <c r="T299" s="156"/>
      <c r="AT299" s="151" t="s">
        <v>156</v>
      </c>
      <c r="AU299" s="151" t="s">
        <v>90</v>
      </c>
      <c r="AV299" s="12" t="s">
        <v>90</v>
      </c>
      <c r="AW299" s="12" t="s">
        <v>36</v>
      </c>
      <c r="AX299" s="12" t="s">
        <v>88</v>
      </c>
      <c r="AY299" s="151" t="s">
        <v>144</v>
      </c>
    </row>
    <row r="300" spans="2:65" s="1" customFormat="1" ht="44.25" customHeight="1">
      <c r="B300" s="32"/>
      <c r="C300" s="136" t="s">
        <v>512</v>
      </c>
      <c r="D300" s="199" t="s">
        <v>146</v>
      </c>
      <c r="E300" s="137" t="s">
        <v>812</v>
      </c>
      <c r="F300" s="138" t="s">
        <v>813</v>
      </c>
      <c r="G300" s="139" t="s">
        <v>297</v>
      </c>
      <c r="H300" s="140">
        <v>1.95</v>
      </c>
      <c r="I300" s="141"/>
      <c r="J300" s="142">
        <f>ROUND(I300*H300,2)</f>
        <v>0</v>
      </c>
      <c r="K300" s="198" t="s">
        <v>298</v>
      </c>
      <c r="L300" s="32"/>
      <c r="M300" s="143" t="s">
        <v>1</v>
      </c>
      <c r="N300" s="144" t="s">
        <v>46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151</v>
      </c>
      <c r="AT300" s="147" t="s">
        <v>146</v>
      </c>
      <c r="AU300" s="147" t="s">
        <v>90</v>
      </c>
      <c r="AY300" s="17" t="s">
        <v>144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88</v>
      </c>
      <c r="BK300" s="148">
        <f>ROUND(I300*H300,2)</f>
        <v>0</v>
      </c>
      <c r="BL300" s="17" t="s">
        <v>151</v>
      </c>
      <c r="BM300" s="147" t="s">
        <v>1167</v>
      </c>
    </row>
    <row r="301" spans="2:65" s="12" customFormat="1">
      <c r="B301" s="149"/>
      <c r="D301" s="150" t="s">
        <v>156</v>
      </c>
      <c r="E301" s="151" t="s">
        <v>1</v>
      </c>
      <c r="F301" s="152" t="s">
        <v>1168</v>
      </c>
      <c r="H301" s="153">
        <v>1.95</v>
      </c>
      <c r="I301" s="154"/>
      <c r="L301" s="149"/>
      <c r="M301" s="155"/>
      <c r="T301" s="156"/>
      <c r="AT301" s="151" t="s">
        <v>156</v>
      </c>
      <c r="AU301" s="151" t="s">
        <v>90</v>
      </c>
      <c r="AV301" s="12" t="s">
        <v>90</v>
      </c>
      <c r="AW301" s="12" t="s">
        <v>36</v>
      </c>
      <c r="AX301" s="12" t="s">
        <v>88</v>
      </c>
      <c r="AY301" s="151" t="s">
        <v>144</v>
      </c>
    </row>
    <row r="302" spans="2:65" s="1" customFormat="1" ht="44.25" customHeight="1">
      <c r="B302" s="32"/>
      <c r="C302" s="136" t="s">
        <v>517</v>
      </c>
      <c r="D302" s="199" t="s">
        <v>146</v>
      </c>
      <c r="E302" s="137" t="s">
        <v>819</v>
      </c>
      <c r="F302" s="138" t="s">
        <v>820</v>
      </c>
      <c r="G302" s="139" t="s">
        <v>297</v>
      </c>
      <c r="H302" s="140">
        <v>2.3090000000000002</v>
      </c>
      <c r="I302" s="141"/>
      <c r="J302" s="142">
        <f>ROUND(I302*H302,2)</f>
        <v>0</v>
      </c>
      <c r="K302" s="198" t="s">
        <v>298</v>
      </c>
      <c r="L302" s="32"/>
      <c r="M302" s="143" t="s">
        <v>1</v>
      </c>
      <c r="N302" s="144" t="s">
        <v>46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151</v>
      </c>
      <c r="AT302" s="147" t="s">
        <v>146</v>
      </c>
      <c r="AU302" s="147" t="s">
        <v>90</v>
      </c>
      <c r="AY302" s="17" t="s">
        <v>144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88</v>
      </c>
      <c r="BK302" s="148">
        <f>ROUND(I302*H302,2)</f>
        <v>0</v>
      </c>
      <c r="BL302" s="17" t="s">
        <v>151</v>
      </c>
      <c r="BM302" s="147" t="s">
        <v>1169</v>
      </c>
    </row>
    <row r="303" spans="2:65" s="12" customFormat="1">
      <c r="B303" s="149"/>
      <c r="D303" s="150" t="s">
        <v>156</v>
      </c>
      <c r="E303" s="151" t="s">
        <v>1</v>
      </c>
      <c r="F303" s="152" t="s">
        <v>1170</v>
      </c>
      <c r="H303" s="153">
        <v>2.3090000000000002</v>
      </c>
      <c r="I303" s="154"/>
      <c r="L303" s="149"/>
      <c r="M303" s="155"/>
      <c r="T303" s="156"/>
      <c r="AT303" s="151" t="s">
        <v>156</v>
      </c>
      <c r="AU303" s="151" t="s">
        <v>90</v>
      </c>
      <c r="AV303" s="12" t="s">
        <v>90</v>
      </c>
      <c r="AW303" s="12" t="s">
        <v>36</v>
      </c>
      <c r="AX303" s="12" t="s">
        <v>88</v>
      </c>
      <c r="AY303" s="151" t="s">
        <v>144</v>
      </c>
    </row>
    <row r="304" spans="2:65" s="1" customFormat="1" ht="44.25" customHeight="1">
      <c r="B304" s="32"/>
      <c r="C304" s="136" t="s">
        <v>521</v>
      </c>
      <c r="D304" s="199" t="s">
        <v>146</v>
      </c>
      <c r="E304" s="137" t="s">
        <v>824</v>
      </c>
      <c r="F304" s="138" t="s">
        <v>296</v>
      </c>
      <c r="G304" s="139" t="s">
        <v>297</v>
      </c>
      <c r="H304" s="140">
        <v>4.38</v>
      </c>
      <c r="I304" s="141"/>
      <c r="J304" s="142">
        <f>ROUND(I304*H304,2)</f>
        <v>0</v>
      </c>
      <c r="K304" s="198" t="s">
        <v>298</v>
      </c>
      <c r="L304" s="32"/>
      <c r="M304" s="143" t="s">
        <v>1</v>
      </c>
      <c r="N304" s="144" t="s">
        <v>46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151</v>
      </c>
      <c r="AT304" s="147" t="s">
        <v>146</v>
      </c>
      <c r="AU304" s="147" t="s">
        <v>90</v>
      </c>
      <c r="AY304" s="17" t="s">
        <v>144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88</v>
      </c>
      <c r="BK304" s="148">
        <f>ROUND(I304*H304,2)</f>
        <v>0</v>
      </c>
      <c r="BL304" s="17" t="s">
        <v>151</v>
      </c>
      <c r="BM304" s="147" t="s">
        <v>1171</v>
      </c>
    </row>
    <row r="305" spans="2:65" s="12" customFormat="1">
      <c r="B305" s="149"/>
      <c r="D305" s="150" t="s">
        <v>156</v>
      </c>
      <c r="E305" s="151" t="s">
        <v>1</v>
      </c>
      <c r="F305" s="152" t="s">
        <v>1172</v>
      </c>
      <c r="H305" s="153">
        <v>4.38</v>
      </c>
      <c r="I305" s="154"/>
      <c r="L305" s="149"/>
      <c r="M305" s="155"/>
      <c r="T305" s="156"/>
      <c r="AT305" s="151" t="s">
        <v>156</v>
      </c>
      <c r="AU305" s="151" t="s">
        <v>90</v>
      </c>
      <c r="AV305" s="12" t="s">
        <v>90</v>
      </c>
      <c r="AW305" s="12" t="s">
        <v>36</v>
      </c>
      <c r="AX305" s="12" t="s">
        <v>88</v>
      </c>
      <c r="AY305" s="151" t="s">
        <v>144</v>
      </c>
    </row>
    <row r="306" spans="2:65" s="11" customFormat="1" ht="22.9" customHeight="1">
      <c r="B306" s="124"/>
      <c r="D306" s="125" t="s">
        <v>80</v>
      </c>
      <c r="E306" s="134" t="s">
        <v>827</v>
      </c>
      <c r="F306" s="134" t="s">
        <v>828</v>
      </c>
      <c r="I306" s="127"/>
      <c r="J306" s="135">
        <f>BK306</f>
        <v>0</v>
      </c>
      <c r="L306" s="124"/>
      <c r="M306" s="129"/>
      <c r="P306" s="130">
        <f>P307</f>
        <v>0</v>
      </c>
      <c r="R306" s="130">
        <f>R307</f>
        <v>0</v>
      </c>
      <c r="T306" s="131">
        <f>T307</f>
        <v>0</v>
      </c>
      <c r="AR306" s="125" t="s">
        <v>88</v>
      </c>
      <c r="AT306" s="132" t="s">
        <v>80</v>
      </c>
      <c r="AU306" s="132" t="s">
        <v>88</v>
      </c>
      <c r="AY306" s="125" t="s">
        <v>144</v>
      </c>
      <c r="BK306" s="133">
        <f>BK307</f>
        <v>0</v>
      </c>
    </row>
    <row r="307" spans="2:65" s="1" customFormat="1" ht="49.15" customHeight="1">
      <c r="B307" s="32"/>
      <c r="C307" s="136" t="s">
        <v>526</v>
      </c>
      <c r="D307" s="199" t="s">
        <v>146</v>
      </c>
      <c r="E307" s="137" t="s">
        <v>830</v>
      </c>
      <c r="F307" s="138" t="s">
        <v>831</v>
      </c>
      <c r="G307" s="139" t="s">
        <v>297</v>
      </c>
      <c r="H307" s="140">
        <v>15.551</v>
      </c>
      <c r="I307" s="141"/>
      <c r="J307" s="142">
        <f>ROUND(I307*H307,2)</f>
        <v>0</v>
      </c>
      <c r="K307" s="198" t="s">
        <v>298</v>
      </c>
      <c r="L307" s="32"/>
      <c r="M307" s="193" t="s">
        <v>1</v>
      </c>
      <c r="N307" s="194" t="s">
        <v>46</v>
      </c>
      <c r="O307" s="195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AR307" s="147" t="s">
        <v>151</v>
      </c>
      <c r="AT307" s="147" t="s">
        <v>146</v>
      </c>
      <c r="AU307" s="147" t="s">
        <v>90</v>
      </c>
      <c r="AY307" s="17" t="s">
        <v>144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88</v>
      </c>
      <c r="BK307" s="148">
        <f>ROUND(I307*H307,2)</f>
        <v>0</v>
      </c>
      <c r="BL307" s="17" t="s">
        <v>151</v>
      </c>
      <c r="BM307" s="147" t="s">
        <v>1173</v>
      </c>
    </row>
    <row r="308" spans="2:65" s="1" customFormat="1" ht="6.95" customHeight="1">
      <c r="B308" s="43"/>
      <c r="C308" s="44"/>
      <c r="D308" s="44"/>
      <c r="E308" s="44"/>
      <c r="F308" s="44"/>
      <c r="G308" s="44"/>
      <c r="H308" s="44"/>
      <c r="I308" s="44"/>
      <c r="J308" s="44"/>
      <c r="K308" s="44"/>
      <c r="L308" s="32"/>
    </row>
  </sheetData>
  <sheetProtection algorithmName="SHA-512" hashValue="lhmYe4guEClUz8BhVpVZd4rxt8D5gqvX/HxO7ZwzTs4QYqVXU63sdN9Yu6ZaRhy6DlrhDUQS1YyRIGy1l40GTQ==" saltValue="oU048UdMhIJLT/YqtxjR2g==" spinCount="100000" sheet="1" objects="1" scenarios="1" formatColumns="0" formatRows="0" autoFilter="0"/>
  <autoFilter ref="C128:K307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20"/>
  <sheetViews>
    <sheetView showGridLines="0" topLeftCell="A401" workbookViewId="0">
      <selection activeCell="Y419" sqref="Y4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109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Pardubice, ul. K Dubině- kanalizace, vodovod</v>
      </c>
      <c r="F7" s="244"/>
      <c r="G7" s="244"/>
      <c r="H7" s="244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33" t="s">
        <v>1174</v>
      </c>
      <c r="F9" s="242"/>
      <c r="G9" s="242"/>
      <c r="H9" s="24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16. 1. 2023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11"/>
      <c r="G18" s="211"/>
      <c r="H18" s="21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71.25" customHeight="1">
      <c r="B27" s="92"/>
      <c r="E27" s="215" t="s">
        <v>40</v>
      </c>
      <c r="F27" s="215"/>
      <c r="G27" s="215"/>
      <c r="H27" s="215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93" t="s">
        <v>41</v>
      </c>
      <c r="J30" s="64">
        <f>ROUND(J127, 2)</f>
        <v>0</v>
      </c>
      <c r="L30" s="32"/>
    </row>
    <row r="31" spans="2:12" s="1" customFormat="1" ht="6.95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>
      <c r="B32" s="32"/>
      <c r="F32" s="94" t="s">
        <v>43</v>
      </c>
      <c r="I32" s="94" t="s">
        <v>42</v>
      </c>
      <c r="J32" s="94" t="s">
        <v>44</v>
      </c>
      <c r="L32" s="32"/>
    </row>
    <row r="33" spans="2:12" s="1" customFormat="1" ht="14.45" customHeight="1">
      <c r="B33" s="32"/>
      <c r="D33" s="95" t="s">
        <v>45</v>
      </c>
      <c r="E33" s="27" t="s">
        <v>46</v>
      </c>
      <c r="F33" s="84">
        <f>ROUND((SUM(BE127:BE419)),  2)</f>
        <v>0</v>
      </c>
      <c r="I33" s="96">
        <v>0.21</v>
      </c>
      <c r="J33" s="84">
        <f>ROUND(((SUM(BE127:BE419))*I33),  2)</f>
        <v>0</v>
      </c>
      <c r="L33" s="32"/>
    </row>
    <row r="34" spans="2:12" s="1" customFormat="1" ht="14.45" customHeight="1">
      <c r="B34" s="32"/>
      <c r="E34" s="27" t="s">
        <v>47</v>
      </c>
      <c r="F34" s="84">
        <f>ROUND((SUM(BF127:BF419)),  2)</f>
        <v>0</v>
      </c>
      <c r="I34" s="96">
        <v>0.15</v>
      </c>
      <c r="J34" s="84">
        <f>ROUND(((SUM(BF127:BF419))*I34),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4">
        <f>ROUND((SUM(BG127:BG419)),  2)</f>
        <v>0</v>
      </c>
      <c r="I35" s="96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4">
        <f>ROUND((SUM(BH127:BH419)),  2)</f>
        <v>0</v>
      </c>
      <c r="I36" s="96">
        <v>0.15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4">
        <f>ROUND((SUM(BI127:BI419)),  2)</f>
        <v>0</v>
      </c>
      <c r="I37" s="96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51</v>
      </c>
      <c r="E39" s="55"/>
      <c r="F39" s="55"/>
      <c r="G39" s="99" t="s">
        <v>52</v>
      </c>
      <c r="H39" s="100" t="s">
        <v>53</v>
      </c>
      <c r="I39" s="55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Pardubice, ul. K Dubině- kanalizace, vodovod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33" t="str">
        <f>E9</f>
        <v>SO 02 - Kanalizace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Pardubice</v>
      </c>
      <c r="I89" s="27" t="s">
        <v>22</v>
      </c>
      <c r="J89" s="51" t="str">
        <f>IF(J12="","",J12)</f>
        <v>16. 1. 2023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Pardubice, a.s.</v>
      </c>
      <c r="I91" s="27" t="s">
        <v>32</v>
      </c>
      <c r="J91" s="30" t="str">
        <f>E21</f>
        <v>Multiaqua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Leona Šaldová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113</v>
      </c>
      <c r="D94" s="97"/>
      <c r="E94" s="97"/>
      <c r="F94" s="97"/>
      <c r="G94" s="97"/>
      <c r="H94" s="97"/>
      <c r="I94" s="97"/>
      <c r="J94" s="106" t="s">
        <v>114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115</v>
      </c>
      <c r="J96" s="64">
        <f>J127</f>
        <v>0</v>
      </c>
      <c r="L96" s="32"/>
      <c r="AU96" s="17" t="s">
        <v>116</v>
      </c>
    </row>
    <row r="97" spans="2:12" s="8" customFormat="1" ht="24.95" customHeight="1">
      <c r="B97" s="108"/>
      <c r="D97" s="109" t="s">
        <v>117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>
      <c r="B98" s="112"/>
      <c r="D98" s="113" t="s">
        <v>118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>
      <c r="B99" s="112"/>
      <c r="D99" s="113" t="s">
        <v>119</v>
      </c>
      <c r="E99" s="114"/>
      <c r="F99" s="114"/>
      <c r="G99" s="114"/>
      <c r="H99" s="114"/>
      <c r="I99" s="114"/>
      <c r="J99" s="115">
        <f>J240</f>
        <v>0</v>
      </c>
      <c r="L99" s="112"/>
    </row>
    <row r="100" spans="2:12" s="9" customFormat="1" ht="19.899999999999999" customHeight="1">
      <c r="B100" s="112"/>
      <c r="D100" s="113" t="s">
        <v>1175</v>
      </c>
      <c r="E100" s="114"/>
      <c r="F100" s="114"/>
      <c r="G100" s="114"/>
      <c r="H100" s="114"/>
      <c r="I100" s="114"/>
      <c r="J100" s="115">
        <f>J246</f>
        <v>0</v>
      </c>
      <c r="L100" s="112"/>
    </row>
    <row r="101" spans="2:12" s="9" customFormat="1" ht="19.899999999999999" customHeight="1">
      <c r="B101" s="112"/>
      <c r="D101" s="113" t="s">
        <v>120</v>
      </c>
      <c r="E101" s="114"/>
      <c r="F101" s="114"/>
      <c r="G101" s="114"/>
      <c r="H101" s="114"/>
      <c r="I101" s="114"/>
      <c r="J101" s="115">
        <f>J249</f>
        <v>0</v>
      </c>
      <c r="L101" s="112"/>
    </row>
    <row r="102" spans="2:12" s="9" customFormat="1" ht="19.899999999999999" customHeight="1">
      <c r="B102" s="112"/>
      <c r="D102" s="113" t="s">
        <v>121</v>
      </c>
      <c r="E102" s="114"/>
      <c r="F102" s="114"/>
      <c r="G102" s="114"/>
      <c r="H102" s="114"/>
      <c r="I102" s="114"/>
      <c r="J102" s="115">
        <f>J265</f>
        <v>0</v>
      </c>
      <c r="L102" s="112"/>
    </row>
    <row r="103" spans="2:12" s="9" customFormat="1" ht="19.899999999999999" customHeight="1">
      <c r="B103" s="112"/>
      <c r="D103" s="113" t="s">
        <v>1176</v>
      </c>
      <c r="E103" s="114"/>
      <c r="F103" s="114"/>
      <c r="G103" s="114"/>
      <c r="H103" s="114"/>
      <c r="I103" s="114"/>
      <c r="J103" s="115">
        <f>J315</f>
        <v>0</v>
      </c>
      <c r="L103" s="112"/>
    </row>
    <row r="104" spans="2:12" s="9" customFormat="1" ht="19.899999999999999" customHeight="1">
      <c r="B104" s="112"/>
      <c r="D104" s="113" t="s">
        <v>122</v>
      </c>
      <c r="E104" s="114"/>
      <c r="F104" s="114"/>
      <c r="G104" s="114"/>
      <c r="H104" s="114"/>
      <c r="I104" s="114"/>
      <c r="J104" s="115">
        <f>J318</f>
        <v>0</v>
      </c>
      <c r="L104" s="112"/>
    </row>
    <row r="105" spans="2:12" s="9" customFormat="1" ht="19.899999999999999" customHeight="1">
      <c r="B105" s="112"/>
      <c r="D105" s="113" t="s">
        <v>123</v>
      </c>
      <c r="E105" s="114"/>
      <c r="F105" s="114"/>
      <c r="G105" s="114"/>
      <c r="H105" s="114"/>
      <c r="I105" s="114"/>
      <c r="J105" s="115">
        <f>J376</f>
        <v>0</v>
      </c>
      <c r="L105" s="112"/>
    </row>
    <row r="106" spans="2:12" s="9" customFormat="1" ht="19.899999999999999" customHeight="1">
      <c r="B106" s="112"/>
      <c r="D106" s="113" t="s">
        <v>124</v>
      </c>
      <c r="E106" s="114"/>
      <c r="F106" s="114"/>
      <c r="G106" s="114"/>
      <c r="H106" s="114"/>
      <c r="I106" s="114"/>
      <c r="J106" s="115">
        <f>J397</f>
        <v>0</v>
      </c>
      <c r="L106" s="112"/>
    </row>
    <row r="107" spans="2:12" s="9" customFormat="1" ht="19.899999999999999" customHeight="1">
      <c r="B107" s="112"/>
      <c r="D107" s="113" t="s">
        <v>125</v>
      </c>
      <c r="E107" s="114"/>
      <c r="F107" s="114"/>
      <c r="G107" s="114"/>
      <c r="H107" s="114"/>
      <c r="I107" s="114"/>
      <c r="J107" s="115">
        <f>J418</f>
        <v>0</v>
      </c>
      <c r="L107" s="112"/>
    </row>
    <row r="108" spans="2:12" s="1" customFormat="1" ht="21.75" customHeight="1">
      <c r="B108" s="32"/>
      <c r="L108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2"/>
    </row>
    <row r="114" spans="2:63" s="1" customFormat="1" ht="24.95" customHeight="1">
      <c r="B114" s="32"/>
      <c r="C114" s="21" t="s">
        <v>129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16.5" customHeight="1">
      <c r="B117" s="32"/>
      <c r="E117" s="243" t="str">
        <f>E7</f>
        <v>Pardubice, ul. K Dubině- kanalizace, vodovod</v>
      </c>
      <c r="F117" s="244"/>
      <c r="G117" s="244"/>
      <c r="H117" s="244"/>
      <c r="L117" s="32"/>
    </row>
    <row r="118" spans="2:63" s="1" customFormat="1" ht="12" customHeight="1">
      <c r="B118" s="32"/>
      <c r="C118" s="27" t="s">
        <v>110</v>
      </c>
      <c r="L118" s="32"/>
    </row>
    <row r="119" spans="2:63" s="1" customFormat="1" ht="16.5" customHeight="1">
      <c r="B119" s="32"/>
      <c r="E119" s="233" t="str">
        <f>E9</f>
        <v>SO 02 - Kanalizace</v>
      </c>
      <c r="F119" s="242"/>
      <c r="G119" s="242"/>
      <c r="H119" s="242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>Pardubice</v>
      </c>
      <c r="I121" s="27" t="s">
        <v>22</v>
      </c>
      <c r="J121" s="51" t="str">
        <f>IF(J12="","",J12)</f>
        <v>16. 1. 2023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E15</f>
        <v>Vodovody a kanalizace Pardubice, a.s.</v>
      </c>
      <c r="I123" s="27" t="s">
        <v>32</v>
      </c>
      <c r="J123" s="30" t="str">
        <f>E21</f>
        <v>Multiaqua s.r.o.</v>
      </c>
      <c r="L123" s="32"/>
    </row>
    <row r="124" spans="2:63" s="1" customFormat="1" ht="15.2" customHeight="1">
      <c r="B124" s="32"/>
      <c r="C124" s="27" t="s">
        <v>30</v>
      </c>
      <c r="F124" s="25" t="str">
        <f>IF(E18="","",E18)</f>
        <v>Vyplň údaj</v>
      </c>
      <c r="I124" s="27" t="s">
        <v>37</v>
      </c>
      <c r="J124" s="30" t="str">
        <f>E24</f>
        <v>Leona Šaldová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130</v>
      </c>
      <c r="D126" s="118" t="s">
        <v>66</v>
      </c>
      <c r="E126" s="118" t="s">
        <v>62</v>
      </c>
      <c r="F126" s="118" t="s">
        <v>63</v>
      </c>
      <c r="G126" s="118" t="s">
        <v>131</v>
      </c>
      <c r="H126" s="118" t="s">
        <v>132</v>
      </c>
      <c r="I126" s="118" t="s">
        <v>133</v>
      </c>
      <c r="J126" s="118" t="s">
        <v>114</v>
      </c>
      <c r="K126" s="119" t="s">
        <v>134</v>
      </c>
      <c r="L126" s="116"/>
      <c r="M126" s="57" t="s">
        <v>1</v>
      </c>
      <c r="N126" s="58" t="s">
        <v>45</v>
      </c>
      <c r="O126" s="58" t="s">
        <v>135</v>
      </c>
      <c r="P126" s="58" t="s">
        <v>136</v>
      </c>
      <c r="Q126" s="58" t="s">
        <v>137</v>
      </c>
      <c r="R126" s="58" t="s">
        <v>138</v>
      </c>
      <c r="S126" s="58" t="s">
        <v>139</v>
      </c>
      <c r="T126" s="59" t="s">
        <v>140</v>
      </c>
    </row>
    <row r="127" spans="2:63" s="1" customFormat="1" ht="22.9" customHeight="1">
      <c r="B127" s="32"/>
      <c r="C127" s="62" t="s">
        <v>141</v>
      </c>
      <c r="J127" s="120">
        <f>BK127</f>
        <v>0</v>
      </c>
      <c r="L127" s="32"/>
      <c r="M127" s="60"/>
      <c r="N127" s="52"/>
      <c r="O127" s="52"/>
      <c r="P127" s="121">
        <f>P128</f>
        <v>0</v>
      </c>
      <c r="Q127" s="52"/>
      <c r="R127" s="121">
        <f>R128</f>
        <v>4020.5460050000002</v>
      </c>
      <c r="S127" s="52"/>
      <c r="T127" s="122">
        <f>T128</f>
        <v>854.38762000000008</v>
      </c>
      <c r="AT127" s="17" t="s">
        <v>80</v>
      </c>
      <c r="AU127" s="17" t="s">
        <v>116</v>
      </c>
      <c r="BK127" s="123">
        <f>BK128</f>
        <v>0</v>
      </c>
    </row>
    <row r="128" spans="2:63" s="11" customFormat="1" ht="25.9" customHeight="1">
      <c r="B128" s="124"/>
      <c r="D128" s="125" t="s">
        <v>80</v>
      </c>
      <c r="E128" s="126" t="s">
        <v>142</v>
      </c>
      <c r="F128" s="126" t="s">
        <v>143</v>
      </c>
      <c r="I128" s="127"/>
      <c r="J128" s="128">
        <f>BK128</f>
        <v>0</v>
      </c>
      <c r="L128" s="124"/>
      <c r="M128" s="129"/>
      <c r="P128" s="130">
        <f>P129+P240+P246+P249+P265+P315+P318+P376+P397+P418</f>
        <v>0</v>
      </c>
      <c r="R128" s="130">
        <f>R129+R240+R246+R249+R265+R315+R318+R376+R397+R418</f>
        <v>4020.5460050000002</v>
      </c>
      <c r="T128" s="131">
        <f>T129+T240+T246+T249+T265+T315+T318+T376+T397+T418</f>
        <v>854.38762000000008</v>
      </c>
      <c r="AR128" s="125" t="s">
        <v>88</v>
      </c>
      <c r="AT128" s="132" t="s">
        <v>80</v>
      </c>
      <c r="AU128" s="132" t="s">
        <v>81</v>
      </c>
      <c r="AY128" s="125" t="s">
        <v>144</v>
      </c>
      <c r="BK128" s="133">
        <f>BK129+BK240+BK246+BK249+BK265+BK315+BK318+BK376+BK397+BK418</f>
        <v>0</v>
      </c>
    </row>
    <row r="129" spans="2:65" s="11" customFormat="1" ht="22.9" customHeight="1">
      <c r="B129" s="124"/>
      <c r="D129" s="125" t="s">
        <v>80</v>
      </c>
      <c r="E129" s="134" t="s">
        <v>88</v>
      </c>
      <c r="F129" s="134" t="s">
        <v>145</v>
      </c>
      <c r="I129" s="127"/>
      <c r="J129" s="135">
        <f>BK129</f>
        <v>0</v>
      </c>
      <c r="L129" s="124"/>
      <c r="M129" s="129"/>
      <c r="P129" s="130">
        <f>SUM(P130:P239)</f>
        <v>0</v>
      </c>
      <c r="R129" s="130">
        <f>SUM(R130:R239)</f>
        <v>3706.9018910999998</v>
      </c>
      <c r="T129" s="131">
        <f>SUM(T130:T239)</f>
        <v>731.5359400000001</v>
      </c>
      <c r="AR129" s="125" t="s">
        <v>88</v>
      </c>
      <c r="AT129" s="132" t="s">
        <v>80</v>
      </c>
      <c r="AU129" s="132" t="s">
        <v>88</v>
      </c>
      <c r="AY129" s="125" t="s">
        <v>144</v>
      </c>
      <c r="BK129" s="133">
        <f>SUM(BK130:BK239)</f>
        <v>0</v>
      </c>
    </row>
    <row r="130" spans="2:65" s="1" customFormat="1" ht="66.75" customHeight="1">
      <c r="B130" s="32"/>
      <c r="C130" s="136" t="s">
        <v>88</v>
      </c>
      <c r="D130" s="136" t="s">
        <v>146</v>
      </c>
      <c r="E130" s="137" t="s">
        <v>165</v>
      </c>
      <c r="F130" s="138" t="s">
        <v>166</v>
      </c>
      <c r="G130" s="139" t="s">
        <v>149</v>
      </c>
      <c r="H130" s="140">
        <v>402.86500000000001</v>
      </c>
      <c r="I130" s="141"/>
      <c r="J130" s="142">
        <f>ROUND(I130*H130,2)</f>
        <v>0</v>
      </c>
      <c r="K130" s="138" t="s">
        <v>150</v>
      </c>
      <c r="L130" s="32"/>
      <c r="M130" s="143" t="s">
        <v>1</v>
      </c>
      <c r="N130" s="144" t="s">
        <v>46</v>
      </c>
      <c r="P130" s="145">
        <f>O130*H130</f>
        <v>0</v>
      </c>
      <c r="Q130" s="145">
        <v>0</v>
      </c>
      <c r="R130" s="145">
        <f>Q130*H130</f>
        <v>0</v>
      </c>
      <c r="S130" s="145">
        <v>0.28999999999999998</v>
      </c>
      <c r="T130" s="146">
        <f>S130*H130</f>
        <v>116.83085</v>
      </c>
      <c r="AR130" s="147" t="s">
        <v>151</v>
      </c>
      <c r="AT130" s="147" t="s">
        <v>146</v>
      </c>
      <c r="AU130" s="147" t="s">
        <v>90</v>
      </c>
      <c r="AY130" s="17" t="s">
        <v>144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88</v>
      </c>
      <c r="BK130" s="148">
        <f>ROUND(I130*H130,2)</f>
        <v>0</v>
      </c>
      <c r="BL130" s="17" t="s">
        <v>151</v>
      </c>
      <c r="BM130" s="147" t="s">
        <v>1177</v>
      </c>
    </row>
    <row r="131" spans="2:65" s="1" customFormat="1" ht="19.5">
      <c r="B131" s="32"/>
      <c r="D131" s="150" t="s">
        <v>168</v>
      </c>
      <c r="F131" s="163" t="s">
        <v>169</v>
      </c>
      <c r="I131" s="164"/>
      <c r="L131" s="32"/>
      <c r="M131" s="165"/>
      <c r="T131" s="54"/>
      <c r="AT131" s="17" t="s">
        <v>168</v>
      </c>
      <c r="AU131" s="17" t="s">
        <v>90</v>
      </c>
    </row>
    <row r="132" spans="2:65" s="13" customFormat="1">
      <c r="B132" s="157"/>
      <c r="D132" s="150" t="s">
        <v>156</v>
      </c>
      <c r="E132" s="158" t="s">
        <v>1</v>
      </c>
      <c r="F132" s="159" t="s">
        <v>1178</v>
      </c>
      <c r="H132" s="158" t="s">
        <v>1</v>
      </c>
      <c r="I132" s="160"/>
      <c r="L132" s="157"/>
      <c r="M132" s="161"/>
      <c r="T132" s="162"/>
      <c r="AT132" s="158" t="s">
        <v>156</v>
      </c>
      <c r="AU132" s="158" t="s">
        <v>90</v>
      </c>
      <c r="AV132" s="13" t="s">
        <v>88</v>
      </c>
      <c r="AW132" s="13" t="s">
        <v>36</v>
      </c>
      <c r="AX132" s="13" t="s">
        <v>81</v>
      </c>
      <c r="AY132" s="158" t="s">
        <v>144</v>
      </c>
    </row>
    <row r="133" spans="2:65" s="13" customFormat="1">
      <c r="B133" s="157"/>
      <c r="D133" s="150" t="s">
        <v>156</v>
      </c>
      <c r="E133" s="158" t="s">
        <v>1</v>
      </c>
      <c r="F133" s="159" t="s">
        <v>163</v>
      </c>
      <c r="H133" s="158" t="s">
        <v>1</v>
      </c>
      <c r="I133" s="160"/>
      <c r="L133" s="157"/>
      <c r="M133" s="161"/>
      <c r="T133" s="162"/>
      <c r="AT133" s="158" t="s">
        <v>156</v>
      </c>
      <c r="AU133" s="158" t="s">
        <v>90</v>
      </c>
      <c r="AV133" s="13" t="s">
        <v>88</v>
      </c>
      <c r="AW133" s="13" t="s">
        <v>36</v>
      </c>
      <c r="AX133" s="13" t="s">
        <v>81</v>
      </c>
      <c r="AY133" s="158" t="s">
        <v>144</v>
      </c>
    </row>
    <row r="134" spans="2:65" s="12" customFormat="1">
      <c r="B134" s="149"/>
      <c r="D134" s="150" t="s">
        <v>156</v>
      </c>
      <c r="E134" s="151" t="s">
        <v>1</v>
      </c>
      <c r="F134" s="152" t="s">
        <v>1179</v>
      </c>
      <c r="H134" s="153">
        <v>371.26499999999999</v>
      </c>
      <c r="I134" s="154"/>
      <c r="L134" s="149"/>
      <c r="M134" s="155"/>
      <c r="T134" s="156"/>
      <c r="AT134" s="151" t="s">
        <v>156</v>
      </c>
      <c r="AU134" s="151" t="s">
        <v>90</v>
      </c>
      <c r="AV134" s="12" t="s">
        <v>90</v>
      </c>
      <c r="AW134" s="12" t="s">
        <v>36</v>
      </c>
      <c r="AX134" s="12" t="s">
        <v>81</v>
      </c>
      <c r="AY134" s="151" t="s">
        <v>144</v>
      </c>
    </row>
    <row r="135" spans="2:65" s="12" customFormat="1">
      <c r="B135" s="149"/>
      <c r="D135" s="150" t="s">
        <v>156</v>
      </c>
      <c r="E135" s="151" t="s">
        <v>1</v>
      </c>
      <c r="F135" s="152" t="s">
        <v>1180</v>
      </c>
      <c r="H135" s="153">
        <v>6</v>
      </c>
      <c r="I135" s="154"/>
      <c r="L135" s="149"/>
      <c r="M135" s="155"/>
      <c r="T135" s="156"/>
      <c r="AT135" s="151" t="s">
        <v>156</v>
      </c>
      <c r="AU135" s="151" t="s">
        <v>90</v>
      </c>
      <c r="AV135" s="12" t="s">
        <v>90</v>
      </c>
      <c r="AW135" s="12" t="s">
        <v>36</v>
      </c>
      <c r="AX135" s="12" t="s">
        <v>81</v>
      </c>
      <c r="AY135" s="151" t="s">
        <v>144</v>
      </c>
    </row>
    <row r="136" spans="2:65" s="12" customFormat="1">
      <c r="B136" s="149"/>
      <c r="D136" s="150" t="s">
        <v>156</v>
      </c>
      <c r="E136" s="151" t="s">
        <v>1</v>
      </c>
      <c r="F136" s="152" t="s">
        <v>1181</v>
      </c>
      <c r="H136" s="153">
        <v>25.6</v>
      </c>
      <c r="I136" s="154"/>
      <c r="L136" s="149"/>
      <c r="M136" s="155"/>
      <c r="T136" s="156"/>
      <c r="AT136" s="151" t="s">
        <v>156</v>
      </c>
      <c r="AU136" s="151" t="s">
        <v>90</v>
      </c>
      <c r="AV136" s="12" t="s">
        <v>90</v>
      </c>
      <c r="AW136" s="12" t="s">
        <v>36</v>
      </c>
      <c r="AX136" s="12" t="s">
        <v>81</v>
      </c>
      <c r="AY136" s="151" t="s">
        <v>144</v>
      </c>
    </row>
    <row r="137" spans="2:65" s="14" customFormat="1">
      <c r="B137" s="166"/>
      <c r="D137" s="150" t="s">
        <v>156</v>
      </c>
      <c r="E137" s="167" t="s">
        <v>1</v>
      </c>
      <c r="F137" s="168" t="s">
        <v>173</v>
      </c>
      <c r="H137" s="169">
        <v>402.86500000000001</v>
      </c>
      <c r="I137" s="170"/>
      <c r="L137" s="166"/>
      <c r="M137" s="171"/>
      <c r="T137" s="172"/>
      <c r="AT137" s="167" t="s">
        <v>156</v>
      </c>
      <c r="AU137" s="167" t="s">
        <v>90</v>
      </c>
      <c r="AV137" s="14" t="s">
        <v>151</v>
      </c>
      <c r="AW137" s="14" t="s">
        <v>36</v>
      </c>
      <c r="AX137" s="14" t="s">
        <v>88</v>
      </c>
      <c r="AY137" s="167" t="s">
        <v>144</v>
      </c>
    </row>
    <row r="138" spans="2:65" s="1" customFormat="1" ht="66.75" customHeight="1">
      <c r="B138" s="32"/>
      <c r="C138" s="136" t="s">
        <v>90</v>
      </c>
      <c r="D138" s="136" t="s">
        <v>146</v>
      </c>
      <c r="E138" s="137" t="s">
        <v>175</v>
      </c>
      <c r="F138" s="138" t="s">
        <v>176</v>
      </c>
      <c r="G138" s="139" t="s">
        <v>149</v>
      </c>
      <c r="H138" s="140">
        <v>402.86500000000001</v>
      </c>
      <c r="I138" s="141"/>
      <c r="J138" s="142">
        <f>ROUND(I138*H138,2)</f>
        <v>0</v>
      </c>
      <c r="K138" s="138" t="s">
        <v>150</v>
      </c>
      <c r="L138" s="32"/>
      <c r="M138" s="143" t="s">
        <v>1</v>
      </c>
      <c r="N138" s="144" t="s">
        <v>46</v>
      </c>
      <c r="P138" s="145">
        <f>O138*H138</f>
        <v>0</v>
      </c>
      <c r="Q138" s="145">
        <v>0</v>
      </c>
      <c r="R138" s="145">
        <f>Q138*H138</f>
        <v>0</v>
      </c>
      <c r="S138" s="145">
        <v>0.44</v>
      </c>
      <c r="T138" s="146">
        <f>S138*H138</f>
        <v>177.26060000000001</v>
      </c>
      <c r="AR138" s="147" t="s">
        <v>151</v>
      </c>
      <c r="AT138" s="147" t="s">
        <v>146</v>
      </c>
      <c r="AU138" s="147" t="s">
        <v>90</v>
      </c>
      <c r="AY138" s="17" t="s">
        <v>144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88</v>
      </c>
      <c r="BK138" s="148">
        <f>ROUND(I138*H138,2)</f>
        <v>0</v>
      </c>
      <c r="BL138" s="17" t="s">
        <v>151</v>
      </c>
      <c r="BM138" s="147" t="s">
        <v>1182</v>
      </c>
    </row>
    <row r="139" spans="2:65" s="13" customFormat="1">
      <c r="B139" s="157"/>
      <c r="D139" s="150" t="s">
        <v>156</v>
      </c>
      <c r="E139" s="158" t="s">
        <v>1</v>
      </c>
      <c r="F139" s="159" t="s">
        <v>1178</v>
      </c>
      <c r="H139" s="158" t="s">
        <v>1</v>
      </c>
      <c r="I139" s="160"/>
      <c r="L139" s="157"/>
      <c r="M139" s="161"/>
      <c r="T139" s="162"/>
      <c r="AT139" s="158" t="s">
        <v>156</v>
      </c>
      <c r="AU139" s="158" t="s">
        <v>90</v>
      </c>
      <c r="AV139" s="13" t="s">
        <v>88</v>
      </c>
      <c r="AW139" s="13" t="s">
        <v>36</v>
      </c>
      <c r="AX139" s="13" t="s">
        <v>81</v>
      </c>
      <c r="AY139" s="158" t="s">
        <v>144</v>
      </c>
    </row>
    <row r="140" spans="2:65" s="13" customFormat="1">
      <c r="B140" s="157"/>
      <c r="D140" s="150" t="s">
        <v>156</v>
      </c>
      <c r="E140" s="158" t="s">
        <v>1</v>
      </c>
      <c r="F140" s="159" t="s">
        <v>163</v>
      </c>
      <c r="H140" s="158" t="s">
        <v>1</v>
      </c>
      <c r="I140" s="160"/>
      <c r="L140" s="157"/>
      <c r="M140" s="161"/>
      <c r="T140" s="162"/>
      <c r="AT140" s="158" t="s">
        <v>156</v>
      </c>
      <c r="AU140" s="158" t="s">
        <v>90</v>
      </c>
      <c r="AV140" s="13" t="s">
        <v>88</v>
      </c>
      <c r="AW140" s="13" t="s">
        <v>36</v>
      </c>
      <c r="AX140" s="13" t="s">
        <v>81</v>
      </c>
      <c r="AY140" s="158" t="s">
        <v>144</v>
      </c>
    </row>
    <row r="141" spans="2:65" s="12" customFormat="1">
      <c r="B141" s="149"/>
      <c r="D141" s="150" t="s">
        <v>156</v>
      </c>
      <c r="E141" s="151" t="s">
        <v>1</v>
      </c>
      <c r="F141" s="152" t="s">
        <v>1179</v>
      </c>
      <c r="H141" s="153">
        <v>371.26499999999999</v>
      </c>
      <c r="I141" s="154"/>
      <c r="L141" s="149"/>
      <c r="M141" s="155"/>
      <c r="T141" s="156"/>
      <c r="AT141" s="151" t="s">
        <v>156</v>
      </c>
      <c r="AU141" s="151" t="s">
        <v>90</v>
      </c>
      <c r="AV141" s="12" t="s">
        <v>90</v>
      </c>
      <c r="AW141" s="12" t="s">
        <v>36</v>
      </c>
      <c r="AX141" s="12" t="s">
        <v>81</v>
      </c>
      <c r="AY141" s="151" t="s">
        <v>144</v>
      </c>
    </row>
    <row r="142" spans="2:65" s="12" customFormat="1">
      <c r="B142" s="149"/>
      <c r="D142" s="150" t="s">
        <v>156</v>
      </c>
      <c r="E142" s="151" t="s">
        <v>1</v>
      </c>
      <c r="F142" s="152" t="s">
        <v>1180</v>
      </c>
      <c r="H142" s="153">
        <v>6</v>
      </c>
      <c r="I142" s="154"/>
      <c r="L142" s="149"/>
      <c r="M142" s="155"/>
      <c r="T142" s="156"/>
      <c r="AT142" s="151" t="s">
        <v>156</v>
      </c>
      <c r="AU142" s="151" t="s">
        <v>90</v>
      </c>
      <c r="AV142" s="12" t="s">
        <v>90</v>
      </c>
      <c r="AW142" s="12" t="s">
        <v>36</v>
      </c>
      <c r="AX142" s="12" t="s">
        <v>81</v>
      </c>
      <c r="AY142" s="151" t="s">
        <v>144</v>
      </c>
    </row>
    <row r="143" spans="2:65" s="12" customFormat="1">
      <c r="B143" s="149"/>
      <c r="D143" s="150" t="s">
        <v>156</v>
      </c>
      <c r="E143" s="151" t="s">
        <v>1</v>
      </c>
      <c r="F143" s="152" t="s">
        <v>1181</v>
      </c>
      <c r="H143" s="153">
        <v>25.6</v>
      </c>
      <c r="I143" s="154"/>
      <c r="L143" s="149"/>
      <c r="M143" s="155"/>
      <c r="T143" s="156"/>
      <c r="AT143" s="151" t="s">
        <v>156</v>
      </c>
      <c r="AU143" s="151" t="s">
        <v>90</v>
      </c>
      <c r="AV143" s="12" t="s">
        <v>90</v>
      </c>
      <c r="AW143" s="12" t="s">
        <v>36</v>
      </c>
      <c r="AX143" s="12" t="s">
        <v>81</v>
      </c>
      <c r="AY143" s="151" t="s">
        <v>144</v>
      </c>
    </row>
    <row r="144" spans="2:65" s="14" customFormat="1">
      <c r="B144" s="166"/>
      <c r="D144" s="150" t="s">
        <v>156</v>
      </c>
      <c r="E144" s="167" t="s">
        <v>1</v>
      </c>
      <c r="F144" s="168" t="s">
        <v>173</v>
      </c>
      <c r="H144" s="169">
        <v>402.86500000000001</v>
      </c>
      <c r="I144" s="170"/>
      <c r="L144" s="166"/>
      <c r="M144" s="171"/>
      <c r="T144" s="172"/>
      <c r="AT144" s="167" t="s">
        <v>156</v>
      </c>
      <c r="AU144" s="167" t="s">
        <v>90</v>
      </c>
      <c r="AV144" s="14" t="s">
        <v>151</v>
      </c>
      <c r="AW144" s="14" t="s">
        <v>36</v>
      </c>
      <c r="AX144" s="14" t="s">
        <v>88</v>
      </c>
      <c r="AY144" s="167" t="s">
        <v>144</v>
      </c>
    </row>
    <row r="145" spans="2:65" s="1" customFormat="1" ht="66.75" customHeight="1">
      <c r="B145" s="32"/>
      <c r="C145" s="136" t="s">
        <v>158</v>
      </c>
      <c r="D145" s="136" t="s">
        <v>146</v>
      </c>
      <c r="E145" s="137" t="s">
        <v>180</v>
      </c>
      <c r="F145" s="138" t="s">
        <v>181</v>
      </c>
      <c r="G145" s="139" t="s">
        <v>149</v>
      </c>
      <c r="H145" s="140">
        <v>167.23500000000001</v>
      </c>
      <c r="I145" s="141"/>
      <c r="J145" s="142">
        <f>ROUND(I145*H145,2)</f>
        <v>0</v>
      </c>
      <c r="K145" s="138" t="s">
        <v>150</v>
      </c>
      <c r="L145" s="32"/>
      <c r="M145" s="143" t="s">
        <v>1</v>
      </c>
      <c r="N145" s="144" t="s">
        <v>46</v>
      </c>
      <c r="P145" s="145">
        <f>O145*H145</f>
        <v>0</v>
      </c>
      <c r="Q145" s="145">
        <v>0</v>
      </c>
      <c r="R145" s="145">
        <f>Q145*H145</f>
        <v>0</v>
      </c>
      <c r="S145" s="145">
        <v>0.57999999999999996</v>
      </c>
      <c r="T145" s="146">
        <f>S145*H145</f>
        <v>96.996300000000005</v>
      </c>
      <c r="AR145" s="147" t="s">
        <v>151</v>
      </c>
      <c r="AT145" s="147" t="s">
        <v>146</v>
      </c>
      <c r="AU145" s="147" t="s">
        <v>90</v>
      </c>
      <c r="AY145" s="17" t="s">
        <v>144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88</v>
      </c>
      <c r="BK145" s="148">
        <f>ROUND(I145*H145,2)</f>
        <v>0</v>
      </c>
      <c r="BL145" s="17" t="s">
        <v>151</v>
      </c>
      <c r="BM145" s="147" t="s">
        <v>1183</v>
      </c>
    </row>
    <row r="146" spans="2:65" s="13" customFormat="1">
      <c r="B146" s="157"/>
      <c r="D146" s="150" t="s">
        <v>156</v>
      </c>
      <c r="E146" s="158" t="s">
        <v>1</v>
      </c>
      <c r="F146" s="159" t="s">
        <v>1178</v>
      </c>
      <c r="H146" s="158" t="s">
        <v>1</v>
      </c>
      <c r="I146" s="160"/>
      <c r="L146" s="157"/>
      <c r="M146" s="161"/>
      <c r="T146" s="162"/>
      <c r="AT146" s="158" t="s">
        <v>156</v>
      </c>
      <c r="AU146" s="158" t="s">
        <v>90</v>
      </c>
      <c r="AV146" s="13" t="s">
        <v>88</v>
      </c>
      <c r="AW146" s="13" t="s">
        <v>36</v>
      </c>
      <c r="AX146" s="13" t="s">
        <v>81</v>
      </c>
      <c r="AY146" s="158" t="s">
        <v>144</v>
      </c>
    </row>
    <row r="147" spans="2:65" s="13" customFormat="1">
      <c r="B147" s="157"/>
      <c r="D147" s="150" t="s">
        <v>156</v>
      </c>
      <c r="E147" s="158" t="s">
        <v>1</v>
      </c>
      <c r="F147" s="159" t="s">
        <v>163</v>
      </c>
      <c r="H147" s="158" t="s">
        <v>1</v>
      </c>
      <c r="I147" s="160"/>
      <c r="L147" s="157"/>
      <c r="M147" s="161"/>
      <c r="T147" s="162"/>
      <c r="AT147" s="158" t="s">
        <v>156</v>
      </c>
      <c r="AU147" s="158" t="s">
        <v>90</v>
      </c>
      <c r="AV147" s="13" t="s">
        <v>88</v>
      </c>
      <c r="AW147" s="13" t="s">
        <v>36</v>
      </c>
      <c r="AX147" s="13" t="s">
        <v>81</v>
      </c>
      <c r="AY147" s="158" t="s">
        <v>144</v>
      </c>
    </row>
    <row r="148" spans="2:65" s="13" customFormat="1" ht="22.5">
      <c r="B148" s="157"/>
      <c r="D148" s="150" t="s">
        <v>156</v>
      </c>
      <c r="E148" s="158" t="s">
        <v>1</v>
      </c>
      <c r="F148" s="159" t="s">
        <v>183</v>
      </c>
      <c r="H148" s="158" t="s">
        <v>1</v>
      </c>
      <c r="I148" s="160"/>
      <c r="L148" s="157"/>
      <c r="M148" s="161"/>
      <c r="T148" s="162"/>
      <c r="AT148" s="158" t="s">
        <v>156</v>
      </c>
      <c r="AU148" s="158" t="s">
        <v>90</v>
      </c>
      <c r="AV148" s="13" t="s">
        <v>88</v>
      </c>
      <c r="AW148" s="13" t="s">
        <v>36</v>
      </c>
      <c r="AX148" s="13" t="s">
        <v>81</v>
      </c>
      <c r="AY148" s="158" t="s">
        <v>144</v>
      </c>
    </row>
    <row r="149" spans="2:65" s="12" customFormat="1">
      <c r="B149" s="149"/>
      <c r="D149" s="150" t="s">
        <v>156</v>
      </c>
      <c r="E149" s="151" t="s">
        <v>1</v>
      </c>
      <c r="F149" s="152" t="s">
        <v>1184</v>
      </c>
      <c r="H149" s="153">
        <v>167.23500000000001</v>
      </c>
      <c r="I149" s="154"/>
      <c r="L149" s="149"/>
      <c r="M149" s="155"/>
      <c r="T149" s="156"/>
      <c r="AT149" s="151" t="s">
        <v>156</v>
      </c>
      <c r="AU149" s="151" t="s">
        <v>90</v>
      </c>
      <c r="AV149" s="12" t="s">
        <v>90</v>
      </c>
      <c r="AW149" s="12" t="s">
        <v>36</v>
      </c>
      <c r="AX149" s="12" t="s">
        <v>88</v>
      </c>
      <c r="AY149" s="151" t="s">
        <v>144</v>
      </c>
    </row>
    <row r="150" spans="2:65" s="1" customFormat="1" ht="62.65" customHeight="1">
      <c r="B150" s="32"/>
      <c r="C150" s="136" t="s">
        <v>151</v>
      </c>
      <c r="D150" s="136" t="s">
        <v>146</v>
      </c>
      <c r="E150" s="137" t="s">
        <v>186</v>
      </c>
      <c r="F150" s="138" t="s">
        <v>187</v>
      </c>
      <c r="G150" s="139" t="s">
        <v>149</v>
      </c>
      <c r="H150" s="140">
        <v>402.86500000000001</v>
      </c>
      <c r="I150" s="141"/>
      <c r="J150" s="142">
        <f>ROUND(I150*H150,2)</f>
        <v>0</v>
      </c>
      <c r="K150" s="138" t="s">
        <v>150</v>
      </c>
      <c r="L150" s="32"/>
      <c r="M150" s="143" t="s">
        <v>1</v>
      </c>
      <c r="N150" s="144" t="s">
        <v>46</v>
      </c>
      <c r="P150" s="145">
        <f>O150*H150</f>
        <v>0</v>
      </c>
      <c r="Q150" s="145">
        <v>0</v>
      </c>
      <c r="R150" s="145">
        <f>Q150*H150</f>
        <v>0</v>
      </c>
      <c r="S150" s="145">
        <v>0.32500000000000001</v>
      </c>
      <c r="T150" s="146">
        <f>S150*H150</f>
        <v>130.93112500000001</v>
      </c>
      <c r="AR150" s="147" t="s">
        <v>151</v>
      </c>
      <c r="AT150" s="147" t="s">
        <v>146</v>
      </c>
      <c r="AU150" s="147" t="s">
        <v>90</v>
      </c>
      <c r="AY150" s="17" t="s">
        <v>144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88</v>
      </c>
      <c r="BK150" s="148">
        <f>ROUND(I150*H150,2)</f>
        <v>0</v>
      </c>
      <c r="BL150" s="17" t="s">
        <v>151</v>
      </c>
      <c r="BM150" s="147" t="s">
        <v>1185</v>
      </c>
    </row>
    <row r="151" spans="2:65" s="1" customFormat="1" ht="19.5">
      <c r="B151" s="32"/>
      <c r="D151" s="150" t="s">
        <v>168</v>
      </c>
      <c r="F151" s="163" t="s">
        <v>189</v>
      </c>
      <c r="I151" s="164"/>
      <c r="L151" s="32"/>
      <c r="M151" s="165"/>
      <c r="T151" s="54"/>
      <c r="AT151" s="17" t="s">
        <v>168</v>
      </c>
      <c r="AU151" s="17" t="s">
        <v>90</v>
      </c>
    </row>
    <row r="152" spans="2:65" s="13" customFormat="1">
      <c r="B152" s="157"/>
      <c r="D152" s="150" t="s">
        <v>156</v>
      </c>
      <c r="E152" s="158" t="s">
        <v>1</v>
      </c>
      <c r="F152" s="159" t="s">
        <v>1178</v>
      </c>
      <c r="H152" s="158" t="s">
        <v>1</v>
      </c>
      <c r="I152" s="160"/>
      <c r="L152" s="157"/>
      <c r="M152" s="161"/>
      <c r="T152" s="162"/>
      <c r="AT152" s="158" t="s">
        <v>156</v>
      </c>
      <c r="AU152" s="158" t="s">
        <v>90</v>
      </c>
      <c r="AV152" s="13" t="s">
        <v>88</v>
      </c>
      <c r="AW152" s="13" t="s">
        <v>36</v>
      </c>
      <c r="AX152" s="13" t="s">
        <v>81</v>
      </c>
      <c r="AY152" s="158" t="s">
        <v>144</v>
      </c>
    </row>
    <row r="153" spans="2:65" s="13" customFormat="1">
      <c r="B153" s="157"/>
      <c r="D153" s="150" t="s">
        <v>156</v>
      </c>
      <c r="E153" s="158" t="s">
        <v>1</v>
      </c>
      <c r="F153" s="159" t="s">
        <v>163</v>
      </c>
      <c r="H153" s="158" t="s">
        <v>1</v>
      </c>
      <c r="I153" s="160"/>
      <c r="L153" s="157"/>
      <c r="M153" s="161"/>
      <c r="T153" s="162"/>
      <c r="AT153" s="158" t="s">
        <v>156</v>
      </c>
      <c r="AU153" s="158" t="s">
        <v>90</v>
      </c>
      <c r="AV153" s="13" t="s">
        <v>88</v>
      </c>
      <c r="AW153" s="13" t="s">
        <v>36</v>
      </c>
      <c r="AX153" s="13" t="s">
        <v>81</v>
      </c>
      <c r="AY153" s="158" t="s">
        <v>144</v>
      </c>
    </row>
    <row r="154" spans="2:65" s="12" customFormat="1">
      <c r="B154" s="149"/>
      <c r="D154" s="150" t="s">
        <v>156</v>
      </c>
      <c r="E154" s="151" t="s">
        <v>1</v>
      </c>
      <c r="F154" s="152" t="s">
        <v>1179</v>
      </c>
      <c r="H154" s="153">
        <v>371.26499999999999</v>
      </c>
      <c r="I154" s="154"/>
      <c r="L154" s="149"/>
      <c r="M154" s="155"/>
      <c r="T154" s="156"/>
      <c r="AT154" s="151" t="s">
        <v>156</v>
      </c>
      <c r="AU154" s="151" t="s">
        <v>90</v>
      </c>
      <c r="AV154" s="12" t="s">
        <v>90</v>
      </c>
      <c r="AW154" s="12" t="s">
        <v>36</v>
      </c>
      <c r="AX154" s="12" t="s">
        <v>81</v>
      </c>
      <c r="AY154" s="151" t="s">
        <v>144</v>
      </c>
    </row>
    <row r="155" spans="2:65" s="12" customFormat="1">
      <c r="B155" s="149"/>
      <c r="D155" s="150" t="s">
        <v>156</v>
      </c>
      <c r="E155" s="151" t="s">
        <v>1</v>
      </c>
      <c r="F155" s="152" t="s">
        <v>1180</v>
      </c>
      <c r="H155" s="153">
        <v>6</v>
      </c>
      <c r="I155" s="154"/>
      <c r="L155" s="149"/>
      <c r="M155" s="155"/>
      <c r="T155" s="156"/>
      <c r="AT155" s="151" t="s">
        <v>156</v>
      </c>
      <c r="AU155" s="151" t="s">
        <v>90</v>
      </c>
      <c r="AV155" s="12" t="s">
        <v>90</v>
      </c>
      <c r="AW155" s="12" t="s">
        <v>36</v>
      </c>
      <c r="AX155" s="12" t="s">
        <v>81</v>
      </c>
      <c r="AY155" s="151" t="s">
        <v>144</v>
      </c>
    </row>
    <row r="156" spans="2:65" s="12" customFormat="1">
      <c r="B156" s="149"/>
      <c r="D156" s="150" t="s">
        <v>156</v>
      </c>
      <c r="E156" s="151" t="s">
        <v>1</v>
      </c>
      <c r="F156" s="152" t="s">
        <v>1181</v>
      </c>
      <c r="H156" s="153">
        <v>25.6</v>
      </c>
      <c r="I156" s="154"/>
      <c r="L156" s="149"/>
      <c r="M156" s="155"/>
      <c r="T156" s="156"/>
      <c r="AT156" s="151" t="s">
        <v>156</v>
      </c>
      <c r="AU156" s="151" t="s">
        <v>90</v>
      </c>
      <c r="AV156" s="12" t="s">
        <v>90</v>
      </c>
      <c r="AW156" s="12" t="s">
        <v>36</v>
      </c>
      <c r="AX156" s="12" t="s">
        <v>81</v>
      </c>
      <c r="AY156" s="151" t="s">
        <v>144</v>
      </c>
    </row>
    <row r="157" spans="2:65" s="14" customFormat="1">
      <c r="B157" s="166"/>
      <c r="D157" s="150" t="s">
        <v>156</v>
      </c>
      <c r="E157" s="167" t="s">
        <v>1</v>
      </c>
      <c r="F157" s="168" t="s">
        <v>173</v>
      </c>
      <c r="H157" s="169">
        <v>402.86500000000001</v>
      </c>
      <c r="I157" s="170"/>
      <c r="L157" s="166"/>
      <c r="M157" s="171"/>
      <c r="T157" s="172"/>
      <c r="AT157" s="167" t="s">
        <v>156</v>
      </c>
      <c r="AU157" s="167" t="s">
        <v>90</v>
      </c>
      <c r="AV157" s="14" t="s">
        <v>151</v>
      </c>
      <c r="AW157" s="14" t="s">
        <v>36</v>
      </c>
      <c r="AX157" s="14" t="s">
        <v>88</v>
      </c>
      <c r="AY157" s="167" t="s">
        <v>144</v>
      </c>
    </row>
    <row r="158" spans="2:65" s="1" customFormat="1" ht="49.15" customHeight="1">
      <c r="B158" s="32"/>
      <c r="C158" s="136" t="s">
        <v>174</v>
      </c>
      <c r="D158" s="136" t="s">
        <v>146</v>
      </c>
      <c r="E158" s="137" t="s">
        <v>193</v>
      </c>
      <c r="F158" s="138" t="s">
        <v>194</v>
      </c>
      <c r="G158" s="139" t="s">
        <v>149</v>
      </c>
      <c r="H158" s="140">
        <v>402.86500000000001</v>
      </c>
      <c r="I158" s="141"/>
      <c r="J158" s="142">
        <f>ROUND(I158*H158,2)</f>
        <v>0</v>
      </c>
      <c r="K158" s="138" t="s">
        <v>1</v>
      </c>
      <c r="L158" s="32"/>
      <c r="M158" s="143" t="s">
        <v>1</v>
      </c>
      <c r="N158" s="144" t="s">
        <v>46</v>
      </c>
      <c r="P158" s="145">
        <f>O158*H158</f>
        <v>0</v>
      </c>
      <c r="Q158" s="145">
        <v>9.0000000000000006E-5</v>
      </c>
      <c r="R158" s="145">
        <f>Q158*H158</f>
        <v>3.6257850000000001E-2</v>
      </c>
      <c r="S158" s="145">
        <v>0.25600000000000001</v>
      </c>
      <c r="T158" s="146">
        <f>S158*H158</f>
        <v>103.13344000000001</v>
      </c>
      <c r="AR158" s="147" t="s">
        <v>151</v>
      </c>
      <c r="AT158" s="147" t="s">
        <v>146</v>
      </c>
      <c r="AU158" s="147" t="s">
        <v>90</v>
      </c>
      <c r="AY158" s="17" t="s">
        <v>144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88</v>
      </c>
      <c r="BK158" s="148">
        <f>ROUND(I158*H158,2)</f>
        <v>0</v>
      </c>
      <c r="BL158" s="17" t="s">
        <v>151</v>
      </c>
      <c r="BM158" s="147" t="s">
        <v>1186</v>
      </c>
    </row>
    <row r="159" spans="2:65" s="1" customFormat="1" ht="19.5">
      <c r="B159" s="32"/>
      <c r="D159" s="150" t="s">
        <v>168</v>
      </c>
      <c r="F159" s="163" t="s">
        <v>196</v>
      </c>
      <c r="I159" s="164"/>
      <c r="L159" s="32"/>
      <c r="M159" s="165"/>
      <c r="T159" s="54"/>
      <c r="AT159" s="17" t="s">
        <v>168</v>
      </c>
      <c r="AU159" s="17" t="s">
        <v>90</v>
      </c>
    </row>
    <row r="160" spans="2:65" s="13" customFormat="1">
      <c r="B160" s="157"/>
      <c r="D160" s="150" t="s">
        <v>156</v>
      </c>
      <c r="E160" s="158" t="s">
        <v>1</v>
      </c>
      <c r="F160" s="159" t="s">
        <v>1178</v>
      </c>
      <c r="H160" s="158" t="s">
        <v>1</v>
      </c>
      <c r="I160" s="160"/>
      <c r="L160" s="157"/>
      <c r="M160" s="161"/>
      <c r="T160" s="162"/>
      <c r="AT160" s="158" t="s">
        <v>156</v>
      </c>
      <c r="AU160" s="158" t="s">
        <v>90</v>
      </c>
      <c r="AV160" s="13" t="s">
        <v>88</v>
      </c>
      <c r="AW160" s="13" t="s">
        <v>36</v>
      </c>
      <c r="AX160" s="13" t="s">
        <v>81</v>
      </c>
      <c r="AY160" s="158" t="s">
        <v>144</v>
      </c>
    </row>
    <row r="161" spans="2:65" s="13" customFormat="1">
      <c r="B161" s="157"/>
      <c r="D161" s="150" t="s">
        <v>156</v>
      </c>
      <c r="E161" s="158" t="s">
        <v>1</v>
      </c>
      <c r="F161" s="159" t="s">
        <v>163</v>
      </c>
      <c r="H161" s="158" t="s">
        <v>1</v>
      </c>
      <c r="I161" s="160"/>
      <c r="L161" s="157"/>
      <c r="M161" s="161"/>
      <c r="T161" s="162"/>
      <c r="AT161" s="158" t="s">
        <v>156</v>
      </c>
      <c r="AU161" s="158" t="s">
        <v>90</v>
      </c>
      <c r="AV161" s="13" t="s">
        <v>88</v>
      </c>
      <c r="AW161" s="13" t="s">
        <v>36</v>
      </c>
      <c r="AX161" s="13" t="s">
        <v>81</v>
      </c>
      <c r="AY161" s="158" t="s">
        <v>144</v>
      </c>
    </row>
    <row r="162" spans="2:65" s="12" customFormat="1">
      <c r="B162" s="149"/>
      <c r="D162" s="150" t="s">
        <v>156</v>
      </c>
      <c r="E162" s="151" t="s">
        <v>1</v>
      </c>
      <c r="F162" s="152" t="s">
        <v>1179</v>
      </c>
      <c r="H162" s="153">
        <v>371.26499999999999</v>
      </c>
      <c r="I162" s="154"/>
      <c r="L162" s="149"/>
      <c r="M162" s="155"/>
      <c r="T162" s="156"/>
      <c r="AT162" s="151" t="s">
        <v>156</v>
      </c>
      <c r="AU162" s="151" t="s">
        <v>90</v>
      </c>
      <c r="AV162" s="12" t="s">
        <v>90</v>
      </c>
      <c r="AW162" s="12" t="s">
        <v>36</v>
      </c>
      <c r="AX162" s="12" t="s">
        <v>81</v>
      </c>
      <c r="AY162" s="151" t="s">
        <v>144</v>
      </c>
    </row>
    <row r="163" spans="2:65" s="12" customFormat="1">
      <c r="B163" s="149"/>
      <c r="D163" s="150" t="s">
        <v>156</v>
      </c>
      <c r="E163" s="151" t="s">
        <v>1</v>
      </c>
      <c r="F163" s="152" t="s">
        <v>1180</v>
      </c>
      <c r="H163" s="153">
        <v>6</v>
      </c>
      <c r="I163" s="154"/>
      <c r="L163" s="149"/>
      <c r="M163" s="155"/>
      <c r="T163" s="156"/>
      <c r="AT163" s="151" t="s">
        <v>156</v>
      </c>
      <c r="AU163" s="151" t="s">
        <v>90</v>
      </c>
      <c r="AV163" s="12" t="s">
        <v>90</v>
      </c>
      <c r="AW163" s="12" t="s">
        <v>36</v>
      </c>
      <c r="AX163" s="12" t="s">
        <v>81</v>
      </c>
      <c r="AY163" s="151" t="s">
        <v>144</v>
      </c>
    </row>
    <row r="164" spans="2:65" s="12" customFormat="1">
      <c r="B164" s="149"/>
      <c r="D164" s="150" t="s">
        <v>156</v>
      </c>
      <c r="E164" s="151" t="s">
        <v>1</v>
      </c>
      <c r="F164" s="152" t="s">
        <v>1181</v>
      </c>
      <c r="H164" s="153">
        <v>25.6</v>
      </c>
      <c r="I164" s="154"/>
      <c r="L164" s="149"/>
      <c r="M164" s="155"/>
      <c r="T164" s="156"/>
      <c r="AT164" s="151" t="s">
        <v>156</v>
      </c>
      <c r="AU164" s="151" t="s">
        <v>90</v>
      </c>
      <c r="AV164" s="12" t="s">
        <v>90</v>
      </c>
      <c r="AW164" s="12" t="s">
        <v>36</v>
      </c>
      <c r="AX164" s="12" t="s">
        <v>81</v>
      </c>
      <c r="AY164" s="151" t="s">
        <v>144</v>
      </c>
    </row>
    <row r="165" spans="2:65" s="14" customFormat="1">
      <c r="B165" s="166"/>
      <c r="D165" s="150" t="s">
        <v>156</v>
      </c>
      <c r="E165" s="167" t="s">
        <v>1</v>
      </c>
      <c r="F165" s="168" t="s">
        <v>173</v>
      </c>
      <c r="H165" s="169">
        <v>402.86500000000001</v>
      </c>
      <c r="I165" s="170"/>
      <c r="L165" s="166"/>
      <c r="M165" s="171"/>
      <c r="T165" s="172"/>
      <c r="AT165" s="167" t="s">
        <v>156</v>
      </c>
      <c r="AU165" s="167" t="s">
        <v>90</v>
      </c>
      <c r="AV165" s="14" t="s">
        <v>151</v>
      </c>
      <c r="AW165" s="14" t="s">
        <v>36</v>
      </c>
      <c r="AX165" s="14" t="s">
        <v>88</v>
      </c>
      <c r="AY165" s="167" t="s">
        <v>144</v>
      </c>
    </row>
    <row r="166" spans="2:65" s="1" customFormat="1" ht="49.15" customHeight="1">
      <c r="B166" s="32"/>
      <c r="C166" s="136" t="s">
        <v>179</v>
      </c>
      <c r="D166" s="136" t="s">
        <v>146</v>
      </c>
      <c r="E166" s="137" t="s">
        <v>198</v>
      </c>
      <c r="F166" s="138" t="s">
        <v>199</v>
      </c>
      <c r="G166" s="139" t="s">
        <v>149</v>
      </c>
      <c r="H166" s="140">
        <v>947.3</v>
      </c>
      <c r="I166" s="141"/>
      <c r="J166" s="142">
        <f>ROUND(I166*H166,2)</f>
        <v>0</v>
      </c>
      <c r="K166" s="138" t="s">
        <v>150</v>
      </c>
      <c r="L166" s="32"/>
      <c r="M166" s="143" t="s">
        <v>1</v>
      </c>
      <c r="N166" s="144" t="s">
        <v>46</v>
      </c>
      <c r="P166" s="145">
        <f>O166*H166</f>
        <v>0</v>
      </c>
      <c r="Q166" s="145">
        <v>4.0000000000000003E-5</v>
      </c>
      <c r="R166" s="145">
        <f>Q166*H166</f>
        <v>3.7892000000000002E-2</v>
      </c>
      <c r="S166" s="145">
        <v>9.1999999999999998E-2</v>
      </c>
      <c r="T166" s="146">
        <f>S166*H166</f>
        <v>87.151599999999988</v>
      </c>
      <c r="AR166" s="147" t="s">
        <v>151</v>
      </c>
      <c r="AT166" s="147" t="s">
        <v>146</v>
      </c>
      <c r="AU166" s="147" t="s">
        <v>90</v>
      </c>
      <c r="AY166" s="17" t="s">
        <v>144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88</v>
      </c>
      <c r="BK166" s="148">
        <f>ROUND(I166*H166,2)</f>
        <v>0</v>
      </c>
      <c r="BL166" s="17" t="s">
        <v>151</v>
      </c>
      <c r="BM166" s="147" t="s">
        <v>1187</v>
      </c>
    </row>
    <row r="167" spans="2:65" s="1" customFormat="1" ht="19.5">
      <c r="B167" s="32"/>
      <c r="D167" s="150" t="s">
        <v>168</v>
      </c>
      <c r="F167" s="163" t="s">
        <v>201</v>
      </c>
      <c r="I167" s="164"/>
      <c r="L167" s="32"/>
      <c r="M167" s="165"/>
      <c r="T167" s="54"/>
      <c r="AT167" s="17" t="s">
        <v>168</v>
      </c>
      <c r="AU167" s="17" t="s">
        <v>90</v>
      </c>
    </row>
    <row r="168" spans="2:65" s="13" customFormat="1">
      <c r="B168" s="157"/>
      <c r="D168" s="150" t="s">
        <v>156</v>
      </c>
      <c r="E168" s="158" t="s">
        <v>1</v>
      </c>
      <c r="F168" s="159" t="s">
        <v>1178</v>
      </c>
      <c r="H168" s="158" t="s">
        <v>1</v>
      </c>
      <c r="I168" s="160"/>
      <c r="L168" s="157"/>
      <c r="M168" s="161"/>
      <c r="T168" s="162"/>
      <c r="AT168" s="158" t="s">
        <v>156</v>
      </c>
      <c r="AU168" s="158" t="s">
        <v>90</v>
      </c>
      <c r="AV168" s="13" t="s">
        <v>88</v>
      </c>
      <c r="AW168" s="13" t="s">
        <v>36</v>
      </c>
      <c r="AX168" s="13" t="s">
        <v>81</v>
      </c>
      <c r="AY168" s="158" t="s">
        <v>144</v>
      </c>
    </row>
    <row r="169" spans="2:65" s="13" customFormat="1">
      <c r="B169" s="157"/>
      <c r="D169" s="150" t="s">
        <v>156</v>
      </c>
      <c r="E169" s="158" t="s">
        <v>1</v>
      </c>
      <c r="F169" s="159" t="s">
        <v>163</v>
      </c>
      <c r="H169" s="158" t="s">
        <v>1</v>
      </c>
      <c r="I169" s="160"/>
      <c r="L169" s="157"/>
      <c r="M169" s="161"/>
      <c r="T169" s="162"/>
      <c r="AT169" s="158" t="s">
        <v>156</v>
      </c>
      <c r="AU169" s="158" t="s">
        <v>90</v>
      </c>
      <c r="AV169" s="13" t="s">
        <v>88</v>
      </c>
      <c r="AW169" s="13" t="s">
        <v>36</v>
      </c>
      <c r="AX169" s="13" t="s">
        <v>81</v>
      </c>
      <c r="AY169" s="158" t="s">
        <v>144</v>
      </c>
    </row>
    <row r="170" spans="2:65" s="12" customFormat="1">
      <c r="B170" s="149"/>
      <c r="D170" s="150" t="s">
        <v>156</v>
      </c>
      <c r="E170" s="151" t="s">
        <v>1</v>
      </c>
      <c r="F170" s="152" t="s">
        <v>1188</v>
      </c>
      <c r="H170" s="153">
        <v>618.77499999999998</v>
      </c>
      <c r="I170" s="154"/>
      <c r="L170" s="149"/>
      <c r="M170" s="155"/>
      <c r="T170" s="156"/>
      <c r="AT170" s="151" t="s">
        <v>156</v>
      </c>
      <c r="AU170" s="151" t="s">
        <v>90</v>
      </c>
      <c r="AV170" s="12" t="s">
        <v>90</v>
      </c>
      <c r="AW170" s="12" t="s">
        <v>36</v>
      </c>
      <c r="AX170" s="12" t="s">
        <v>81</v>
      </c>
      <c r="AY170" s="151" t="s">
        <v>144</v>
      </c>
    </row>
    <row r="171" spans="2:65" s="12" customFormat="1">
      <c r="B171" s="149"/>
      <c r="D171" s="150" t="s">
        <v>156</v>
      </c>
      <c r="E171" s="151" t="s">
        <v>1</v>
      </c>
      <c r="F171" s="152" t="s">
        <v>1189</v>
      </c>
      <c r="H171" s="153">
        <v>12</v>
      </c>
      <c r="I171" s="154"/>
      <c r="L171" s="149"/>
      <c r="M171" s="155"/>
      <c r="T171" s="156"/>
      <c r="AT171" s="151" t="s">
        <v>156</v>
      </c>
      <c r="AU171" s="151" t="s">
        <v>90</v>
      </c>
      <c r="AV171" s="12" t="s">
        <v>90</v>
      </c>
      <c r="AW171" s="12" t="s">
        <v>36</v>
      </c>
      <c r="AX171" s="12" t="s">
        <v>81</v>
      </c>
      <c r="AY171" s="151" t="s">
        <v>144</v>
      </c>
    </row>
    <row r="172" spans="2:65" s="12" customFormat="1">
      <c r="B172" s="149"/>
      <c r="D172" s="150" t="s">
        <v>156</v>
      </c>
      <c r="E172" s="151" t="s">
        <v>1</v>
      </c>
      <c r="F172" s="152" t="s">
        <v>1190</v>
      </c>
      <c r="H172" s="153">
        <v>37.799999999999997</v>
      </c>
      <c r="I172" s="154"/>
      <c r="L172" s="149"/>
      <c r="M172" s="155"/>
      <c r="T172" s="156"/>
      <c r="AT172" s="151" t="s">
        <v>156</v>
      </c>
      <c r="AU172" s="151" t="s">
        <v>90</v>
      </c>
      <c r="AV172" s="12" t="s">
        <v>90</v>
      </c>
      <c r="AW172" s="12" t="s">
        <v>36</v>
      </c>
      <c r="AX172" s="12" t="s">
        <v>81</v>
      </c>
      <c r="AY172" s="151" t="s">
        <v>144</v>
      </c>
    </row>
    <row r="173" spans="2:65" s="13" customFormat="1" ht="22.5">
      <c r="B173" s="157"/>
      <c r="D173" s="150" t="s">
        <v>156</v>
      </c>
      <c r="E173" s="158" t="s">
        <v>1</v>
      </c>
      <c r="F173" s="159" t="s">
        <v>183</v>
      </c>
      <c r="H173" s="158" t="s">
        <v>1</v>
      </c>
      <c r="I173" s="160"/>
      <c r="L173" s="157"/>
      <c r="M173" s="161"/>
      <c r="T173" s="162"/>
      <c r="AT173" s="158" t="s">
        <v>156</v>
      </c>
      <c r="AU173" s="158" t="s">
        <v>90</v>
      </c>
      <c r="AV173" s="13" t="s">
        <v>88</v>
      </c>
      <c r="AW173" s="13" t="s">
        <v>36</v>
      </c>
      <c r="AX173" s="13" t="s">
        <v>81</v>
      </c>
      <c r="AY173" s="158" t="s">
        <v>144</v>
      </c>
    </row>
    <row r="174" spans="2:65" s="12" customFormat="1">
      <c r="B174" s="149"/>
      <c r="D174" s="150" t="s">
        <v>156</v>
      </c>
      <c r="E174" s="151" t="s">
        <v>1</v>
      </c>
      <c r="F174" s="152" t="s">
        <v>1191</v>
      </c>
      <c r="H174" s="153">
        <v>278.72500000000002</v>
      </c>
      <c r="I174" s="154"/>
      <c r="L174" s="149"/>
      <c r="M174" s="155"/>
      <c r="T174" s="156"/>
      <c r="AT174" s="151" t="s">
        <v>156</v>
      </c>
      <c r="AU174" s="151" t="s">
        <v>90</v>
      </c>
      <c r="AV174" s="12" t="s">
        <v>90</v>
      </c>
      <c r="AW174" s="12" t="s">
        <v>36</v>
      </c>
      <c r="AX174" s="12" t="s">
        <v>81</v>
      </c>
      <c r="AY174" s="151" t="s">
        <v>144</v>
      </c>
    </row>
    <row r="175" spans="2:65" s="14" customFormat="1">
      <c r="B175" s="166"/>
      <c r="D175" s="150" t="s">
        <v>156</v>
      </c>
      <c r="E175" s="167" t="s">
        <v>1</v>
      </c>
      <c r="F175" s="168" t="s">
        <v>173</v>
      </c>
      <c r="H175" s="169">
        <v>947.3</v>
      </c>
      <c r="I175" s="170"/>
      <c r="L175" s="166"/>
      <c r="M175" s="171"/>
      <c r="T175" s="172"/>
      <c r="AT175" s="167" t="s">
        <v>156</v>
      </c>
      <c r="AU175" s="167" t="s">
        <v>90</v>
      </c>
      <c r="AV175" s="14" t="s">
        <v>151</v>
      </c>
      <c r="AW175" s="14" t="s">
        <v>36</v>
      </c>
      <c r="AX175" s="14" t="s">
        <v>88</v>
      </c>
      <c r="AY175" s="167" t="s">
        <v>144</v>
      </c>
    </row>
    <row r="176" spans="2:65" s="1" customFormat="1" ht="49.15" customHeight="1">
      <c r="B176" s="32"/>
      <c r="C176" s="136" t="s">
        <v>185</v>
      </c>
      <c r="D176" s="136" t="s">
        <v>146</v>
      </c>
      <c r="E176" s="137" t="s">
        <v>205</v>
      </c>
      <c r="F176" s="138" t="s">
        <v>206</v>
      </c>
      <c r="G176" s="139" t="s">
        <v>149</v>
      </c>
      <c r="H176" s="140">
        <v>167.23500000000001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46</v>
      </c>
      <c r="P176" s="145">
        <f>O176*H176</f>
        <v>0</v>
      </c>
      <c r="Q176" s="145">
        <v>5.0000000000000002E-5</v>
      </c>
      <c r="R176" s="145">
        <f>Q176*H176</f>
        <v>8.3617500000000011E-3</v>
      </c>
      <c r="S176" s="145">
        <v>0.115</v>
      </c>
      <c r="T176" s="146">
        <f>S176*H176</f>
        <v>19.232025000000004</v>
      </c>
      <c r="AR176" s="147" t="s">
        <v>151</v>
      </c>
      <c r="AT176" s="147" t="s">
        <v>146</v>
      </c>
      <c r="AU176" s="147" t="s">
        <v>90</v>
      </c>
      <c r="AY176" s="17" t="s">
        <v>144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88</v>
      </c>
      <c r="BK176" s="148">
        <f>ROUND(I176*H176,2)</f>
        <v>0</v>
      </c>
      <c r="BL176" s="17" t="s">
        <v>151</v>
      </c>
      <c r="BM176" s="147" t="s">
        <v>1192</v>
      </c>
    </row>
    <row r="177" spans="2:65" s="13" customFormat="1" ht="22.5">
      <c r="B177" s="157"/>
      <c r="D177" s="150" t="s">
        <v>156</v>
      </c>
      <c r="E177" s="158" t="s">
        <v>1</v>
      </c>
      <c r="F177" s="159" t="s">
        <v>183</v>
      </c>
      <c r="H177" s="158" t="s">
        <v>1</v>
      </c>
      <c r="I177" s="160"/>
      <c r="L177" s="157"/>
      <c r="M177" s="161"/>
      <c r="T177" s="162"/>
      <c r="AT177" s="158" t="s">
        <v>156</v>
      </c>
      <c r="AU177" s="158" t="s">
        <v>90</v>
      </c>
      <c r="AV177" s="13" t="s">
        <v>88</v>
      </c>
      <c r="AW177" s="13" t="s">
        <v>36</v>
      </c>
      <c r="AX177" s="13" t="s">
        <v>81</v>
      </c>
      <c r="AY177" s="158" t="s">
        <v>144</v>
      </c>
    </row>
    <row r="178" spans="2:65" s="12" customFormat="1">
      <c r="B178" s="149"/>
      <c r="D178" s="150" t="s">
        <v>156</v>
      </c>
      <c r="E178" s="151" t="s">
        <v>1</v>
      </c>
      <c r="F178" s="152" t="s">
        <v>1184</v>
      </c>
      <c r="H178" s="153">
        <v>167.23500000000001</v>
      </c>
      <c r="I178" s="154"/>
      <c r="L178" s="149"/>
      <c r="M178" s="155"/>
      <c r="T178" s="156"/>
      <c r="AT178" s="151" t="s">
        <v>156</v>
      </c>
      <c r="AU178" s="151" t="s">
        <v>90</v>
      </c>
      <c r="AV178" s="12" t="s">
        <v>90</v>
      </c>
      <c r="AW178" s="12" t="s">
        <v>36</v>
      </c>
      <c r="AX178" s="12" t="s">
        <v>88</v>
      </c>
      <c r="AY178" s="151" t="s">
        <v>144</v>
      </c>
    </row>
    <row r="179" spans="2:65" s="1" customFormat="1" ht="24.2" customHeight="1">
      <c r="B179" s="32"/>
      <c r="C179" s="136" t="s">
        <v>192</v>
      </c>
      <c r="D179" s="136" t="s">
        <v>146</v>
      </c>
      <c r="E179" s="137" t="s">
        <v>209</v>
      </c>
      <c r="F179" s="138" t="s">
        <v>210</v>
      </c>
      <c r="G179" s="139" t="s">
        <v>211</v>
      </c>
      <c r="H179" s="140">
        <v>861.6</v>
      </c>
      <c r="I179" s="141"/>
      <c r="J179" s="142">
        <f>ROUND(I179*H179,2)</f>
        <v>0</v>
      </c>
      <c r="K179" s="138" t="s">
        <v>150</v>
      </c>
      <c r="L179" s="32"/>
      <c r="M179" s="143" t="s">
        <v>1</v>
      </c>
      <c r="N179" s="144" t="s">
        <v>46</v>
      </c>
      <c r="P179" s="145">
        <f>O179*H179</f>
        <v>0</v>
      </c>
      <c r="Q179" s="145">
        <v>3.0000000000000001E-5</v>
      </c>
      <c r="R179" s="145">
        <f>Q179*H179</f>
        <v>2.5848000000000003E-2</v>
      </c>
      <c r="S179" s="145">
        <v>0</v>
      </c>
      <c r="T179" s="146">
        <f>S179*H179</f>
        <v>0</v>
      </c>
      <c r="AR179" s="147" t="s">
        <v>151</v>
      </c>
      <c r="AT179" s="147" t="s">
        <v>146</v>
      </c>
      <c r="AU179" s="147" t="s">
        <v>90</v>
      </c>
      <c r="AY179" s="17" t="s">
        <v>144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88</v>
      </c>
      <c r="BK179" s="148">
        <f>ROUND(I179*H179,2)</f>
        <v>0</v>
      </c>
      <c r="BL179" s="17" t="s">
        <v>151</v>
      </c>
      <c r="BM179" s="147" t="s">
        <v>1193</v>
      </c>
    </row>
    <row r="180" spans="2:65" s="1" customFormat="1" ht="19.5">
      <c r="B180" s="32"/>
      <c r="D180" s="150" t="s">
        <v>168</v>
      </c>
      <c r="F180" s="163" t="s">
        <v>213</v>
      </c>
      <c r="I180" s="164"/>
      <c r="L180" s="32"/>
      <c r="M180" s="165"/>
      <c r="T180" s="54"/>
      <c r="AT180" s="17" t="s">
        <v>168</v>
      </c>
      <c r="AU180" s="17" t="s">
        <v>90</v>
      </c>
    </row>
    <row r="181" spans="2:65" s="12" customFormat="1">
      <c r="B181" s="149"/>
      <c r="D181" s="150" t="s">
        <v>156</v>
      </c>
      <c r="E181" s="151" t="s">
        <v>1</v>
      </c>
      <c r="F181" s="152" t="s">
        <v>1194</v>
      </c>
      <c r="H181" s="153">
        <v>861.6</v>
      </c>
      <c r="I181" s="154"/>
      <c r="L181" s="149"/>
      <c r="M181" s="155"/>
      <c r="T181" s="156"/>
      <c r="AT181" s="151" t="s">
        <v>156</v>
      </c>
      <c r="AU181" s="151" t="s">
        <v>90</v>
      </c>
      <c r="AV181" s="12" t="s">
        <v>90</v>
      </c>
      <c r="AW181" s="12" t="s">
        <v>36</v>
      </c>
      <c r="AX181" s="12" t="s">
        <v>88</v>
      </c>
      <c r="AY181" s="151" t="s">
        <v>144</v>
      </c>
    </row>
    <row r="182" spans="2:65" s="1" customFormat="1" ht="37.9" customHeight="1">
      <c r="B182" s="32"/>
      <c r="C182" s="136" t="s">
        <v>197</v>
      </c>
      <c r="D182" s="136" t="s">
        <v>146</v>
      </c>
      <c r="E182" s="137" t="s">
        <v>216</v>
      </c>
      <c r="F182" s="138" t="s">
        <v>217</v>
      </c>
      <c r="G182" s="139" t="s">
        <v>218</v>
      </c>
      <c r="H182" s="140">
        <v>35.9</v>
      </c>
      <c r="I182" s="141"/>
      <c r="J182" s="142">
        <f>ROUND(I182*H182,2)</f>
        <v>0</v>
      </c>
      <c r="K182" s="138" t="s">
        <v>150</v>
      </c>
      <c r="L182" s="32"/>
      <c r="M182" s="143" t="s">
        <v>1</v>
      </c>
      <c r="N182" s="144" t="s">
        <v>46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151</v>
      </c>
      <c r="AT182" s="147" t="s">
        <v>146</v>
      </c>
      <c r="AU182" s="147" t="s">
        <v>90</v>
      </c>
      <c r="AY182" s="17" t="s">
        <v>144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88</v>
      </c>
      <c r="BK182" s="148">
        <f>ROUND(I182*H182,2)</f>
        <v>0</v>
      </c>
      <c r="BL182" s="17" t="s">
        <v>151</v>
      </c>
      <c r="BM182" s="147" t="s">
        <v>1195</v>
      </c>
    </row>
    <row r="183" spans="2:65" s="12" customFormat="1">
      <c r="B183" s="149"/>
      <c r="D183" s="150" t="s">
        <v>156</v>
      </c>
      <c r="E183" s="151" t="s">
        <v>1</v>
      </c>
      <c r="F183" s="152" t="s">
        <v>1196</v>
      </c>
      <c r="H183" s="153">
        <v>35.9</v>
      </c>
      <c r="I183" s="154"/>
      <c r="L183" s="149"/>
      <c r="M183" s="155"/>
      <c r="T183" s="156"/>
      <c r="AT183" s="151" t="s">
        <v>156</v>
      </c>
      <c r="AU183" s="151" t="s">
        <v>90</v>
      </c>
      <c r="AV183" s="12" t="s">
        <v>90</v>
      </c>
      <c r="AW183" s="12" t="s">
        <v>36</v>
      </c>
      <c r="AX183" s="12" t="s">
        <v>88</v>
      </c>
      <c r="AY183" s="151" t="s">
        <v>144</v>
      </c>
    </row>
    <row r="184" spans="2:65" s="1" customFormat="1" ht="66.75" customHeight="1">
      <c r="B184" s="32"/>
      <c r="C184" s="136" t="s">
        <v>204</v>
      </c>
      <c r="D184" s="136" t="s">
        <v>146</v>
      </c>
      <c r="E184" s="137" t="s">
        <v>222</v>
      </c>
      <c r="F184" s="138" t="s">
        <v>889</v>
      </c>
      <c r="G184" s="139" t="s">
        <v>224</v>
      </c>
      <c r="H184" s="140">
        <v>22.5</v>
      </c>
      <c r="I184" s="141"/>
      <c r="J184" s="142">
        <f>ROUND(I184*H184,2)</f>
        <v>0</v>
      </c>
      <c r="K184" s="138" t="s">
        <v>150</v>
      </c>
      <c r="L184" s="32"/>
      <c r="M184" s="143" t="s">
        <v>1</v>
      </c>
      <c r="N184" s="144" t="s">
        <v>46</v>
      </c>
      <c r="P184" s="145">
        <f>O184*H184</f>
        <v>0</v>
      </c>
      <c r="Q184" s="145">
        <v>3.6900000000000002E-2</v>
      </c>
      <c r="R184" s="145">
        <f>Q184*H184</f>
        <v>0.83025000000000004</v>
      </c>
      <c r="S184" s="145">
        <v>0</v>
      </c>
      <c r="T184" s="146">
        <f>S184*H184</f>
        <v>0</v>
      </c>
      <c r="AR184" s="147" t="s">
        <v>151</v>
      </c>
      <c r="AT184" s="147" t="s">
        <v>146</v>
      </c>
      <c r="AU184" s="147" t="s">
        <v>90</v>
      </c>
      <c r="AY184" s="17" t="s">
        <v>144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88</v>
      </c>
      <c r="BK184" s="148">
        <f>ROUND(I184*H184,2)</f>
        <v>0</v>
      </c>
      <c r="BL184" s="17" t="s">
        <v>151</v>
      </c>
      <c r="BM184" s="147" t="s">
        <v>1197</v>
      </c>
    </row>
    <row r="185" spans="2:65" s="12" customFormat="1">
      <c r="B185" s="149"/>
      <c r="D185" s="150" t="s">
        <v>156</v>
      </c>
      <c r="E185" s="151" t="s">
        <v>1</v>
      </c>
      <c r="F185" s="152" t="s">
        <v>1198</v>
      </c>
      <c r="H185" s="153">
        <v>22.5</v>
      </c>
      <c r="I185" s="154"/>
      <c r="L185" s="149"/>
      <c r="M185" s="155"/>
      <c r="T185" s="156"/>
      <c r="AT185" s="151" t="s">
        <v>156</v>
      </c>
      <c r="AU185" s="151" t="s">
        <v>90</v>
      </c>
      <c r="AV185" s="12" t="s">
        <v>90</v>
      </c>
      <c r="AW185" s="12" t="s">
        <v>36</v>
      </c>
      <c r="AX185" s="12" t="s">
        <v>88</v>
      </c>
      <c r="AY185" s="151" t="s">
        <v>144</v>
      </c>
    </row>
    <row r="186" spans="2:65" s="1" customFormat="1" ht="66.75" customHeight="1">
      <c r="B186" s="32"/>
      <c r="C186" s="136" t="s">
        <v>208</v>
      </c>
      <c r="D186" s="136" t="s">
        <v>146</v>
      </c>
      <c r="E186" s="137" t="s">
        <v>228</v>
      </c>
      <c r="F186" s="138" t="s">
        <v>889</v>
      </c>
      <c r="G186" s="139" t="s">
        <v>224</v>
      </c>
      <c r="H186" s="140">
        <v>22.5</v>
      </c>
      <c r="I186" s="141"/>
      <c r="J186" s="142">
        <f>ROUND(I186*H186,2)</f>
        <v>0</v>
      </c>
      <c r="K186" s="138" t="s">
        <v>150</v>
      </c>
      <c r="L186" s="32"/>
      <c r="M186" s="143" t="s">
        <v>1</v>
      </c>
      <c r="N186" s="144" t="s">
        <v>46</v>
      </c>
      <c r="P186" s="145">
        <f>O186*H186</f>
        <v>0</v>
      </c>
      <c r="Q186" s="145">
        <v>3.6900000000000002E-2</v>
      </c>
      <c r="R186" s="145">
        <f>Q186*H186</f>
        <v>0.83025000000000004</v>
      </c>
      <c r="S186" s="145">
        <v>0</v>
      </c>
      <c r="T186" s="146">
        <f>S186*H186</f>
        <v>0</v>
      </c>
      <c r="AR186" s="147" t="s">
        <v>151</v>
      </c>
      <c r="AT186" s="147" t="s">
        <v>146</v>
      </c>
      <c r="AU186" s="147" t="s">
        <v>90</v>
      </c>
      <c r="AY186" s="17" t="s">
        <v>144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88</v>
      </c>
      <c r="BK186" s="148">
        <f>ROUND(I186*H186,2)</f>
        <v>0</v>
      </c>
      <c r="BL186" s="17" t="s">
        <v>151</v>
      </c>
      <c r="BM186" s="147" t="s">
        <v>1199</v>
      </c>
    </row>
    <row r="187" spans="2:65" s="12" customFormat="1">
      <c r="B187" s="149"/>
      <c r="D187" s="150" t="s">
        <v>156</v>
      </c>
      <c r="E187" s="151" t="s">
        <v>1</v>
      </c>
      <c r="F187" s="152" t="s">
        <v>1198</v>
      </c>
      <c r="H187" s="153">
        <v>22.5</v>
      </c>
      <c r="I187" s="154"/>
      <c r="L187" s="149"/>
      <c r="M187" s="155"/>
      <c r="T187" s="156"/>
      <c r="AT187" s="151" t="s">
        <v>156</v>
      </c>
      <c r="AU187" s="151" t="s">
        <v>90</v>
      </c>
      <c r="AV187" s="12" t="s">
        <v>90</v>
      </c>
      <c r="AW187" s="12" t="s">
        <v>36</v>
      </c>
      <c r="AX187" s="12" t="s">
        <v>88</v>
      </c>
      <c r="AY187" s="151" t="s">
        <v>144</v>
      </c>
    </row>
    <row r="188" spans="2:65" s="1" customFormat="1" ht="37.9" customHeight="1">
      <c r="B188" s="32"/>
      <c r="C188" s="136" t="s">
        <v>215</v>
      </c>
      <c r="D188" s="136" t="s">
        <v>146</v>
      </c>
      <c r="E188" s="137" t="s">
        <v>237</v>
      </c>
      <c r="F188" s="138" t="s">
        <v>238</v>
      </c>
      <c r="G188" s="139" t="s">
        <v>239</v>
      </c>
      <c r="H188" s="140">
        <v>185.85</v>
      </c>
      <c r="I188" s="141"/>
      <c r="J188" s="142">
        <f>ROUND(I188*H188,2)</f>
        <v>0</v>
      </c>
      <c r="K188" s="138" t="s">
        <v>150</v>
      </c>
      <c r="L188" s="32"/>
      <c r="M188" s="143" t="s">
        <v>1</v>
      </c>
      <c r="N188" s="144" t="s">
        <v>46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151</v>
      </c>
      <c r="AT188" s="147" t="s">
        <v>146</v>
      </c>
      <c r="AU188" s="147" t="s">
        <v>90</v>
      </c>
      <c r="AY188" s="17" t="s">
        <v>144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88</v>
      </c>
      <c r="BK188" s="148">
        <f>ROUND(I188*H188,2)</f>
        <v>0</v>
      </c>
      <c r="BL188" s="17" t="s">
        <v>151</v>
      </c>
      <c r="BM188" s="147" t="s">
        <v>1200</v>
      </c>
    </row>
    <row r="189" spans="2:65" s="12" customFormat="1">
      <c r="B189" s="149"/>
      <c r="D189" s="150" t="s">
        <v>156</v>
      </c>
      <c r="E189" s="151" t="s">
        <v>1</v>
      </c>
      <c r="F189" s="152" t="s">
        <v>1201</v>
      </c>
      <c r="H189" s="153">
        <v>185.85</v>
      </c>
      <c r="I189" s="154"/>
      <c r="L189" s="149"/>
      <c r="M189" s="155"/>
      <c r="T189" s="156"/>
      <c r="AT189" s="151" t="s">
        <v>156</v>
      </c>
      <c r="AU189" s="151" t="s">
        <v>90</v>
      </c>
      <c r="AV189" s="12" t="s">
        <v>90</v>
      </c>
      <c r="AW189" s="12" t="s">
        <v>36</v>
      </c>
      <c r="AX189" s="12" t="s">
        <v>88</v>
      </c>
      <c r="AY189" s="151" t="s">
        <v>144</v>
      </c>
    </row>
    <row r="190" spans="2:65" s="1" customFormat="1" ht="55.5" customHeight="1">
      <c r="B190" s="32"/>
      <c r="C190" s="136" t="s">
        <v>221</v>
      </c>
      <c r="D190" s="136" t="s">
        <v>146</v>
      </c>
      <c r="E190" s="137" t="s">
        <v>243</v>
      </c>
      <c r="F190" s="138" t="s">
        <v>244</v>
      </c>
      <c r="G190" s="139" t="s">
        <v>239</v>
      </c>
      <c r="H190" s="140">
        <v>1059.693</v>
      </c>
      <c r="I190" s="141"/>
      <c r="J190" s="142">
        <f>ROUND(I190*H190,2)</f>
        <v>0</v>
      </c>
      <c r="K190" s="138" t="s">
        <v>150</v>
      </c>
      <c r="L190" s="32"/>
      <c r="M190" s="143" t="s">
        <v>1</v>
      </c>
      <c r="N190" s="144" t="s">
        <v>46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151</v>
      </c>
      <c r="AT190" s="147" t="s">
        <v>146</v>
      </c>
      <c r="AU190" s="147" t="s">
        <v>90</v>
      </c>
      <c r="AY190" s="17" t="s">
        <v>144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88</v>
      </c>
      <c r="BK190" s="148">
        <f>ROUND(I190*H190,2)</f>
        <v>0</v>
      </c>
      <c r="BL190" s="17" t="s">
        <v>151</v>
      </c>
      <c r="BM190" s="147" t="s">
        <v>1202</v>
      </c>
    </row>
    <row r="191" spans="2:65" s="13" customFormat="1">
      <c r="B191" s="157"/>
      <c r="D191" s="150" t="s">
        <v>156</v>
      </c>
      <c r="E191" s="158" t="s">
        <v>1</v>
      </c>
      <c r="F191" s="159" t="s">
        <v>1178</v>
      </c>
      <c r="H191" s="158" t="s">
        <v>1</v>
      </c>
      <c r="I191" s="160"/>
      <c r="L191" s="157"/>
      <c r="M191" s="161"/>
      <c r="T191" s="162"/>
      <c r="AT191" s="158" t="s">
        <v>156</v>
      </c>
      <c r="AU191" s="158" t="s">
        <v>90</v>
      </c>
      <c r="AV191" s="13" t="s">
        <v>88</v>
      </c>
      <c r="AW191" s="13" t="s">
        <v>36</v>
      </c>
      <c r="AX191" s="13" t="s">
        <v>81</v>
      </c>
      <c r="AY191" s="158" t="s">
        <v>144</v>
      </c>
    </row>
    <row r="192" spans="2:65" s="13" customFormat="1">
      <c r="B192" s="157"/>
      <c r="D192" s="150" t="s">
        <v>156</v>
      </c>
      <c r="E192" s="158" t="s">
        <v>1</v>
      </c>
      <c r="F192" s="159" t="s">
        <v>246</v>
      </c>
      <c r="H192" s="158" t="s">
        <v>1</v>
      </c>
      <c r="I192" s="160"/>
      <c r="L192" s="157"/>
      <c r="M192" s="161"/>
      <c r="T192" s="162"/>
      <c r="AT192" s="158" t="s">
        <v>156</v>
      </c>
      <c r="AU192" s="158" t="s">
        <v>90</v>
      </c>
      <c r="AV192" s="13" t="s">
        <v>88</v>
      </c>
      <c r="AW192" s="13" t="s">
        <v>36</v>
      </c>
      <c r="AX192" s="13" t="s">
        <v>81</v>
      </c>
      <c r="AY192" s="158" t="s">
        <v>144</v>
      </c>
    </row>
    <row r="193" spans="2:65" s="13" customFormat="1">
      <c r="B193" s="157"/>
      <c r="D193" s="150" t="s">
        <v>156</v>
      </c>
      <c r="E193" s="158" t="s">
        <v>1</v>
      </c>
      <c r="F193" s="159" t="s">
        <v>247</v>
      </c>
      <c r="H193" s="158" t="s">
        <v>1</v>
      </c>
      <c r="I193" s="160"/>
      <c r="L193" s="157"/>
      <c r="M193" s="161"/>
      <c r="T193" s="162"/>
      <c r="AT193" s="158" t="s">
        <v>156</v>
      </c>
      <c r="AU193" s="158" t="s">
        <v>90</v>
      </c>
      <c r="AV193" s="13" t="s">
        <v>88</v>
      </c>
      <c r="AW193" s="13" t="s">
        <v>36</v>
      </c>
      <c r="AX193" s="13" t="s">
        <v>81</v>
      </c>
      <c r="AY193" s="158" t="s">
        <v>144</v>
      </c>
    </row>
    <row r="194" spans="2:65" s="12" customFormat="1">
      <c r="B194" s="149"/>
      <c r="D194" s="150" t="s">
        <v>156</v>
      </c>
      <c r="E194" s="151" t="s">
        <v>1</v>
      </c>
      <c r="F194" s="152" t="s">
        <v>1203</v>
      </c>
      <c r="H194" s="153">
        <v>1019.3049999999999</v>
      </c>
      <c r="I194" s="154"/>
      <c r="L194" s="149"/>
      <c r="M194" s="155"/>
      <c r="T194" s="156"/>
      <c r="AT194" s="151" t="s">
        <v>156</v>
      </c>
      <c r="AU194" s="151" t="s">
        <v>90</v>
      </c>
      <c r="AV194" s="12" t="s">
        <v>90</v>
      </c>
      <c r="AW194" s="12" t="s">
        <v>36</v>
      </c>
      <c r="AX194" s="12" t="s">
        <v>81</v>
      </c>
      <c r="AY194" s="151" t="s">
        <v>144</v>
      </c>
    </row>
    <row r="195" spans="2:65" s="12" customFormat="1">
      <c r="B195" s="149"/>
      <c r="D195" s="150" t="s">
        <v>156</v>
      </c>
      <c r="E195" s="151" t="s">
        <v>1</v>
      </c>
      <c r="F195" s="152" t="s">
        <v>1204</v>
      </c>
      <c r="H195" s="153">
        <v>40.387999999999998</v>
      </c>
      <c r="I195" s="154"/>
      <c r="L195" s="149"/>
      <c r="M195" s="155"/>
      <c r="T195" s="156"/>
      <c r="AT195" s="151" t="s">
        <v>156</v>
      </c>
      <c r="AU195" s="151" t="s">
        <v>90</v>
      </c>
      <c r="AV195" s="12" t="s">
        <v>90</v>
      </c>
      <c r="AW195" s="12" t="s">
        <v>36</v>
      </c>
      <c r="AX195" s="12" t="s">
        <v>81</v>
      </c>
      <c r="AY195" s="151" t="s">
        <v>144</v>
      </c>
    </row>
    <row r="196" spans="2:65" s="14" customFormat="1">
      <c r="B196" s="166"/>
      <c r="D196" s="150" t="s">
        <v>156</v>
      </c>
      <c r="E196" s="167" t="s">
        <v>1</v>
      </c>
      <c r="F196" s="168" t="s">
        <v>173</v>
      </c>
      <c r="H196" s="169">
        <v>1059.693</v>
      </c>
      <c r="I196" s="170"/>
      <c r="L196" s="166"/>
      <c r="M196" s="171"/>
      <c r="T196" s="172"/>
      <c r="AT196" s="167" t="s">
        <v>156</v>
      </c>
      <c r="AU196" s="167" t="s">
        <v>90</v>
      </c>
      <c r="AV196" s="14" t="s">
        <v>151</v>
      </c>
      <c r="AW196" s="14" t="s">
        <v>36</v>
      </c>
      <c r="AX196" s="14" t="s">
        <v>88</v>
      </c>
      <c r="AY196" s="167" t="s">
        <v>144</v>
      </c>
    </row>
    <row r="197" spans="2:65" s="1" customFormat="1" ht="55.5" customHeight="1">
      <c r="B197" s="32"/>
      <c r="C197" s="136" t="s">
        <v>227</v>
      </c>
      <c r="D197" s="136" t="s">
        <v>146</v>
      </c>
      <c r="E197" s="137" t="s">
        <v>251</v>
      </c>
      <c r="F197" s="138" t="s">
        <v>252</v>
      </c>
      <c r="G197" s="139" t="s">
        <v>239</v>
      </c>
      <c r="H197" s="140">
        <v>1059.693</v>
      </c>
      <c r="I197" s="141"/>
      <c r="J197" s="142">
        <f>ROUND(I197*H197,2)</f>
        <v>0</v>
      </c>
      <c r="K197" s="138" t="s">
        <v>150</v>
      </c>
      <c r="L197" s="32"/>
      <c r="M197" s="143" t="s">
        <v>1</v>
      </c>
      <c r="N197" s="144" t="s">
        <v>46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151</v>
      </c>
      <c r="AT197" s="147" t="s">
        <v>146</v>
      </c>
      <c r="AU197" s="147" t="s">
        <v>90</v>
      </c>
      <c r="AY197" s="17" t="s">
        <v>144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88</v>
      </c>
      <c r="BK197" s="148">
        <f>ROUND(I197*H197,2)</f>
        <v>0</v>
      </c>
      <c r="BL197" s="17" t="s">
        <v>151</v>
      </c>
      <c r="BM197" s="147" t="s">
        <v>1205</v>
      </c>
    </row>
    <row r="198" spans="2:65" s="13" customFormat="1">
      <c r="B198" s="157"/>
      <c r="D198" s="150" t="s">
        <v>156</v>
      </c>
      <c r="E198" s="158" t="s">
        <v>1</v>
      </c>
      <c r="F198" s="159" t="s">
        <v>1178</v>
      </c>
      <c r="H198" s="158" t="s">
        <v>1</v>
      </c>
      <c r="I198" s="160"/>
      <c r="L198" s="157"/>
      <c r="M198" s="161"/>
      <c r="T198" s="162"/>
      <c r="AT198" s="158" t="s">
        <v>156</v>
      </c>
      <c r="AU198" s="158" t="s">
        <v>90</v>
      </c>
      <c r="AV198" s="13" t="s">
        <v>88</v>
      </c>
      <c r="AW198" s="13" t="s">
        <v>36</v>
      </c>
      <c r="AX198" s="13" t="s">
        <v>81</v>
      </c>
      <c r="AY198" s="158" t="s">
        <v>144</v>
      </c>
    </row>
    <row r="199" spans="2:65" s="13" customFormat="1">
      <c r="B199" s="157"/>
      <c r="D199" s="150" t="s">
        <v>156</v>
      </c>
      <c r="E199" s="158" t="s">
        <v>1</v>
      </c>
      <c r="F199" s="159" t="s">
        <v>246</v>
      </c>
      <c r="H199" s="158" t="s">
        <v>1</v>
      </c>
      <c r="I199" s="160"/>
      <c r="L199" s="157"/>
      <c r="M199" s="161"/>
      <c r="T199" s="162"/>
      <c r="AT199" s="158" t="s">
        <v>156</v>
      </c>
      <c r="AU199" s="158" t="s">
        <v>90</v>
      </c>
      <c r="AV199" s="13" t="s">
        <v>88</v>
      </c>
      <c r="AW199" s="13" t="s">
        <v>36</v>
      </c>
      <c r="AX199" s="13" t="s">
        <v>81</v>
      </c>
      <c r="AY199" s="158" t="s">
        <v>144</v>
      </c>
    </row>
    <row r="200" spans="2:65" s="13" customFormat="1">
      <c r="B200" s="157"/>
      <c r="D200" s="150" t="s">
        <v>156</v>
      </c>
      <c r="E200" s="158" t="s">
        <v>1</v>
      </c>
      <c r="F200" s="159" t="s">
        <v>247</v>
      </c>
      <c r="H200" s="158" t="s">
        <v>1</v>
      </c>
      <c r="I200" s="160"/>
      <c r="L200" s="157"/>
      <c r="M200" s="161"/>
      <c r="T200" s="162"/>
      <c r="AT200" s="158" t="s">
        <v>156</v>
      </c>
      <c r="AU200" s="158" t="s">
        <v>90</v>
      </c>
      <c r="AV200" s="13" t="s">
        <v>88</v>
      </c>
      <c r="AW200" s="13" t="s">
        <v>36</v>
      </c>
      <c r="AX200" s="13" t="s">
        <v>81</v>
      </c>
      <c r="AY200" s="158" t="s">
        <v>144</v>
      </c>
    </row>
    <row r="201" spans="2:65" s="12" customFormat="1">
      <c r="B201" s="149"/>
      <c r="D201" s="150" t="s">
        <v>156</v>
      </c>
      <c r="E201" s="151" t="s">
        <v>1</v>
      </c>
      <c r="F201" s="152" t="s">
        <v>1203</v>
      </c>
      <c r="H201" s="153">
        <v>1019.3049999999999</v>
      </c>
      <c r="I201" s="154"/>
      <c r="L201" s="149"/>
      <c r="M201" s="155"/>
      <c r="T201" s="156"/>
      <c r="AT201" s="151" t="s">
        <v>156</v>
      </c>
      <c r="AU201" s="151" t="s">
        <v>90</v>
      </c>
      <c r="AV201" s="12" t="s">
        <v>90</v>
      </c>
      <c r="AW201" s="12" t="s">
        <v>36</v>
      </c>
      <c r="AX201" s="12" t="s">
        <v>81</v>
      </c>
      <c r="AY201" s="151" t="s">
        <v>144</v>
      </c>
    </row>
    <row r="202" spans="2:65" s="12" customFormat="1">
      <c r="B202" s="149"/>
      <c r="D202" s="150" t="s">
        <v>156</v>
      </c>
      <c r="E202" s="151" t="s">
        <v>1</v>
      </c>
      <c r="F202" s="152" t="s">
        <v>1204</v>
      </c>
      <c r="H202" s="153">
        <v>40.387999999999998</v>
      </c>
      <c r="I202" s="154"/>
      <c r="L202" s="149"/>
      <c r="M202" s="155"/>
      <c r="T202" s="156"/>
      <c r="AT202" s="151" t="s">
        <v>156</v>
      </c>
      <c r="AU202" s="151" t="s">
        <v>90</v>
      </c>
      <c r="AV202" s="12" t="s">
        <v>90</v>
      </c>
      <c r="AW202" s="12" t="s">
        <v>36</v>
      </c>
      <c r="AX202" s="12" t="s">
        <v>81</v>
      </c>
      <c r="AY202" s="151" t="s">
        <v>144</v>
      </c>
    </row>
    <row r="203" spans="2:65" s="14" customFormat="1">
      <c r="B203" s="166"/>
      <c r="D203" s="150" t="s">
        <v>156</v>
      </c>
      <c r="E203" s="167" t="s">
        <v>1</v>
      </c>
      <c r="F203" s="168" t="s">
        <v>173</v>
      </c>
      <c r="H203" s="169">
        <v>1059.693</v>
      </c>
      <c r="I203" s="170"/>
      <c r="L203" s="166"/>
      <c r="M203" s="171"/>
      <c r="T203" s="172"/>
      <c r="AT203" s="167" t="s">
        <v>156</v>
      </c>
      <c r="AU203" s="167" t="s">
        <v>90</v>
      </c>
      <c r="AV203" s="14" t="s">
        <v>151</v>
      </c>
      <c r="AW203" s="14" t="s">
        <v>36</v>
      </c>
      <c r="AX203" s="14" t="s">
        <v>88</v>
      </c>
      <c r="AY203" s="167" t="s">
        <v>144</v>
      </c>
    </row>
    <row r="204" spans="2:65" s="1" customFormat="1" ht="55.5" customHeight="1">
      <c r="B204" s="32"/>
      <c r="C204" s="136" t="s">
        <v>8</v>
      </c>
      <c r="D204" s="136" t="s">
        <v>146</v>
      </c>
      <c r="E204" s="137" t="s">
        <v>1206</v>
      </c>
      <c r="F204" s="138" t="s">
        <v>1207</v>
      </c>
      <c r="G204" s="139" t="s">
        <v>224</v>
      </c>
      <c r="H204" s="140">
        <v>42</v>
      </c>
      <c r="I204" s="141"/>
      <c r="J204" s="142">
        <f>ROUND(I204*H204,2)</f>
        <v>0</v>
      </c>
      <c r="K204" s="138" t="s">
        <v>1</v>
      </c>
      <c r="L204" s="32"/>
      <c r="M204" s="143" t="s">
        <v>1</v>
      </c>
      <c r="N204" s="144" t="s">
        <v>46</v>
      </c>
      <c r="P204" s="145">
        <f>O204*H204</f>
        <v>0</v>
      </c>
      <c r="Q204" s="145">
        <v>1E-3</v>
      </c>
      <c r="R204" s="145">
        <f>Q204*H204</f>
        <v>4.2000000000000003E-2</v>
      </c>
      <c r="S204" s="145">
        <v>0</v>
      </c>
      <c r="T204" s="146">
        <f>S204*H204</f>
        <v>0</v>
      </c>
      <c r="AR204" s="147" t="s">
        <v>151</v>
      </c>
      <c r="AT204" s="147" t="s">
        <v>146</v>
      </c>
      <c r="AU204" s="147" t="s">
        <v>90</v>
      </c>
      <c r="AY204" s="17" t="s">
        <v>144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88</v>
      </c>
      <c r="BK204" s="148">
        <f>ROUND(I204*H204,2)</f>
        <v>0</v>
      </c>
      <c r="BL204" s="17" t="s">
        <v>151</v>
      </c>
      <c r="BM204" s="147" t="s">
        <v>1208</v>
      </c>
    </row>
    <row r="205" spans="2:65" s="1" customFormat="1" ht="24.2" customHeight="1">
      <c r="B205" s="32"/>
      <c r="C205" s="173" t="s">
        <v>236</v>
      </c>
      <c r="D205" s="173" t="s">
        <v>309</v>
      </c>
      <c r="E205" s="174" t="s">
        <v>1209</v>
      </c>
      <c r="F205" s="175" t="s">
        <v>1210</v>
      </c>
      <c r="G205" s="176" t="s">
        <v>224</v>
      </c>
      <c r="H205" s="177">
        <v>42</v>
      </c>
      <c r="I205" s="178"/>
      <c r="J205" s="179">
        <f>ROUND(I205*H205,2)</f>
        <v>0</v>
      </c>
      <c r="K205" s="175" t="s">
        <v>1</v>
      </c>
      <c r="L205" s="180"/>
      <c r="M205" s="181" t="s">
        <v>1</v>
      </c>
      <c r="N205" s="182" t="s">
        <v>46</v>
      </c>
      <c r="P205" s="145">
        <f>O205*H205</f>
        <v>0</v>
      </c>
      <c r="Q205" s="145">
        <v>0.15776999999999999</v>
      </c>
      <c r="R205" s="145">
        <f>Q205*H205</f>
        <v>6.6263399999999999</v>
      </c>
      <c r="S205" s="145">
        <v>0</v>
      </c>
      <c r="T205" s="146">
        <f>S205*H205</f>
        <v>0</v>
      </c>
      <c r="AR205" s="147" t="s">
        <v>192</v>
      </c>
      <c r="AT205" s="147" t="s">
        <v>309</v>
      </c>
      <c r="AU205" s="147" t="s">
        <v>90</v>
      </c>
      <c r="AY205" s="17" t="s">
        <v>144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88</v>
      </c>
      <c r="BK205" s="148">
        <f>ROUND(I205*H205,2)</f>
        <v>0</v>
      </c>
      <c r="BL205" s="17" t="s">
        <v>151</v>
      </c>
      <c r="BM205" s="147" t="s">
        <v>1211</v>
      </c>
    </row>
    <row r="206" spans="2:65" s="1" customFormat="1" ht="37.9" customHeight="1">
      <c r="B206" s="32"/>
      <c r="C206" s="136" t="s">
        <v>242</v>
      </c>
      <c r="D206" s="136" t="s">
        <v>146</v>
      </c>
      <c r="E206" s="137" t="s">
        <v>1212</v>
      </c>
      <c r="F206" s="138" t="s">
        <v>1213</v>
      </c>
      <c r="G206" s="139" t="s">
        <v>149</v>
      </c>
      <c r="H206" s="140">
        <v>1242.3499999999999</v>
      </c>
      <c r="I206" s="141"/>
      <c r="J206" s="142">
        <f>ROUND(I206*H206,2)</f>
        <v>0</v>
      </c>
      <c r="K206" s="138" t="s">
        <v>150</v>
      </c>
      <c r="L206" s="32"/>
      <c r="M206" s="143" t="s">
        <v>1</v>
      </c>
      <c r="N206" s="144" t="s">
        <v>46</v>
      </c>
      <c r="P206" s="145">
        <f>O206*H206</f>
        <v>0</v>
      </c>
      <c r="Q206" s="145">
        <v>5.9000000000000003E-4</v>
      </c>
      <c r="R206" s="145">
        <f>Q206*H206</f>
        <v>0.73298649999999999</v>
      </c>
      <c r="S206" s="145">
        <v>0</v>
      </c>
      <c r="T206" s="146">
        <f>S206*H206</f>
        <v>0</v>
      </c>
      <c r="AR206" s="147" t="s">
        <v>151</v>
      </c>
      <c r="AT206" s="147" t="s">
        <v>146</v>
      </c>
      <c r="AU206" s="147" t="s">
        <v>90</v>
      </c>
      <c r="AY206" s="17" t="s">
        <v>144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88</v>
      </c>
      <c r="BK206" s="148">
        <f>ROUND(I206*H206,2)</f>
        <v>0</v>
      </c>
      <c r="BL206" s="17" t="s">
        <v>151</v>
      </c>
      <c r="BM206" s="147" t="s">
        <v>1214</v>
      </c>
    </row>
    <row r="207" spans="2:65" s="13" customFormat="1">
      <c r="B207" s="157"/>
      <c r="D207" s="150" t="s">
        <v>156</v>
      </c>
      <c r="E207" s="158" t="s">
        <v>1</v>
      </c>
      <c r="F207" s="159" t="s">
        <v>1178</v>
      </c>
      <c r="H207" s="158" t="s">
        <v>1</v>
      </c>
      <c r="I207" s="160"/>
      <c r="L207" s="157"/>
      <c r="M207" s="161"/>
      <c r="T207" s="162"/>
      <c r="AT207" s="158" t="s">
        <v>156</v>
      </c>
      <c r="AU207" s="158" t="s">
        <v>90</v>
      </c>
      <c r="AV207" s="13" t="s">
        <v>88</v>
      </c>
      <c r="AW207" s="13" t="s">
        <v>36</v>
      </c>
      <c r="AX207" s="13" t="s">
        <v>81</v>
      </c>
      <c r="AY207" s="158" t="s">
        <v>144</v>
      </c>
    </row>
    <row r="208" spans="2:65" s="13" customFormat="1">
      <c r="B208" s="157"/>
      <c r="D208" s="150" t="s">
        <v>156</v>
      </c>
      <c r="E208" s="158" t="s">
        <v>1</v>
      </c>
      <c r="F208" s="159" t="s">
        <v>246</v>
      </c>
      <c r="H208" s="158" t="s">
        <v>1</v>
      </c>
      <c r="I208" s="160"/>
      <c r="L208" s="157"/>
      <c r="M208" s="161"/>
      <c r="T208" s="162"/>
      <c r="AT208" s="158" t="s">
        <v>156</v>
      </c>
      <c r="AU208" s="158" t="s">
        <v>90</v>
      </c>
      <c r="AV208" s="13" t="s">
        <v>88</v>
      </c>
      <c r="AW208" s="13" t="s">
        <v>36</v>
      </c>
      <c r="AX208" s="13" t="s">
        <v>81</v>
      </c>
      <c r="AY208" s="158" t="s">
        <v>144</v>
      </c>
    </row>
    <row r="209" spans="2:65" s="12" customFormat="1">
      <c r="B209" s="149"/>
      <c r="D209" s="150" t="s">
        <v>156</v>
      </c>
      <c r="E209" s="151" t="s">
        <v>1</v>
      </c>
      <c r="F209" s="152" t="s">
        <v>1215</v>
      </c>
      <c r="H209" s="153">
        <v>1242.3499999999999</v>
      </c>
      <c r="I209" s="154"/>
      <c r="L209" s="149"/>
      <c r="M209" s="155"/>
      <c r="T209" s="156"/>
      <c r="AT209" s="151" t="s">
        <v>156</v>
      </c>
      <c r="AU209" s="151" t="s">
        <v>90</v>
      </c>
      <c r="AV209" s="12" t="s">
        <v>90</v>
      </c>
      <c r="AW209" s="12" t="s">
        <v>36</v>
      </c>
      <c r="AX209" s="12" t="s">
        <v>88</v>
      </c>
      <c r="AY209" s="151" t="s">
        <v>144</v>
      </c>
    </row>
    <row r="210" spans="2:65" s="1" customFormat="1" ht="37.9" customHeight="1">
      <c r="B210" s="32"/>
      <c r="C210" s="136" t="s">
        <v>250</v>
      </c>
      <c r="D210" s="136" t="s">
        <v>146</v>
      </c>
      <c r="E210" s="137" t="s">
        <v>1216</v>
      </c>
      <c r="F210" s="138" t="s">
        <v>1217</v>
      </c>
      <c r="G210" s="139" t="s">
        <v>149</v>
      </c>
      <c r="H210" s="140">
        <v>92.8</v>
      </c>
      <c r="I210" s="141"/>
      <c r="J210" s="142">
        <f>ROUND(I210*H210,2)</f>
        <v>0</v>
      </c>
      <c r="K210" s="138" t="s">
        <v>150</v>
      </c>
      <c r="L210" s="32"/>
      <c r="M210" s="143" t="s">
        <v>1</v>
      </c>
      <c r="N210" s="144" t="s">
        <v>46</v>
      </c>
      <c r="P210" s="145">
        <f>O210*H210</f>
        <v>0</v>
      </c>
      <c r="Q210" s="145">
        <v>6.4000000000000005E-4</v>
      </c>
      <c r="R210" s="145">
        <f>Q210*H210</f>
        <v>5.9392E-2</v>
      </c>
      <c r="S210" s="145">
        <v>0</v>
      </c>
      <c r="T210" s="146">
        <f>S210*H210</f>
        <v>0</v>
      </c>
      <c r="AR210" s="147" t="s">
        <v>151</v>
      </c>
      <c r="AT210" s="147" t="s">
        <v>146</v>
      </c>
      <c r="AU210" s="147" t="s">
        <v>90</v>
      </c>
      <c r="AY210" s="17" t="s">
        <v>144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88</v>
      </c>
      <c r="BK210" s="148">
        <f>ROUND(I210*H210,2)</f>
        <v>0</v>
      </c>
      <c r="BL210" s="17" t="s">
        <v>151</v>
      </c>
      <c r="BM210" s="147" t="s">
        <v>1218</v>
      </c>
    </row>
    <row r="211" spans="2:65" s="12" customFormat="1">
      <c r="B211" s="149"/>
      <c r="D211" s="150" t="s">
        <v>156</v>
      </c>
      <c r="E211" s="151" t="s">
        <v>1</v>
      </c>
      <c r="F211" s="152" t="s">
        <v>1219</v>
      </c>
      <c r="H211" s="153">
        <v>92.8</v>
      </c>
      <c r="I211" s="154"/>
      <c r="L211" s="149"/>
      <c r="M211" s="155"/>
      <c r="T211" s="156"/>
      <c r="AT211" s="151" t="s">
        <v>156</v>
      </c>
      <c r="AU211" s="151" t="s">
        <v>90</v>
      </c>
      <c r="AV211" s="12" t="s">
        <v>90</v>
      </c>
      <c r="AW211" s="12" t="s">
        <v>36</v>
      </c>
      <c r="AX211" s="12" t="s">
        <v>88</v>
      </c>
      <c r="AY211" s="151" t="s">
        <v>144</v>
      </c>
    </row>
    <row r="212" spans="2:65" s="1" customFormat="1" ht="37.9" customHeight="1">
      <c r="B212" s="32"/>
      <c r="C212" s="136" t="s">
        <v>254</v>
      </c>
      <c r="D212" s="136" t="s">
        <v>146</v>
      </c>
      <c r="E212" s="137" t="s">
        <v>1220</v>
      </c>
      <c r="F212" s="138" t="s">
        <v>1221</v>
      </c>
      <c r="G212" s="139" t="s">
        <v>149</v>
      </c>
      <c r="H212" s="140">
        <v>1575.1</v>
      </c>
      <c r="I212" s="141"/>
      <c r="J212" s="142">
        <f>ROUND(I212*H212,2)</f>
        <v>0</v>
      </c>
      <c r="K212" s="138" t="s">
        <v>150</v>
      </c>
      <c r="L212" s="32"/>
      <c r="M212" s="143" t="s">
        <v>1</v>
      </c>
      <c r="N212" s="144" t="s">
        <v>46</v>
      </c>
      <c r="P212" s="145">
        <f>O212*H212</f>
        <v>0</v>
      </c>
      <c r="Q212" s="145">
        <v>6.3000000000000003E-4</v>
      </c>
      <c r="R212" s="145">
        <f>Q212*H212</f>
        <v>0.992313</v>
      </c>
      <c r="S212" s="145">
        <v>0</v>
      </c>
      <c r="T212" s="146">
        <f>S212*H212</f>
        <v>0</v>
      </c>
      <c r="AR212" s="147" t="s">
        <v>151</v>
      </c>
      <c r="AT212" s="147" t="s">
        <v>146</v>
      </c>
      <c r="AU212" s="147" t="s">
        <v>90</v>
      </c>
      <c r="AY212" s="17" t="s">
        <v>144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88</v>
      </c>
      <c r="BK212" s="148">
        <f>ROUND(I212*H212,2)</f>
        <v>0</v>
      </c>
      <c r="BL212" s="17" t="s">
        <v>151</v>
      </c>
      <c r="BM212" s="147" t="s">
        <v>1222</v>
      </c>
    </row>
    <row r="213" spans="2:65" s="1" customFormat="1" ht="37.9" customHeight="1">
      <c r="B213" s="32"/>
      <c r="C213" s="136" t="s">
        <v>259</v>
      </c>
      <c r="D213" s="136" t="s">
        <v>146</v>
      </c>
      <c r="E213" s="137" t="s">
        <v>1223</v>
      </c>
      <c r="F213" s="138" t="s">
        <v>1224</v>
      </c>
      <c r="G213" s="139" t="s">
        <v>149</v>
      </c>
      <c r="H213" s="140">
        <v>1242.3499999999999</v>
      </c>
      <c r="I213" s="141"/>
      <c r="J213" s="142">
        <f>ROUND(I213*H213,2)</f>
        <v>0</v>
      </c>
      <c r="K213" s="138" t="s">
        <v>150</v>
      </c>
      <c r="L213" s="32"/>
      <c r="M213" s="143" t="s">
        <v>1</v>
      </c>
      <c r="N213" s="144" t="s">
        <v>46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151</v>
      </c>
      <c r="AT213" s="147" t="s">
        <v>146</v>
      </c>
      <c r="AU213" s="147" t="s">
        <v>90</v>
      </c>
      <c r="AY213" s="17" t="s">
        <v>144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88</v>
      </c>
      <c r="BK213" s="148">
        <f>ROUND(I213*H213,2)</f>
        <v>0</v>
      </c>
      <c r="BL213" s="17" t="s">
        <v>151</v>
      </c>
      <c r="BM213" s="147" t="s">
        <v>1225</v>
      </c>
    </row>
    <row r="214" spans="2:65" s="1" customFormat="1" ht="37.9" customHeight="1">
      <c r="B214" s="32"/>
      <c r="C214" s="136" t="s">
        <v>7</v>
      </c>
      <c r="D214" s="136" t="s">
        <v>146</v>
      </c>
      <c r="E214" s="137" t="s">
        <v>1226</v>
      </c>
      <c r="F214" s="138" t="s">
        <v>1227</v>
      </c>
      <c r="G214" s="139" t="s">
        <v>149</v>
      </c>
      <c r="H214" s="140">
        <v>1575.1</v>
      </c>
      <c r="I214" s="141"/>
      <c r="J214" s="142">
        <f>ROUND(I214*H214,2)</f>
        <v>0</v>
      </c>
      <c r="K214" s="138" t="s">
        <v>150</v>
      </c>
      <c r="L214" s="32"/>
      <c r="M214" s="143" t="s">
        <v>1</v>
      </c>
      <c r="N214" s="144" t="s">
        <v>46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151</v>
      </c>
      <c r="AT214" s="147" t="s">
        <v>146</v>
      </c>
      <c r="AU214" s="147" t="s">
        <v>90</v>
      </c>
      <c r="AY214" s="17" t="s">
        <v>144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88</v>
      </c>
      <c r="BK214" s="148">
        <f>ROUND(I214*H214,2)</f>
        <v>0</v>
      </c>
      <c r="BL214" s="17" t="s">
        <v>151</v>
      </c>
      <c r="BM214" s="147" t="s">
        <v>1228</v>
      </c>
    </row>
    <row r="215" spans="2:65" s="1" customFormat="1" ht="37.9" customHeight="1">
      <c r="B215" s="32"/>
      <c r="C215" s="136" t="s">
        <v>266</v>
      </c>
      <c r="D215" s="136" t="s">
        <v>146</v>
      </c>
      <c r="E215" s="137" t="s">
        <v>1229</v>
      </c>
      <c r="F215" s="138" t="s">
        <v>1230</v>
      </c>
      <c r="G215" s="139" t="s">
        <v>149</v>
      </c>
      <c r="H215" s="140">
        <v>92.8</v>
      </c>
      <c r="I215" s="141"/>
      <c r="J215" s="142">
        <f>ROUND(I215*H215,2)</f>
        <v>0</v>
      </c>
      <c r="K215" s="138" t="s">
        <v>150</v>
      </c>
      <c r="L215" s="32"/>
      <c r="M215" s="143" t="s">
        <v>1</v>
      </c>
      <c r="N215" s="144" t="s">
        <v>46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151</v>
      </c>
      <c r="AT215" s="147" t="s">
        <v>146</v>
      </c>
      <c r="AU215" s="147" t="s">
        <v>90</v>
      </c>
      <c r="AY215" s="17" t="s">
        <v>144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88</v>
      </c>
      <c r="BK215" s="148">
        <f>ROUND(I215*H215,2)</f>
        <v>0</v>
      </c>
      <c r="BL215" s="17" t="s">
        <v>151</v>
      </c>
      <c r="BM215" s="147" t="s">
        <v>1231</v>
      </c>
    </row>
    <row r="216" spans="2:65" s="1" customFormat="1" ht="62.65" customHeight="1">
      <c r="B216" s="32"/>
      <c r="C216" s="136" t="s">
        <v>271</v>
      </c>
      <c r="D216" s="136" t="s">
        <v>146</v>
      </c>
      <c r="E216" s="137" t="s">
        <v>278</v>
      </c>
      <c r="F216" s="138" t="s">
        <v>279</v>
      </c>
      <c r="G216" s="139" t="s">
        <v>239</v>
      </c>
      <c r="H216" s="140">
        <v>1059.693</v>
      </c>
      <c r="I216" s="141"/>
      <c r="J216" s="142">
        <f>ROUND(I216*H216,2)</f>
        <v>0</v>
      </c>
      <c r="K216" s="138" t="s">
        <v>150</v>
      </c>
      <c r="L216" s="32"/>
      <c r="M216" s="143" t="s">
        <v>1</v>
      </c>
      <c r="N216" s="144" t="s">
        <v>46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151</v>
      </c>
      <c r="AT216" s="147" t="s">
        <v>146</v>
      </c>
      <c r="AU216" s="147" t="s">
        <v>90</v>
      </c>
      <c r="AY216" s="17" t="s">
        <v>144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88</v>
      </c>
      <c r="BK216" s="148">
        <f>ROUND(I216*H216,2)</f>
        <v>0</v>
      </c>
      <c r="BL216" s="17" t="s">
        <v>151</v>
      </c>
      <c r="BM216" s="147" t="s">
        <v>1232</v>
      </c>
    </row>
    <row r="217" spans="2:65" s="13" customFormat="1">
      <c r="B217" s="157"/>
      <c r="D217" s="150" t="s">
        <v>156</v>
      </c>
      <c r="E217" s="158" t="s">
        <v>1</v>
      </c>
      <c r="F217" s="159" t="s">
        <v>281</v>
      </c>
      <c r="H217" s="158" t="s">
        <v>1</v>
      </c>
      <c r="I217" s="160"/>
      <c r="L217" s="157"/>
      <c r="M217" s="161"/>
      <c r="T217" s="162"/>
      <c r="AT217" s="158" t="s">
        <v>156</v>
      </c>
      <c r="AU217" s="158" t="s">
        <v>90</v>
      </c>
      <c r="AV217" s="13" t="s">
        <v>88</v>
      </c>
      <c r="AW217" s="13" t="s">
        <v>36</v>
      </c>
      <c r="AX217" s="13" t="s">
        <v>81</v>
      </c>
      <c r="AY217" s="158" t="s">
        <v>144</v>
      </c>
    </row>
    <row r="218" spans="2:65" s="12" customFormat="1">
      <c r="B218" s="149"/>
      <c r="D218" s="150" t="s">
        <v>156</v>
      </c>
      <c r="E218" s="151" t="s">
        <v>1</v>
      </c>
      <c r="F218" s="152" t="s">
        <v>1233</v>
      </c>
      <c r="H218" s="153">
        <v>1059.693</v>
      </c>
      <c r="I218" s="154"/>
      <c r="L218" s="149"/>
      <c r="M218" s="155"/>
      <c r="T218" s="156"/>
      <c r="AT218" s="151" t="s">
        <v>156</v>
      </c>
      <c r="AU218" s="151" t="s">
        <v>90</v>
      </c>
      <c r="AV218" s="12" t="s">
        <v>90</v>
      </c>
      <c r="AW218" s="12" t="s">
        <v>36</v>
      </c>
      <c r="AX218" s="12" t="s">
        <v>88</v>
      </c>
      <c r="AY218" s="151" t="s">
        <v>144</v>
      </c>
    </row>
    <row r="219" spans="2:65" s="1" customFormat="1" ht="62.65" customHeight="1">
      <c r="B219" s="32"/>
      <c r="C219" s="136" t="s">
        <v>277</v>
      </c>
      <c r="D219" s="136" t="s">
        <v>146</v>
      </c>
      <c r="E219" s="137" t="s">
        <v>285</v>
      </c>
      <c r="F219" s="138" t="s">
        <v>286</v>
      </c>
      <c r="G219" s="139" t="s">
        <v>239</v>
      </c>
      <c r="H219" s="140">
        <v>1059.693</v>
      </c>
      <c r="I219" s="141"/>
      <c r="J219" s="142">
        <f>ROUND(I219*H219,2)</f>
        <v>0</v>
      </c>
      <c r="K219" s="138" t="s">
        <v>150</v>
      </c>
      <c r="L219" s="32"/>
      <c r="M219" s="143" t="s">
        <v>1</v>
      </c>
      <c r="N219" s="144" t="s">
        <v>46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151</v>
      </c>
      <c r="AT219" s="147" t="s">
        <v>146</v>
      </c>
      <c r="AU219" s="147" t="s">
        <v>90</v>
      </c>
      <c r="AY219" s="17" t="s">
        <v>144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88</v>
      </c>
      <c r="BK219" s="148">
        <f>ROUND(I219*H219,2)</f>
        <v>0</v>
      </c>
      <c r="BL219" s="17" t="s">
        <v>151</v>
      </c>
      <c r="BM219" s="147" t="s">
        <v>1234</v>
      </c>
    </row>
    <row r="220" spans="2:65" s="13" customFormat="1">
      <c r="B220" s="157"/>
      <c r="D220" s="150" t="s">
        <v>156</v>
      </c>
      <c r="E220" s="158" t="s">
        <v>1</v>
      </c>
      <c r="F220" s="159" t="s">
        <v>281</v>
      </c>
      <c r="H220" s="158" t="s">
        <v>1</v>
      </c>
      <c r="I220" s="160"/>
      <c r="L220" s="157"/>
      <c r="M220" s="161"/>
      <c r="T220" s="162"/>
      <c r="AT220" s="158" t="s">
        <v>156</v>
      </c>
      <c r="AU220" s="158" t="s">
        <v>90</v>
      </c>
      <c r="AV220" s="13" t="s">
        <v>88</v>
      </c>
      <c r="AW220" s="13" t="s">
        <v>36</v>
      </c>
      <c r="AX220" s="13" t="s">
        <v>81</v>
      </c>
      <c r="AY220" s="158" t="s">
        <v>144</v>
      </c>
    </row>
    <row r="221" spans="2:65" s="12" customFormat="1">
      <c r="B221" s="149"/>
      <c r="D221" s="150" t="s">
        <v>156</v>
      </c>
      <c r="E221" s="151" t="s">
        <v>1</v>
      </c>
      <c r="F221" s="152" t="s">
        <v>1233</v>
      </c>
      <c r="H221" s="153">
        <v>1059.693</v>
      </c>
      <c r="I221" s="154"/>
      <c r="L221" s="149"/>
      <c r="M221" s="155"/>
      <c r="T221" s="156"/>
      <c r="AT221" s="151" t="s">
        <v>156</v>
      </c>
      <c r="AU221" s="151" t="s">
        <v>90</v>
      </c>
      <c r="AV221" s="12" t="s">
        <v>90</v>
      </c>
      <c r="AW221" s="12" t="s">
        <v>36</v>
      </c>
      <c r="AX221" s="12" t="s">
        <v>88</v>
      </c>
      <c r="AY221" s="151" t="s">
        <v>144</v>
      </c>
    </row>
    <row r="222" spans="2:65" s="1" customFormat="1" ht="44.25" customHeight="1">
      <c r="B222" s="32"/>
      <c r="C222" s="136" t="s">
        <v>284</v>
      </c>
      <c r="D222" s="199" t="s">
        <v>146</v>
      </c>
      <c r="E222" s="137" t="s">
        <v>295</v>
      </c>
      <c r="F222" s="138" t="s">
        <v>296</v>
      </c>
      <c r="G222" s="139" t="s">
        <v>297</v>
      </c>
      <c r="H222" s="140">
        <v>3814.8939999999998</v>
      </c>
      <c r="I222" s="141"/>
      <c r="J222" s="142">
        <f>ROUND(I222*H222,2)</f>
        <v>0</v>
      </c>
      <c r="K222" s="198" t="s">
        <v>298</v>
      </c>
      <c r="L222" s="32"/>
      <c r="M222" s="143" t="s">
        <v>1</v>
      </c>
      <c r="N222" s="144" t="s">
        <v>46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151</v>
      </c>
      <c r="AT222" s="147" t="s">
        <v>146</v>
      </c>
      <c r="AU222" s="147" t="s">
        <v>90</v>
      </c>
      <c r="AY222" s="17" t="s">
        <v>144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88</v>
      </c>
      <c r="BK222" s="148">
        <f>ROUND(I222*H222,2)</f>
        <v>0</v>
      </c>
      <c r="BL222" s="17" t="s">
        <v>151</v>
      </c>
      <c r="BM222" s="147" t="s">
        <v>1235</v>
      </c>
    </row>
    <row r="223" spans="2:65" s="12" customFormat="1">
      <c r="B223" s="149"/>
      <c r="D223" s="150" t="s">
        <v>156</v>
      </c>
      <c r="E223" s="151" t="s">
        <v>1</v>
      </c>
      <c r="F223" s="152" t="s">
        <v>1236</v>
      </c>
      <c r="H223" s="153">
        <v>1907.4469999999999</v>
      </c>
      <c r="I223" s="154"/>
      <c r="L223" s="149"/>
      <c r="M223" s="155"/>
      <c r="T223" s="156"/>
      <c r="AT223" s="151" t="s">
        <v>156</v>
      </c>
      <c r="AU223" s="151" t="s">
        <v>90</v>
      </c>
      <c r="AV223" s="12" t="s">
        <v>90</v>
      </c>
      <c r="AW223" s="12" t="s">
        <v>36</v>
      </c>
      <c r="AX223" s="12" t="s">
        <v>81</v>
      </c>
      <c r="AY223" s="151" t="s">
        <v>144</v>
      </c>
    </row>
    <row r="224" spans="2:65" s="12" customFormat="1">
      <c r="B224" s="149"/>
      <c r="D224" s="150" t="s">
        <v>156</v>
      </c>
      <c r="E224" s="151" t="s">
        <v>1</v>
      </c>
      <c r="F224" s="152" t="s">
        <v>1236</v>
      </c>
      <c r="H224" s="153">
        <v>1907.4469999999999</v>
      </c>
      <c r="I224" s="154"/>
      <c r="L224" s="149"/>
      <c r="M224" s="155"/>
      <c r="T224" s="156"/>
      <c r="AT224" s="151" t="s">
        <v>156</v>
      </c>
      <c r="AU224" s="151" t="s">
        <v>90</v>
      </c>
      <c r="AV224" s="12" t="s">
        <v>90</v>
      </c>
      <c r="AW224" s="12" t="s">
        <v>36</v>
      </c>
      <c r="AX224" s="12" t="s">
        <v>81</v>
      </c>
      <c r="AY224" s="151" t="s">
        <v>144</v>
      </c>
    </row>
    <row r="225" spans="2:65" s="14" customFormat="1">
      <c r="B225" s="166"/>
      <c r="D225" s="150" t="s">
        <v>156</v>
      </c>
      <c r="E225" s="167" t="s">
        <v>1</v>
      </c>
      <c r="F225" s="168" t="s">
        <v>173</v>
      </c>
      <c r="H225" s="169">
        <v>3814.8939999999998</v>
      </c>
      <c r="I225" s="170"/>
      <c r="L225" s="166"/>
      <c r="M225" s="171"/>
      <c r="T225" s="172"/>
      <c r="AT225" s="167" t="s">
        <v>156</v>
      </c>
      <c r="AU225" s="167" t="s">
        <v>90</v>
      </c>
      <c r="AV225" s="14" t="s">
        <v>151</v>
      </c>
      <c r="AW225" s="14" t="s">
        <v>36</v>
      </c>
      <c r="AX225" s="14" t="s">
        <v>88</v>
      </c>
      <c r="AY225" s="167" t="s">
        <v>144</v>
      </c>
    </row>
    <row r="226" spans="2:65" s="1" customFormat="1" ht="44.25" customHeight="1">
      <c r="B226" s="32"/>
      <c r="C226" s="136" t="s">
        <v>288</v>
      </c>
      <c r="D226" s="136" t="s">
        <v>146</v>
      </c>
      <c r="E226" s="137" t="s">
        <v>303</v>
      </c>
      <c r="F226" s="138" t="s">
        <v>304</v>
      </c>
      <c r="G226" s="139" t="s">
        <v>239</v>
      </c>
      <c r="H226" s="140">
        <v>1475.56</v>
      </c>
      <c r="I226" s="141"/>
      <c r="J226" s="142">
        <f>ROUND(I226*H226,2)</f>
        <v>0</v>
      </c>
      <c r="K226" s="138" t="s">
        <v>150</v>
      </c>
      <c r="L226" s="32"/>
      <c r="M226" s="143" t="s">
        <v>1</v>
      </c>
      <c r="N226" s="144" t="s">
        <v>46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151</v>
      </c>
      <c r="AT226" s="147" t="s">
        <v>146</v>
      </c>
      <c r="AU226" s="147" t="s">
        <v>90</v>
      </c>
      <c r="AY226" s="17" t="s">
        <v>144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88</v>
      </c>
      <c r="BK226" s="148">
        <f>ROUND(I226*H226,2)</f>
        <v>0</v>
      </c>
      <c r="BL226" s="17" t="s">
        <v>151</v>
      </c>
      <c r="BM226" s="147" t="s">
        <v>1237</v>
      </c>
    </row>
    <row r="227" spans="2:65" s="13" customFormat="1">
      <c r="B227" s="157"/>
      <c r="D227" s="150" t="s">
        <v>156</v>
      </c>
      <c r="E227" s="158" t="s">
        <v>1</v>
      </c>
      <c r="F227" s="159" t="s">
        <v>1178</v>
      </c>
      <c r="H227" s="158" t="s">
        <v>1</v>
      </c>
      <c r="I227" s="160"/>
      <c r="L227" s="157"/>
      <c r="M227" s="161"/>
      <c r="T227" s="162"/>
      <c r="AT227" s="158" t="s">
        <v>156</v>
      </c>
      <c r="AU227" s="158" t="s">
        <v>90</v>
      </c>
      <c r="AV227" s="13" t="s">
        <v>88</v>
      </c>
      <c r="AW227" s="13" t="s">
        <v>36</v>
      </c>
      <c r="AX227" s="13" t="s">
        <v>81</v>
      </c>
      <c r="AY227" s="158" t="s">
        <v>144</v>
      </c>
    </row>
    <row r="228" spans="2:65" s="13" customFormat="1">
      <c r="B228" s="157"/>
      <c r="D228" s="150" t="s">
        <v>156</v>
      </c>
      <c r="E228" s="158" t="s">
        <v>1</v>
      </c>
      <c r="F228" s="159" t="s">
        <v>246</v>
      </c>
      <c r="H228" s="158" t="s">
        <v>1</v>
      </c>
      <c r="I228" s="160"/>
      <c r="L228" s="157"/>
      <c r="M228" s="161"/>
      <c r="T228" s="162"/>
      <c r="AT228" s="158" t="s">
        <v>156</v>
      </c>
      <c r="AU228" s="158" t="s">
        <v>90</v>
      </c>
      <c r="AV228" s="13" t="s">
        <v>88</v>
      </c>
      <c r="AW228" s="13" t="s">
        <v>36</v>
      </c>
      <c r="AX228" s="13" t="s">
        <v>81</v>
      </c>
      <c r="AY228" s="158" t="s">
        <v>144</v>
      </c>
    </row>
    <row r="229" spans="2:65" s="12" customFormat="1">
      <c r="B229" s="149"/>
      <c r="D229" s="150" t="s">
        <v>156</v>
      </c>
      <c r="E229" s="151" t="s">
        <v>1</v>
      </c>
      <c r="F229" s="152" t="s">
        <v>1238</v>
      </c>
      <c r="H229" s="153">
        <v>1475.56</v>
      </c>
      <c r="I229" s="154"/>
      <c r="L229" s="149"/>
      <c r="M229" s="155"/>
      <c r="T229" s="156"/>
      <c r="AT229" s="151" t="s">
        <v>156</v>
      </c>
      <c r="AU229" s="151" t="s">
        <v>90</v>
      </c>
      <c r="AV229" s="12" t="s">
        <v>90</v>
      </c>
      <c r="AW229" s="12" t="s">
        <v>36</v>
      </c>
      <c r="AX229" s="12" t="s">
        <v>88</v>
      </c>
      <c r="AY229" s="151" t="s">
        <v>144</v>
      </c>
    </row>
    <row r="230" spans="2:65" s="1" customFormat="1" ht="16.5" customHeight="1">
      <c r="B230" s="32"/>
      <c r="C230" s="173" t="s">
        <v>294</v>
      </c>
      <c r="D230" s="173" t="s">
        <v>309</v>
      </c>
      <c r="E230" s="174" t="s">
        <v>310</v>
      </c>
      <c r="F230" s="175" t="s">
        <v>311</v>
      </c>
      <c r="G230" s="176" t="s">
        <v>297</v>
      </c>
      <c r="H230" s="177">
        <v>2951.12</v>
      </c>
      <c r="I230" s="178"/>
      <c r="J230" s="179">
        <f>ROUND(I230*H230,2)</f>
        <v>0</v>
      </c>
      <c r="K230" s="175" t="s">
        <v>150</v>
      </c>
      <c r="L230" s="180"/>
      <c r="M230" s="181" t="s">
        <v>1</v>
      </c>
      <c r="N230" s="182" t="s">
        <v>46</v>
      </c>
      <c r="P230" s="145">
        <f>O230*H230</f>
        <v>0</v>
      </c>
      <c r="Q230" s="145">
        <v>1</v>
      </c>
      <c r="R230" s="145">
        <f>Q230*H230</f>
        <v>2951.12</v>
      </c>
      <c r="S230" s="145">
        <v>0</v>
      </c>
      <c r="T230" s="146">
        <f>S230*H230</f>
        <v>0</v>
      </c>
      <c r="AR230" s="147" t="s">
        <v>192</v>
      </c>
      <c r="AT230" s="147" t="s">
        <v>309</v>
      </c>
      <c r="AU230" s="147" t="s">
        <v>90</v>
      </c>
      <c r="AY230" s="17" t="s">
        <v>144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88</v>
      </c>
      <c r="BK230" s="148">
        <f>ROUND(I230*H230,2)</f>
        <v>0</v>
      </c>
      <c r="BL230" s="17" t="s">
        <v>151</v>
      </c>
      <c r="BM230" s="147" t="s">
        <v>1239</v>
      </c>
    </row>
    <row r="231" spans="2:65" s="1" customFormat="1" ht="19.5">
      <c r="B231" s="32"/>
      <c r="D231" s="150" t="s">
        <v>168</v>
      </c>
      <c r="F231" s="163" t="s">
        <v>313</v>
      </c>
      <c r="I231" s="164"/>
      <c r="L231" s="32"/>
      <c r="M231" s="165"/>
      <c r="T231" s="54"/>
      <c r="AT231" s="17" t="s">
        <v>168</v>
      </c>
      <c r="AU231" s="17" t="s">
        <v>90</v>
      </c>
    </row>
    <row r="232" spans="2:65" s="12" customFormat="1">
      <c r="B232" s="149"/>
      <c r="D232" s="150" t="s">
        <v>156</v>
      </c>
      <c r="E232" s="151" t="s">
        <v>1</v>
      </c>
      <c r="F232" s="152" t="s">
        <v>1240</v>
      </c>
      <c r="H232" s="153">
        <v>2951.12</v>
      </c>
      <c r="I232" s="154"/>
      <c r="L232" s="149"/>
      <c r="M232" s="155"/>
      <c r="T232" s="156"/>
      <c r="AT232" s="151" t="s">
        <v>156</v>
      </c>
      <c r="AU232" s="151" t="s">
        <v>90</v>
      </c>
      <c r="AV232" s="12" t="s">
        <v>90</v>
      </c>
      <c r="AW232" s="12" t="s">
        <v>36</v>
      </c>
      <c r="AX232" s="12" t="s">
        <v>88</v>
      </c>
      <c r="AY232" s="151" t="s">
        <v>144</v>
      </c>
    </row>
    <row r="233" spans="2:65" s="1" customFormat="1" ht="66.75" customHeight="1">
      <c r="B233" s="32"/>
      <c r="C233" s="136" t="s">
        <v>302</v>
      </c>
      <c r="D233" s="136" t="s">
        <v>146</v>
      </c>
      <c r="E233" s="137" t="s">
        <v>316</v>
      </c>
      <c r="F233" s="138" t="s">
        <v>317</v>
      </c>
      <c r="G233" s="139" t="s">
        <v>239</v>
      </c>
      <c r="H233" s="140">
        <v>372.78</v>
      </c>
      <c r="I233" s="141"/>
      <c r="J233" s="142">
        <f>ROUND(I233*H233,2)</f>
        <v>0</v>
      </c>
      <c r="K233" s="138" t="s">
        <v>150</v>
      </c>
      <c r="L233" s="32"/>
      <c r="M233" s="143" t="s">
        <v>1</v>
      </c>
      <c r="N233" s="144" t="s">
        <v>46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151</v>
      </c>
      <c r="AT233" s="147" t="s">
        <v>146</v>
      </c>
      <c r="AU233" s="147" t="s">
        <v>90</v>
      </c>
      <c r="AY233" s="17" t="s">
        <v>144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88</v>
      </c>
      <c r="BK233" s="148">
        <f>ROUND(I233*H233,2)</f>
        <v>0</v>
      </c>
      <c r="BL233" s="17" t="s">
        <v>151</v>
      </c>
      <c r="BM233" s="147" t="s">
        <v>1241</v>
      </c>
    </row>
    <row r="234" spans="2:65" s="13" customFormat="1">
      <c r="B234" s="157"/>
      <c r="D234" s="150" t="s">
        <v>156</v>
      </c>
      <c r="E234" s="158" t="s">
        <v>1</v>
      </c>
      <c r="F234" s="159" t="s">
        <v>1178</v>
      </c>
      <c r="H234" s="158" t="s">
        <v>1</v>
      </c>
      <c r="I234" s="160"/>
      <c r="L234" s="157"/>
      <c r="M234" s="161"/>
      <c r="T234" s="162"/>
      <c r="AT234" s="158" t="s">
        <v>156</v>
      </c>
      <c r="AU234" s="158" t="s">
        <v>90</v>
      </c>
      <c r="AV234" s="13" t="s">
        <v>88</v>
      </c>
      <c r="AW234" s="13" t="s">
        <v>36</v>
      </c>
      <c r="AX234" s="13" t="s">
        <v>81</v>
      </c>
      <c r="AY234" s="158" t="s">
        <v>144</v>
      </c>
    </row>
    <row r="235" spans="2:65" s="13" customFormat="1">
      <c r="B235" s="157"/>
      <c r="D235" s="150" t="s">
        <v>156</v>
      </c>
      <c r="E235" s="158" t="s">
        <v>1</v>
      </c>
      <c r="F235" s="159" t="s">
        <v>246</v>
      </c>
      <c r="H235" s="158" t="s">
        <v>1</v>
      </c>
      <c r="I235" s="160"/>
      <c r="L235" s="157"/>
      <c r="M235" s="161"/>
      <c r="T235" s="162"/>
      <c r="AT235" s="158" t="s">
        <v>156</v>
      </c>
      <c r="AU235" s="158" t="s">
        <v>90</v>
      </c>
      <c r="AV235" s="13" t="s">
        <v>88</v>
      </c>
      <c r="AW235" s="13" t="s">
        <v>36</v>
      </c>
      <c r="AX235" s="13" t="s">
        <v>81</v>
      </c>
      <c r="AY235" s="158" t="s">
        <v>144</v>
      </c>
    </row>
    <row r="236" spans="2:65" s="12" customFormat="1">
      <c r="B236" s="149"/>
      <c r="D236" s="150" t="s">
        <v>156</v>
      </c>
      <c r="E236" s="151" t="s">
        <v>1</v>
      </c>
      <c r="F236" s="152" t="s">
        <v>1242</v>
      </c>
      <c r="H236" s="153">
        <v>372.78</v>
      </c>
      <c r="I236" s="154"/>
      <c r="L236" s="149"/>
      <c r="M236" s="155"/>
      <c r="T236" s="156"/>
      <c r="AT236" s="151" t="s">
        <v>156</v>
      </c>
      <c r="AU236" s="151" t="s">
        <v>90</v>
      </c>
      <c r="AV236" s="12" t="s">
        <v>90</v>
      </c>
      <c r="AW236" s="12" t="s">
        <v>36</v>
      </c>
      <c r="AX236" s="12" t="s">
        <v>88</v>
      </c>
      <c r="AY236" s="151" t="s">
        <v>144</v>
      </c>
    </row>
    <row r="237" spans="2:65" s="1" customFormat="1" ht="16.5" customHeight="1">
      <c r="B237" s="32"/>
      <c r="C237" s="173" t="s">
        <v>308</v>
      </c>
      <c r="D237" s="173" t="s">
        <v>309</v>
      </c>
      <c r="E237" s="174" t="s">
        <v>321</v>
      </c>
      <c r="F237" s="175" t="s">
        <v>322</v>
      </c>
      <c r="G237" s="176" t="s">
        <v>297</v>
      </c>
      <c r="H237" s="177">
        <v>745.56</v>
      </c>
      <c r="I237" s="178"/>
      <c r="J237" s="179">
        <f>ROUND(I237*H237,2)</f>
        <v>0</v>
      </c>
      <c r="K237" s="175" t="s">
        <v>150</v>
      </c>
      <c r="L237" s="180"/>
      <c r="M237" s="181" t="s">
        <v>1</v>
      </c>
      <c r="N237" s="182" t="s">
        <v>46</v>
      </c>
      <c r="P237" s="145">
        <f>O237*H237</f>
        <v>0</v>
      </c>
      <c r="Q237" s="145">
        <v>1</v>
      </c>
      <c r="R237" s="145">
        <f>Q237*H237</f>
        <v>745.56</v>
      </c>
      <c r="S237" s="145">
        <v>0</v>
      </c>
      <c r="T237" s="146">
        <f>S237*H237</f>
        <v>0</v>
      </c>
      <c r="AR237" s="147" t="s">
        <v>192</v>
      </c>
      <c r="AT237" s="147" t="s">
        <v>309</v>
      </c>
      <c r="AU237" s="147" t="s">
        <v>90</v>
      </c>
      <c r="AY237" s="17" t="s">
        <v>144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88</v>
      </c>
      <c r="BK237" s="148">
        <f>ROUND(I237*H237,2)</f>
        <v>0</v>
      </c>
      <c r="BL237" s="17" t="s">
        <v>151</v>
      </c>
      <c r="BM237" s="147" t="s">
        <v>1243</v>
      </c>
    </row>
    <row r="238" spans="2:65" s="1" customFormat="1" ht="19.5">
      <c r="B238" s="32"/>
      <c r="D238" s="150" t="s">
        <v>168</v>
      </c>
      <c r="F238" s="163" t="s">
        <v>324</v>
      </c>
      <c r="I238" s="164"/>
      <c r="L238" s="32"/>
      <c r="M238" s="165"/>
      <c r="T238" s="54"/>
      <c r="AT238" s="17" t="s">
        <v>168</v>
      </c>
      <c r="AU238" s="17" t="s">
        <v>90</v>
      </c>
    </row>
    <row r="239" spans="2:65" s="12" customFormat="1">
      <c r="B239" s="149"/>
      <c r="D239" s="150" t="s">
        <v>156</v>
      </c>
      <c r="F239" s="152" t="s">
        <v>1244</v>
      </c>
      <c r="H239" s="153">
        <v>745.56</v>
      </c>
      <c r="I239" s="154"/>
      <c r="L239" s="149"/>
      <c r="M239" s="155"/>
      <c r="T239" s="156"/>
      <c r="AT239" s="151" t="s">
        <v>156</v>
      </c>
      <c r="AU239" s="151" t="s">
        <v>90</v>
      </c>
      <c r="AV239" s="12" t="s">
        <v>90</v>
      </c>
      <c r="AW239" s="12" t="s">
        <v>4</v>
      </c>
      <c r="AX239" s="12" t="s">
        <v>88</v>
      </c>
      <c r="AY239" s="151" t="s">
        <v>144</v>
      </c>
    </row>
    <row r="240" spans="2:65" s="11" customFormat="1" ht="22.9" customHeight="1">
      <c r="B240" s="124"/>
      <c r="D240" s="125" t="s">
        <v>80</v>
      </c>
      <c r="E240" s="134" t="s">
        <v>90</v>
      </c>
      <c r="F240" s="134" t="s">
        <v>360</v>
      </c>
      <c r="I240" s="127"/>
      <c r="J240" s="135">
        <f>BK240</f>
        <v>0</v>
      </c>
      <c r="L240" s="124"/>
      <c r="M240" s="129"/>
      <c r="P240" s="130">
        <f>SUM(P241:P245)</f>
        <v>0</v>
      </c>
      <c r="R240" s="130">
        <f>SUM(R241:R245)</f>
        <v>217.09807000000001</v>
      </c>
      <c r="T240" s="131">
        <f>SUM(T241:T245)</f>
        <v>0</v>
      </c>
      <c r="AR240" s="125" t="s">
        <v>88</v>
      </c>
      <c r="AT240" s="132" t="s">
        <v>80</v>
      </c>
      <c r="AU240" s="132" t="s">
        <v>88</v>
      </c>
      <c r="AY240" s="125" t="s">
        <v>144</v>
      </c>
      <c r="BK240" s="133">
        <f>SUM(BK241:BK245)</f>
        <v>0</v>
      </c>
    </row>
    <row r="241" spans="2:65" s="1" customFormat="1" ht="44.25" customHeight="1">
      <c r="B241" s="32"/>
      <c r="C241" s="136" t="s">
        <v>315</v>
      </c>
      <c r="D241" s="136" t="s">
        <v>146</v>
      </c>
      <c r="E241" s="137" t="s">
        <v>362</v>
      </c>
      <c r="F241" s="138" t="s">
        <v>363</v>
      </c>
      <c r="G241" s="139" t="s">
        <v>239</v>
      </c>
      <c r="H241" s="140">
        <v>80.775000000000006</v>
      </c>
      <c r="I241" s="141"/>
      <c r="J241" s="142">
        <f>ROUND(I241*H241,2)</f>
        <v>0</v>
      </c>
      <c r="K241" s="138" t="s">
        <v>150</v>
      </c>
      <c r="L241" s="32"/>
      <c r="M241" s="143" t="s">
        <v>1</v>
      </c>
      <c r="N241" s="144" t="s">
        <v>46</v>
      </c>
      <c r="P241" s="145">
        <f>O241*H241</f>
        <v>0</v>
      </c>
      <c r="Q241" s="145">
        <v>1.63</v>
      </c>
      <c r="R241" s="145">
        <f>Q241*H241</f>
        <v>131.66325000000001</v>
      </c>
      <c r="S241" s="145">
        <v>0</v>
      </c>
      <c r="T241" s="146">
        <f>S241*H241</f>
        <v>0</v>
      </c>
      <c r="AR241" s="147" t="s">
        <v>151</v>
      </c>
      <c r="AT241" s="147" t="s">
        <v>146</v>
      </c>
      <c r="AU241" s="147" t="s">
        <v>90</v>
      </c>
      <c r="AY241" s="17" t="s">
        <v>144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88</v>
      </c>
      <c r="BK241" s="148">
        <f>ROUND(I241*H241,2)</f>
        <v>0</v>
      </c>
      <c r="BL241" s="17" t="s">
        <v>151</v>
      </c>
      <c r="BM241" s="147" t="s">
        <v>1245</v>
      </c>
    </row>
    <row r="242" spans="2:65" s="13" customFormat="1">
      <c r="B242" s="157"/>
      <c r="D242" s="150" t="s">
        <v>156</v>
      </c>
      <c r="E242" s="158" t="s">
        <v>1</v>
      </c>
      <c r="F242" s="159" t="s">
        <v>1178</v>
      </c>
      <c r="H242" s="158" t="s">
        <v>1</v>
      </c>
      <c r="I242" s="160"/>
      <c r="L242" s="157"/>
      <c r="M242" s="161"/>
      <c r="T242" s="162"/>
      <c r="AT242" s="158" t="s">
        <v>156</v>
      </c>
      <c r="AU242" s="158" t="s">
        <v>90</v>
      </c>
      <c r="AV242" s="13" t="s">
        <v>88</v>
      </c>
      <c r="AW242" s="13" t="s">
        <v>36</v>
      </c>
      <c r="AX242" s="13" t="s">
        <v>81</v>
      </c>
      <c r="AY242" s="158" t="s">
        <v>144</v>
      </c>
    </row>
    <row r="243" spans="2:65" s="12" customFormat="1">
      <c r="B243" s="149"/>
      <c r="D243" s="150" t="s">
        <v>156</v>
      </c>
      <c r="E243" s="151" t="s">
        <v>1</v>
      </c>
      <c r="F243" s="152" t="s">
        <v>1246</v>
      </c>
      <c r="H243" s="153">
        <v>80.775000000000006</v>
      </c>
      <c r="I243" s="154"/>
      <c r="L243" s="149"/>
      <c r="M243" s="155"/>
      <c r="T243" s="156"/>
      <c r="AT243" s="151" t="s">
        <v>156</v>
      </c>
      <c r="AU243" s="151" t="s">
        <v>90</v>
      </c>
      <c r="AV243" s="12" t="s">
        <v>90</v>
      </c>
      <c r="AW243" s="12" t="s">
        <v>36</v>
      </c>
      <c r="AX243" s="12" t="s">
        <v>88</v>
      </c>
      <c r="AY243" s="151" t="s">
        <v>144</v>
      </c>
    </row>
    <row r="244" spans="2:65" s="1" customFormat="1" ht="66.75" customHeight="1">
      <c r="B244" s="32"/>
      <c r="C244" s="136" t="s">
        <v>320</v>
      </c>
      <c r="D244" s="136" t="s">
        <v>146</v>
      </c>
      <c r="E244" s="137" t="s">
        <v>367</v>
      </c>
      <c r="F244" s="138" t="s">
        <v>368</v>
      </c>
      <c r="G244" s="139" t="s">
        <v>224</v>
      </c>
      <c r="H244" s="140">
        <v>359</v>
      </c>
      <c r="I244" s="141"/>
      <c r="J244" s="142">
        <f>ROUND(I244*H244,2)</f>
        <v>0</v>
      </c>
      <c r="K244" s="138" t="s">
        <v>150</v>
      </c>
      <c r="L244" s="32"/>
      <c r="M244" s="143" t="s">
        <v>1</v>
      </c>
      <c r="N244" s="144" t="s">
        <v>46</v>
      </c>
      <c r="P244" s="145">
        <f>O244*H244</f>
        <v>0</v>
      </c>
      <c r="Q244" s="145">
        <v>0.23798</v>
      </c>
      <c r="R244" s="145">
        <f>Q244*H244</f>
        <v>85.434820000000002</v>
      </c>
      <c r="S244" s="145">
        <v>0</v>
      </c>
      <c r="T244" s="146">
        <f>S244*H244</f>
        <v>0</v>
      </c>
      <c r="AR244" s="147" t="s">
        <v>151</v>
      </c>
      <c r="AT244" s="147" t="s">
        <v>146</v>
      </c>
      <c r="AU244" s="147" t="s">
        <v>90</v>
      </c>
      <c r="AY244" s="17" t="s">
        <v>144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88</v>
      </c>
      <c r="BK244" s="148">
        <f>ROUND(I244*H244,2)</f>
        <v>0</v>
      </c>
      <c r="BL244" s="17" t="s">
        <v>151</v>
      </c>
      <c r="BM244" s="147" t="s">
        <v>1247</v>
      </c>
    </row>
    <row r="245" spans="2:65" s="12" customFormat="1">
      <c r="B245" s="149"/>
      <c r="D245" s="150" t="s">
        <v>156</v>
      </c>
      <c r="E245" s="151" t="s">
        <v>1</v>
      </c>
      <c r="F245" s="152" t="s">
        <v>1248</v>
      </c>
      <c r="H245" s="153">
        <v>359</v>
      </c>
      <c r="I245" s="154"/>
      <c r="L245" s="149"/>
      <c r="M245" s="155"/>
      <c r="T245" s="156"/>
      <c r="AT245" s="151" t="s">
        <v>156</v>
      </c>
      <c r="AU245" s="151" t="s">
        <v>90</v>
      </c>
      <c r="AV245" s="12" t="s">
        <v>90</v>
      </c>
      <c r="AW245" s="12" t="s">
        <v>36</v>
      </c>
      <c r="AX245" s="12" t="s">
        <v>88</v>
      </c>
      <c r="AY245" s="151" t="s">
        <v>144</v>
      </c>
    </row>
    <row r="246" spans="2:65" s="11" customFormat="1" ht="22.9" customHeight="1">
      <c r="B246" s="124"/>
      <c r="D246" s="125" t="s">
        <v>80</v>
      </c>
      <c r="E246" s="134" t="s">
        <v>158</v>
      </c>
      <c r="F246" s="134" t="s">
        <v>1249</v>
      </c>
      <c r="I246" s="127"/>
      <c r="J246" s="135">
        <f>BK246</f>
        <v>0</v>
      </c>
      <c r="L246" s="124"/>
      <c r="M246" s="129"/>
      <c r="P246" s="130">
        <f>SUM(P247:P248)</f>
        <v>0</v>
      </c>
      <c r="R246" s="130">
        <f>SUM(R247:R248)</f>
        <v>0</v>
      </c>
      <c r="T246" s="131">
        <f>SUM(T247:T248)</f>
        <v>0</v>
      </c>
      <c r="AR246" s="125" t="s">
        <v>88</v>
      </c>
      <c r="AT246" s="132" t="s">
        <v>80</v>
      </c>
      <c r="AU246" s="132" t="s">
        <v>88</v>
      </c>
      <c r="AY246" s="125" t="s">
        <v>144</v>
      </c>
      <c r="BK246" s="133">
        <f>SUM(BK247:BK248)</f>
        <v>0</v>
      </c>
    </row>
    <row r="247" spans="2:65" s="1" customFormat="1" ht="16.5" customHeight="1">
      <c r="B247" s="32"/>
      <c r="C247" s="136" t="s">
        <v>326</v>
      </c>
      <c r="D247" s="136" t="s">
        <v>146</v>
      </c>
      <c r="E247" s="137" t="s">
        <v>1250</v>
      </c>
      <c r="F247" s="138" t="s">
        <v>1251</v>
      </c>
      <c r="G247" s="139" t="s">
        <v>224</v>
      </c>
      <c r="H247" s="140">
        <v>401</v>
      </c>
      <c r="I247" s="141"/>
      <c r="J247" s="142">
        <f>ROUND(I247*H247,2)</f>
        <v>0</v>
      </c>
      <c r="K247" s="138" t="s">
        <v>150</v>
      </c>
      <c r="L247" s="32"/>
      <c r="M247" s="143" t="s">
        <v>1</v>
      </c>
      <c r="N247" s="144" t="s">
        <v>46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151</v>
      </c>
      <c r="AT247" s="147" t="s">
        <v>146</v>
      </c>
      <c r="AU247" s="147" t="s">
        <v>90</v>
      </c>
      <c r="AY247" s="17" t="s">
        <v>144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88</v>
      </c>
      <c r="BK247" s="148">
        <f>ROUND(I247*H247,2)</f>
        <v>0</v>
      </c>
      <c r="BL247" s="17" t="s">
        <v>151</v>
      </c>
      <c r="BM247" s="147" t="s">
        <v>1252</v>
      </c>
    </row>
    <row r="248" spans="2:65" s="1" customFormat="1" ht="24.2" customHeight="1">
      <c r="B248" s="32"/>
      <c r="C248" s="136" t="s">
        <v>331</v>
      </c>
      <c r="D248" s="136" t="s">
        <v>146</v>
      </c>
      <c r="E248" s="137" t="s">
        <v>1253</v>
      </c>
      <c r="F248" s="138" t="s">
        <v>1254</v>
      </c>
      <c r="G248" s="139" t="s">
        <v>224</v>
      </c>
      <c r="H248" s="140">
        <v>401</v>
      </c>
      <c r="I248" s="141"/>
      <c r="J248" s="142">
        <f>ROUND(I248*H248,2)</f>
        <v>0</v>
      </c>
      <c r="K248" s="138" t="s">
        <v>150</v>
      </c>
      <c r="L248" s="32"/>
      <c r="M248" s="143" t="s">
        <v>1</v>
      </c>
      <c r="N248" s="144" t="s">
        <v>46</v>
      </c>
      <c r="P248" s="145">
        <f>O248*H248</f>
        <v>0</v>
      </c>
      <c r="Q248" s="145">
        <v>0</v>
      </c>
      <c r="R248" s="145">
        <f>Q248*H248</f>
        <v>0</v>
      </c>
      <c r="S248" s="145">
        <v>0</v>
      </c>
      <c r="T248" s="146">
        <f>S248*H248</f>
        <v>0</v>
      </c>
      <c r="AR248" s="147" t="s">
        <v>151</v>
      </c>
      <c r="AT248" s="147" t="s">
        <v>146</v>
      </c>
      <c r="AU248" s="147" t="s">
        <v>90</v>
      </c>
      <c r="AY248" s="17" t="s">
        <v>144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88</v>
      </c>
      <c r="BK248" s="148">
        <f>ROUND(I248*H248,2)</f>
        <v>0</v>
      </c>
      <c r="BL248" s="17" t="s">
        <v>151</v>
      </c>
      <c r="BM248" s="147" t="s">
        <v>1255</v>
      </c>
    </row>
    <row r="249" spans="2:65" s="11" customFormat="1" ht="22.9" customHeight="1">
      <c r="B249" s="124"/>
      <c r="D249" s="125" t="s">
        <v>80</v>
      </c>
      <c r="E249" s="134" t="s">
        <v>151</v>
      </c>
      <c r="F249" s="134" t="s">
        <v>371</v>
      </c>
      <c r="I249" s="127"/>
      <c r="J249" s="135">
        <f>BK249</f>
        <v>0</v>
      </c>
      <c r="L249" s="124"/>
      <c r="M249" s="129"/>
      <c r="P249" s="130">
        <f>SUM(P250:P264)</f>
        <v>0</v>
      </c>
      <c r="R249" s="130">
        <f>SUM(R250:R264)</f>
        <v>5.0569200000000007</v>
      </c>
      <c r="T249" s="131">
        <f>SUM(T250:T264)</f>
        <v>0</v>
      </c>
      <c r="AR249" s="125" t="s">
        <v>88</v>
      </c>
      <c r="AT249" s="132" t="s">
        <v>80</v>
      </c>
      <c r="AU249" s="132" t="s">
        <v>88</v>
      </c>
      <c r="AY249" s="125" t="s">
        <v>144</v>
      </c>
      <c r="BK249" s="133">
        <f>SUM(BK250:BK264)</f>
        <v>0</v>
      </c>
    </row>
    <row r="250" spans="2:65" s="1" customFormat="1" ht="33" customHeight="1">
      <c r="B250" s="32"/>
      <c r="C250" s="136" t="s">
        <v>336</v>
      </c>
      <c r="D250" s="136" t="s">
        <v>146</v>
      </c>
      <c r="E250" s="137" t="s">
        <v>378</v>
      </c>
      <c r="F250" s="138" t="s">
        <v>379</v>
      </c>
      <c r="G250" s="139" t="s">
        <v>239</v>
      </c>
      <c r="H250" s="140">
        <v>53.58</v>
      </c>
      <c r="I250" s="141"/>
      <c r="J250" s="142">
        <f>ROUND(I250*H250,2)</f>
        <v>0</v>
      </c>
      <c r="K250" s="138" t="s">
        <v>150</v>
      </c>
      <c r="L250" s="32"/>
      <c r="M250" s="143" t="s">
        <v>1</v>
      </c>
      <c r="N250" s="144" t="s">
        <v>46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151</v>
      </c>
      <c r="AT250" s="147" t="s">
        <v>146</v>
      </c>
      <c r="AU250" s="147" t="s">
        <v>90</v>
      </c>
      <c r="AY250" s="17" t="s">
        <v>144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88</v>
      </c>
      <c r="BK250" s="148">
        <f>ROUND(I250*H250,2)</f>
        <v>0</v>
      </c>
      <c r="BL250" s="17" t="s">
        <v>151</v>
      </c>
      <c r="BM250" s="147" t="s">
        <v>1256</v>
      </c>
    </row>
    <row r="251" spans="2:65" s="13" customFormat="1">
      <c r="B251" s="157"/>
      <c r="D251" s="150" t="s">
        <v>156</v>
      </c>
      <c r="E251" s="158" t="s">
        <v>1</v>
      </c>
      <c r="F251" s="159" t="s">
        <v>1178</v>
      </c>
      <c r="H251" s="158" t="s">
        <v>1</v>
      </c>
      <c r="I251" s="160"/>
      <c r="L251" s="157"/>
      <c r="M251" s="161"/>
      <c r="T251" s="162"/>
      <c r="AT251" s="158" t="s">
        <v>156</v>
      </c>
      <c r="AU251" s="158" t="s">
        <v>90</v>
      </c>
      <c r="AV251" s="13" t="s">
        <v>88</v>
      </c>
      <c r="AW251" s="13" t="s">
        <v>36</v>
      </c>
      <c r="AX251" s="13" t="s">
        <v>81</v>
      </c>
      <c r="AY251" s="158" t="s">
        <v>144</v>
      </c>
    </row>
    <row r="252" spans="2:65" s="13" customFormat="1">
      <c r="B252" s="157"/>
      <c r="D252" s="150" t="s">
        <v>156</v>
      </c>
      <c r="E252" s="158" t="s">
        <v>1</v>
      </c>
      <c r="F252" s="159" t="s">
        <v>246</v>
      </c>
      <c r="H252" s="158" t="s">
        <v>1</v>
      </c>
      <c r="I252" s="160"/>
      <c r="L252" s="157"/>
      <c r="M252" s="161"/>
      <c r="T252" s="162"/>
      <c r="AT252" s="158" t="s">
        <v>156</v>
      </c>
      <c r="AU252" s="158" t="s">
        <v>90</v>
      </c>
      <c r="AV252" s="13" t="s">
        <v>88</v>
      </c>
      <c r="AW252" s="13" t="s">
        <v>36</v>
      </c>
      <c r="AX252" s="13" t="s">
        <v>81</v>
      </c>
      <c r="AY252" s="158" t="s">
        <v>144</v>
      </c>
    </row>
    <row r="253" spans="2:65" s="12" customFormat="1">
      <c r="B253" s="149"/>
      <c r="D253" s="150" t="s">
        <v>156</v>
      </c>
      <c r="E253" s="151" t="s">
        <v>1</v>
      </c>
      <c r="F253" s="152" t="s">
        <v>1257</v>
      </c>
      <c r="H253" s="153">
        <v>53.58</v>
      </c>
      <c r="I253" s="154"/>
      <c r="L253" s="149"/>
      <c r="M253" s="155"/>
      <c r="T253" s="156"/>
      <c r="AT253" s="151" t="s">
        <v>156</v>
      </c>
      <c r="AU253" s="151" t="s">
        <v>90</v>
      </c>
      <c r="AV253" s="12" t="s">
        <v>90</v>
      </c>
      <c r="AW253" s="12" t="s">
        <v>36</v>
      </c>
      <c r="AX253" s="12" t="s">
        <v>88</v>
      </c>
      <c r="AY253" s="151" t="s">
        <v>144</v>
      </c>
    </row>
    <row r="254" spans="2:65" s="1" customFormat="1" ht="24.2" customHeight="1">
      <c r="B254" s="32"/>
      <c r="C254" s="136" t="s">
        <v>341</v>
      </c>
      <c r="D254" s="136" t="s">
        <v>146</v>
      </c>
      <c r="E254" s="137" t="s">
        <v>1258</v>
      </c>
      <c r="F254" s="138" t="s">
        <v>1259</v>
      </c>
      <c r="G254" s="139" t="s">
        <v>350</v>
      </c>
      <c r="H254" s="140">
        <v>15</v>
      </c>
      <c r="I254" s="141"/>
      <c r="J254" s="142">
        <f>ROUND(I254*H254,2)</f>
        <v>0</v>
      </c>
      <c r="K254" s="138" t="s">
        <v>150</v>
      </c>
      <c r="L254" s="32"/>
      <c r="M254" s="143" t="s">
        <v>1</v>
      </c>
      <c r="N254" s="144" t="s">
        <v>46</v>
      </c>
      <c r="P254" s="145">
        <f>O254*H254</f>
        <v>0</v>
      </c>
      <c r="Q254" s="145">
        <v>0.22394</v>
      </c>
      <c r="R254" s="145">
        <f>Q254*H254</f>
        <v>3.3591000000000002</v>
      </c>
      <c r="S254" s="145">
        <v>0</v>
      </c>
      <c r="T254" s="146">
        <f>S254*H254</f>
        <v>0</v>
      </c>
      <c r="AR254" s="147" t="s">
        <v>151</v>
      </c>
      <c r="AT254" s="147" t="s">
        <v>146</v>
      </c>
      <c r="AU254" s="147" t="s">
        <v>90</v>
      </c>
      <c r="AY254" s="17" t="s">
        <v>144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88</v>
      </c>
      <c r="BK254" s="148">
        <f>ROUND(I254*H254,2)</f>
        <v>0</v>
      </c>
      <c r="BL254" s="17" t="s">
        <v>151</v>
      </c>
      <c r="BM254" s="147" t="s">
        <v>1260</v>
      </c>
    </row>
    <row r="255" spans="2:65" s="12" customFormat="1">
      <c r="B255" s="149"/>
      <c r="D255" s="150" t="s">
        <v>156</v>
      </c>
      <c r="E255" s="151" t="s">
        <v>1</v>
      </c>
      <c r="F255" s="152" t="s">
        <v>1261</v>
      </c>
      <c r="H255" s="153">
        <v>15</v>
      </c>
      <c r="I255" s="154"/>
      <c r="L255" s="149"/>
      <c r="M255" s="155"/>
      <c r="T255" s="156"/>
      <c r="AT255" s="151" t="s">
        <v>156</v>
      </c>
      <c r="AU255" s="151" t="s">
        <v>90</v>
      </c>
      <c r="AV255" s="12" t="s">
        <v>90</v>
      </c>
      <c r="AW255" s="12" t="s">
        <v>36</v>
      </c>
      <c r="AX255" s="12" t="s">
        <v>88</v>
      </c>
      <c r="AY255" s="151" t="s">
        <v>144</v>
      </c>
    </row>
    <row r="256" spans="2:65" s="1" customFormat="1" ht="24.2" customHeight="1">
      <c r="B256" s="32"/>
      <c r="C256" s="173" t="s">
        <v>347</v>
      </c>
      <c r="D256" s="173" t="s">
        <v>309</v>
      </c>
      <c r="E256" s="174" t="s">
        <v>1262</v>
      </c>
      <c r="F256" s="175" t="s">
        <v>1263</v>
      </c>
      <c r="G256" s="176" t="s">
        <v>350</v>
      </c>
      <c r="H256" s="177">
        <v>1</v>
      </c>
      <c r="I256" s="178"/>
      <c r="J256" s="179">
        <f t="shared" ref="J256:J262" si="0">ROUND(I256*H256,2)</f>
        <v>0</v>
      </c>
      <c r="K256" s="175" t="s">
        <v>150</v>
      </c>
      <c r="L256" s="180"/>
      <c r="M256" s="181" t="s">
        <v>1</v>
      </c>
      <c r="N256" s="182" t="s">
        <v>46</v>
      </c>
      <c r="P256" s="145">
        <f t="shared" ref="P256:P262" si="1">O256*H256</f>
        <v>0</v>
      </c>
      <c r="Q256" s="145">
        <v>2.8000000000000001E-2</v>
      </c>
      <c r="R256" s="145">
        <f t="shared" ref="R256:R262" si="2">Q256*H256</f>
        <v>2.8000000000000001E-2</v>
      </c>
      <c r="S256" s="145">
        <v>0</v>
      </c>
      <c r="T256" s="146">
        <f t="shared" ref="T256:T262" si="3">S256*H256</f>
        <v>0</v>
      </c>
      <c r="AR256" s="147" t="s">
        <v>192</v>
      </c>
      <c r="AT256" s="147" t="s">
        <v>309</v>
      </c>
      <c r="AU256" s="147" t="s">
        <v>90</v>
      </c>
      <c r="AY256" s="17" t="s">
        <v>144</v>
      </c>
      <c r="BE256" s="148">
        <f t="shared" ref="BE256:BE262" si="4">IF(N256="základní",J256,0)</f>
        <v>0</v>
      </c>
      <c r="BF256" s="148">
        <f t="shared" ref="BF256:BF262" si="5">IF(N256="snížená",J256,0)</f>
        <v>0</v>
      </c>
      <c r="BG256" s="148">
        <f t="shared" ref="BG256:BG262" si="6">IF(N256="zákl. přenesená",J256,0)</f>
        <v>0</v>
      </c>
      <c r="BH256" s="148">
        <f t="shared" ref="BH256:BH262" si="7">IF(N256="sníž. přenesená",J256,0)</f>
        <v>0</v>
      </c>
      <c r="BI256" s="148">
        <f t="shared" ref="BI256:BI262" si="8">IF(N256="nulová",J256,0)</f>
        <v>0</v>
      </c>
      <c r="BJ256" s="17" t="s">
        <v>88</v>
      </c>
      <c r="BK256" s="148">
        <f t="shared" ref="BK256:BK262" si="9">ROUND(I256*H256,2)</f>
        <v>0</v>
      </c>
      <c r="BL256" s="17" t="s">
        <v>151</v>
      </c>
      <c r="BM256" s="147" t="s">
        <v>1264</v>
      </c>
    </row>
    <row r="257" spans="2:65" s="1" customFormat="1" ht="24.2" customHeight="1">
      <c r="B257" s="32"/>
      <c r="C257" s="173" t="s">
        <v>352</v>
      </c>
      <c r="D257" s="173" t="s">
        <v>309</v>
      </c>
      <c r="E257" s="174" t="s">
        <v>1265</v>
      </c>
      <c r="F257" s="175" t="s">
        <v>1266</v>
      </c>
      <c r="G257" s="176" t="s">
        <v>350</v>
      </c>
      <c r="H257" s="177">
        <v>4</v>
      </c>
      <c r="I257" s="178"/>
      <c r="J257" s="179">
        <f t="shared" si="0"/>
        <v>0</v>
      </c>
      <c r="K257" s="175" t="s">
        <v>150</v>
      </c>
      <c r="L257" s="180"/>
      <c r="M257" s="181" t="s">
        <v>1</v>
      </c>
      <c r="N257" s="182" t="s">
        <v>46</v>
      </c>
      <c r="P257" s="145">
        <f t="shared" si="1"/>
        <v>0</v>
      </c>
      <c r="Q257" s="145">
        <v>0.04</v>
      </c>
      <c r="R257" s="145">
        <f t="shared" si="2"/>
        <v>0.16</v>
      </c>
      <c r="S257" s="145">
        <v>0</v>
      </c>
      <c r="T257" s="146">
        <f t="shared" si="3"/>
        <v>0</v>
      </c>
      <c r="AR257" s="147" t="s">
        <v>192</v>
      </c>
      <c r="AT257" s="147" t="s">
        <v>309</v>
      </c>
      <c r="AU257" s="147" t="s">
        <v>90</v>
      </c>
      <c r="AY257" s="17" t="s">
        <v>144</v>
      </c>
      <c r="BE257" s="148">
        <f t="shared" si="4"/>
        <v>0</v>
      </c>
      <c r="BF257" s="148">
        <f t="shared" si="5"/>
        <v>0</v>
      </c>
      <c r="BG257" s="148">
        <f t="shared" si="6"/>
        <v>0</v>
      </c>
      <c r="BH257" s="148">
        <f t="shared" si="7"/>
        <v>0</v>
      </c>
      <c r="BI257" s="148">
        <f t="shared" si="8"/>
        <v>0</v>
      </c>
      <c r="BJ257" s="17" t="s">
        <v>88</v>
      </c>
      <c r="BK257" s="148">
        <f t="shared" si="9"/>
        <v>0</v>
      </c>
      <c r="BL257" s="17" t="s">
        <v>151</v>
      </c>
      <c r="BM257" s="147" t="s">
        <v>1267</v>
      </c>
    </row>
    <row r="258" spans="2:65" s="1" customFormat="1" ht="24.2" customHeight="1">
      <c r="B258" s="32"/>
      <c r="C258" s="173" t="s">
        <v>356</v>
      </c>
      <c r="D258" s="173" t="s">
        <v>309</v>
      </c>
      <c r="E258" s="174" t="s">
        <v>1268</v>
      </c>
      <c r="F258" s="175" t="s">
        <v>1269</v>
      </c>
      <c r="G258" s="176" t="s">
        <v>350</v>
      </c>
      <c r="H258" s="177">
        <v>5</v>
      </c>
      <c r="I258" s="178"/>
      <c r="J258" s="179">
        <f t="shared" si="0"/>
        <v>0</v>
      </c>
      <c r="K258" s="175" t="s">
        <v>150</v>
      </c>
      <c r="L258" s="180"/>
      <c r="M258" s="181" t="s">
        <v>1</v>
      </c>
      <c r="N258" s="182" t="s">
        <v>46</v>
      </c>
      <c r="P258" s="145">
        <f t="shared" si="1"/>
        <v>0</v>
      </c>
      <c r="Q258" s="145">
        <v>5.0999999999999997E-2</v>
      </c>
      <c r="R258" s="145">
        <f t="shared" si="2"/>
        <v>0.255</v>
      </c>
      <c r="S258" s="145">
        <v>0</v>
      </c>
      <c r="T258" s="146">
        <f t="shared" si="3"/>
        <v>0</v>
      </c>
      <c r="AR258" s="147" t="s">
        <v>192</v>
      </c>
      <c r="AT258" s="147" t="s">
        <v>309</v>
      </c>
      <c r="AU258" s="147" t="s">
        <v>90</v>
      </c>
      <c r="AY258" s="17" t="s">
        <v>144</v>
      </c>
      <c r="BE258" s="148">
        <f t="shared" si="4"/>
        <v>0</v>
      </c>
      <c r="BF258" s="148">
        <f t="shared" si="5"/>
        <v>0</v>
      </c>
      <c r="BG258" s="148">
        <f t="shared" si="6"/>
        <v>0</v>
      </c>
      <c r="BH258" s="148">
        <f t="shared" si="7"/>
        <v>0</v>
      </c>
      <c r="BI258" s="148">
        <f t="shared" si="8"/>
        <v>0</v>
      </c>
      <c r="BJ258" s="17" t="s">
        <v>88</v>
      </c>
      <c r="BK258" s="148">
        <f t="shared" si="9"/>
        <v>0</v>
      </c>
      <c r="BL258" s="17" t="s">
        <v>151</v>
      </c>
      <c r="BM258" s="147" t="s">
        <v>1270</v>
      </c>
    </row>
    <row r="259" spans="2:65" s="1" customFormat="1" ht="24.2" customHeight="1">
      <c r="B259" s="32"/>
      <c r="C259" s="173" t="s">
        <v>361</v>
      </c>
      <c r="D259" s="173" t="s">
        <v>309</v>
      </c>
      <c r="E259" s="174" t="s">
        <v>1271</v>
      </c>
      <c r="F259" s="175" t="s">
        <v>1272</v>
      </c>
      <c r="G259" s="176" t="s">
        <v>350</v>
      </c>
      <c r="H259" s="177">
        <v>5</v>
      </c>
      <c r="I259" s="178"/>
      <c r="J259" s="179">
        <f t="shared" si="0"/>
        <v>0</v>
      </c>
      <c r="K259" s="175" t="s">
        <v>150</v>
      </c>
      <c r="L259" s="180"/>
      <c r="M259" s="181" t="s">
        <v>1</v>
      </c>
      <c r="N259" s="182" t="s">
        <v>46</v>
      </c>
      <c r="P259" s="145">
        <f t="shared" si="1"/>
        <v>0</v>
      </c>
      <c r="Q259" s="145">
        <v>6.8000000000000005E-2</v>
      </c>
      <c r="R259" s="145">
        <f t="shared" si="2"/>
        <v>0.34</v>
      </c>
      <c r="S259" s="145">
        <v>0</v>
      </c>
      <c r="T259" s="146">
        <f t="shared" si="3"/>
        <v>0</v>
      </c>
      <c r="AR259" s="147" t="s">
        <v>192</v>
      </c>
      <c r="AT259" s="147" t="s">
        <v>309</v>
      </c>
      <c r="AU259" s="147" t="s">
        <v>90</v>
      </c>
      <c r="AY259" s="17" t="s">
        <v>144</v>
      </c>
      <c r="BE259" s="148">
        <f t="shared" si="4"/>
        <v>0</v>
      </c>
      <c r="BF259" s="148">
        <f t="shared" si="5"/>
        <v>0</v>
      </c>
      <c r="BG259" s="148">
        <f t="shared" si="6"/>
        <v>0</v>
      </c>
      <c r="BH259" s="148">
        <f t="shared" si="7"/>
        <v>0</v>
      </c>
      <c r="BI259" s="148">
        <f t="shared" si="8"/>
        <v>0</v>
      </c>
      <c r="BJ259" s="17" t="s">
        <v>88</v>
      </c>
      <c r="BK259" s="148">
        <f t="shared" si="9"/>
        <v>0</v>
      </c>
      <c r="BL259" s="17" t="s">
        <v>151</v>
      </c>
      <c r="BM259" s="147" t="s">
        <v>1273</v>
      </c>
    </row>
    <row r="260" spans="2:65" s="1" customFormat="1" ht="33" customHeight="1">
      <c r="B260" s="32"/>
      <c r="C260" s="136" t="s">
        <v>366</v>
      </c>
      <c r="D260" s="136" t="s">
        <v>146</v>
      </c>
      <c r="E260" s="137" t="s">
        <v>1274</v>
      </c>
      <c r="F260" s="138" t="s">
        <v>1275</v>
      </c>
      <c r="G260" s="139" t="s">
        <v>350</v>
      </c>
      <c r="H260" s="140">
        <v>3</v>
      </c>
      <c r="I260" s="141"/>
      <c r="J260" s="142">
        <f t="shared" si="0"/>
        <v>0</v>
      </c>
      <c r="K260" s="138" t="s">
        <v>150</v>
      </c>
      <c r="L260" s="32"/>
      <c r="M260" s="143" t="s">
        <v>1</v>
      </c>
      <c r="N260" s="144" t="s">
        <v>46</v>
      </c>
      <c r="P260" s="145">
        <f t="shared" si="1"/>
        <v>0</v>
      </c>
      <c r="Q260" s="145">
        <v>0.22394</v>
      </c>
      <c r="R260" s="145">
        <f t="shared" si="2"/>
        <v>0.67181999999999997</v>
      </c>
      <c r="S260" s="145">
        <v>0</v>
      </c>
      <c r="T260" s="146">
        <f t="shared" si="3"/>
        <v>0</v>
      </c>
      <c r="AR260" s="147" t="s">
        <v>151</v>
      </c>
      <c r="AT260" s="147" t="s">
        <v>146</v>
      </c>
      <c r="AU260" s="147" t="s">
        <v>90</v>
      </c>
      <c r="AY260" s="17" t="s">
        <v>144</v>
      </c>
      <c r="BE260" s="148">
        <f t="shared" si="4"/>
        <v>0</v>
      </c>
      <c r="BF260" s="148">
        <f t="shared" si="5"/>
        <v>0</v>
      </c>
      <c r="BG260" s="148">
        <f t="shared" si="6"/>
        <v>0</v>
      </c>
      <c r="BH260" s="148">
        <f t="shared" si="7"/>
        <v>0</v>
      </c>
      <c r="BI260" s="148">
        <f t="shared" si="8"/>
        <v>0</v>
      </c>
      <c r="BJ260" s="17" t="s">
        <v>88</v>
      </c>
      <c r="BK260" s="148">
        <f t="shared" si="9"/>
        <v>0</v>
      </c>
      <c r="BL260" s="17" t="s">
        <v>151</v>
      </c>
      <c r="BM260" s="147" t="s">
        <v>1276</v>
      </c>
    </row>
    <row r="261" spans="2:65" s="1" customFormat="1" ht="24.2" customHeight="1">
      <c r="B261" s="32"/>
      <c r="C261" s="173" t="s">
        <v>372</v>
      </c>
      <c r="D261" s="173" t="s">
        <v>309</v>
      </c>
      <c r="E261" s="174" t="s">
        <v>1277</v>
      </c>
      <c r="F261" s="175" t="s">
        <v>1278</v>
      </c>
      <c r="G261" s="176" t="s">
        <v>350</v>
      </c>
      <c r="H261" s="177">
        <v>3</v>
      </c>
      <c r="I261" s="178"/>
      <c r="J261" s="179">
        <f t="shared" si="0"/>
        <v>0</v>
      </c>
      <c r="K261" s="175" t="s">
        <v>150</v>
      </c>
      <c r="L261" s="180"/>
      <c r="M261" s="181" t="s">
        <v>1</v>
      </c>
      <c r="N261" s="182" t="s">
        <v>46</v>
      </c>
      <c r="P261" s="145">
        <f t="shared" si="1"/>
        <v>0</v>
      </c>
      <c r="Q261" s="145">
        <v>8.1000000000000003E-2</v>
      </c>
      <c r="R261" s="145">
        <f t="shared" si="2"/>
        <v>0.24299999999999999</v>
      </c>
      <c r="S261" s="145">
        <v>0</v>
      </c>
      <c r="T261" s="146">
        <f t="shared" si="3"/>
        <v>0</v>
      </c>
      <c r="AR261" s="147" t="s">
        <v>192</v>
      </c>
      <c r="AT261" s="147" t="s">
        <v>309</v>
      </c>
      <c r="AU261" s="147" t="s">
        <v>90</v>
      </c>
      <c r="AY261" s="17" t="s">
        <v>144</v>
      </c>
      <c r="BE261" s="148">
        <f t="shared" si="4"/>
        <v>0</v>
      </c>
      <c r="BF261" s="148">
        <f t="shared" si="5"/>
        <v>0</v>
      </c>
      <c r="BG261" s="148">
        <f t="shared" si="6"/>
        <v>0</v>
      </c>
      <c r="BH261" s="148">
        <f t="shared" si="7"/>
        <v>0</v>
      </c>
      <c r="BI261" s="148">
        <f t="shared" si="8"/>
        <v>0</v>
      </c>
      <c r="BJ261" s="17" t="s">
        <v>88</v>
      </c>
      <c r="BK261" s="148">
        <f t="shared" si="9"/>
        <v>0</v>
      </c>
      <c r="BL261" s="17" t="s">
        <v>151</v>
      </c>
      <c r="BM261" s="147" t="s">
        <v>1279</v>
      </c>
    </row>
    <row r="262" spans="2:65" s="1" customFormat="1" ht="37.9" customHeight="1">
      <c r="B262" s="32"/>
      <c r="C262" s="136" t="s">
        <v>377</v>
      </c>
      <c r="D262" s="136" t="s">
        <v>146</v>
      </c>
      <c r="E262" s="137" t="s">
        <v>1280</v>
      </c>
      <c r="F262" s="138" t="s">
        <v>1281</v>
      </c>
      <c r="G262" s="139" t="s">
        <v>239</v>
      </c>
      <c r="H262" s="140">
        <v>2.4129999999999998</v>
      </c>
      <c r="I262" s="141"/>
      <c r="J262" s="142">
        <f t="shared" si="0"/>
        <v>0</v>
      </c>
      <c r="K262" s="138" t="s">
        <v>150</v>
      </c>
      <c r="L262" s="32"/>
      <c r="M262" s="143" t="s">
        <v>1</v>
      </c>
      <c r="N262" s="144" t="s">
        <v>46</v>
      </c>
      <c r="P262" s="145">
        <f t="shared" si="1"/>
        <v>0</v>
      </c>
      <c r="Q262" s="145">
        <v>0</v>
      </c>
      <c r="R262" s="145">
        <f t="shared" si="2"/>
        <v>0</v>
      </c>
      <c r="S262" s="145">
        <v>0</v>
      </c>
      <c r="T262" s="146">
        <f t="shared" si="3"/>
        <v>0</v>
      </c>
      <c r="AR262" s="147" t="s">
        <v>151</v>
      </c>
      <c r="AT262" s="147" t="s">
        <v>146</v>
      </c>
      <c r="AU262" s="147" t="s">
        <v>90</v>
      </c>
      <c r="AY262" s="17" t="s">
        <v>144</v>
      </c>
      <c r="BE262" s="148">
        <f t="shared" si="4"/>
        <v>0</v>
      </c>
      <c r="BF262" s="148">
        <f t="shared" si="5"/>
        <v>0</v>
      </c>
      <c r="BG262" s="148">
        <f t="shared" si="6"/>
        <v>0</v>
      </c>
      <c r="BH262" s="148">
        <f t="shared" si="7"/>
        <v>0</v>
      </c>
      <c r="BI262" s="148">
        <f t="shared" si="8"/>
        <v>0</v>
      </c>
      <c r="BJ262" s="17" t="s">
        <v>88</v>
      </c>
      <c r="BK262" s="148">
        <f t="shared" si="9"/>
        <v>0</v>
      </c>
      <c r="BL262" s="17" t="s">
        <v>151</v>
      </c>
      <c r="BM262" s="147" t="s">
        <v>1282</v>
      </c>
    </row>
    <row r="263" spans="2:65" s="13" customFormat="1">
      <c r="B263" s="157"/>
      <c r="D263" s="150" t="s">
        <v>156</v>
      </c>
      <c r="E263" s="158" t="s">
        <v>1</v>
      </c>
      <c r="F263" s="159" t="s">
        <v>1283</v>
      </c>
      <c r="H263" s="158" t="s">
        <v>1</v>
      </c>
      <c r="I263" s="160"/>
      <c r="L263" s="157"/>
      <c r="M263" s="161"/>
      <c r="T263" s="162"/>
      <c r="AT263" s="158" t="s">
        <v>156</v>
      </c>
      <c r="AU263" s="158" t="s">
        <v>90</v>
      </c>
      <c r="AV263" s="13" t="s">
        <v>88</v>
      </c>
      <c r="AW263" s="13" t="s">
        <v>36</v>
      </c>
      <c r="AX263" s="13" t="s">
        <v>81</v>
      </c>
      <c r="AY263" s="158" t="s">
        <v>144</v>
      </c>
    </row>
    <row r="264" spans="2:65" s="12" customFormat="1">
      <c r="B264" s="149"/>
      <c r="D264" s="150" t="s">
        <v>156</v>
      </c>
      <c r="E264" s="151" t="s">
        <v>1</v>
      </c>
      <c r="F264" s="152" t="s">
        <v>1284</v>
      </c>
      <c r="H264" s="153">
        <v>2.4129999999999998</v>
      </c>
      <c r="I264" s="154"/>
      <c r="L264" s="149"/>
      <c r="M264" s="155"/>
      <c r="T264" s="156"/>
      <c r="AT264" s="151" t="s">
        <v>156</v>
      </c>
      <c r="AU264" s="151" t="s">
        <v>90</v>
      </c>
      <c r="AV264" s="12" t="s">
        <v>90</v>
      </c>
      <c r="AW264" s="12" t="s">
        <v>36</v>
      </c>
      <c r="AX264" s="12" t="s">
        <v>88</v>
      </c>
      <c r="AY264" s="151" t="s">
        <v>144</v>
      </c>
    </row>
    <row r="265" spans="2:65" s="11" customFormat="1" ht="22.9" customHeight="1">
      <c r="B265" s="124"/>
      <c r="D265" s="125" t="s">
        <v>80</v>
      </c>
      <c r="E265" s="134" t="s">
        <v>174</v>
      </c>
      <c r="F265" s="134" t="s">
        <v>389</v>
      </c>
      <c r="I265" s="127"/>
      <c r="J265" s="135">
        <f>BK265</f>
        <v>0</v>
      </c>
      <c r="L265" s="124"/>
      <c r="M265" s="129"/>
      <c r="P265" s="130">
        <f>SUM(P266:P314)</f>
        <v>0</v>
      </c>
      <c r="R265" s="130">
        <f>SUM(R266:R314)</f>
        <v>0</v>
      </c>
      <c r="T265" s="131">
        <f>SUM(T266:T314)</f>
        <v>0</v>
      </c>
      <c r="AR265" s="125" t="s">
        <v>88</v>
      </c>
      <c r="AT265" s="132" t="s">
        <v>80</v>
      </c>
      <c r="AU265" s="132" t="s">
        <v>88</v>
      </c>
      <c r="AY265" s="125" t="s">
        <v>144</v>
      </c>
      <c r="BK265" s="133">
        <f>SUM(BK266:BK314)</f>
        <v>0</v>
      </c>
    </row>
    <row r="266" spans="2:65" s="1" customFormat="1" ht="33" customHeight="1">
      <c r="B266" s="32"/>
      <c r="C266" s="136" t="s">
        <v>382</v>
      </c>
      <c r="D266" s="136" t="s">
        <v>146</v>
      </c>
      <c r="E266" s="137" t="s">
        <v>391</v>
      </c>
      <c r="F266" s="138" t="s">
        <v>392</v>
      </c>
      <c r="G266" s="139" t="s">
        <v>149</v>
      </c>
      <c r="H266" s="140">
        <v>402.86500000000001</v>
      </c>
      <c r="I266" s="141"/>
      <c r="J266" s="142">
        <f>ROUND(I266*H266,2)</f>
        <v>0</v>
      </c>
      <c r="K266" s="138" t="s">
        <v>150</v>
      </c>
      <c r="L266" s="32"/>
      <c r="M266" s="143" t="s">
        <v>1</v>
      </c>
      <c r="N266" s="144" t="s">
        <v>46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151</v>
      </c>
      <c r="AT266" s="147" t="s">
        <v>146</v>
      </c>
      <c r="AU266" s="147" t="s">
        <v>90</v>
      </c>
      <c r="AY266" s="17" t="s">
        <v>144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88</v>
      </c>
      <c r="BK266" s="148">
        <f>ROUND(I266*H266,2)</f>
        <v>0</v>
      </c>
      <c r="BL266" s="17" t="s">
        <v>151</v>
      </c>
      <c r="BM266" s="147" t="s">
        <v>1285</v>
      </c>
    </row>
    <row r="267" spans="2:65" s="13" customFormat="1">
      <c r="B267" s="157"/>
      <c r="D267" s="150" t="s">
        <v>156</v>
      </c>
      <c r="E267" s="158" t="s">
        <v>1</v>
      </c>
      <c r="F267" s="159" t="s">
        <v>1178</v>
      </c>
      <c r="H267" s="158" t="s">
        <v>1</v>
      </c>
      <c r="I267" s="160"/>
      <c r="L267" s="157"/>
      <c r="M267" s="161"/>
      <c r="T267" s="162"/>
      <c r="AT267" s="158" t="s">
        <v>156</v>
      </c>
      <c r="AU267" s="158" t="s">
        <v>90</v>
      </c>
      <c r="AV267" s="13" t="s">
        <v>88</v>
      </c>
      <c r="AW267" s="13" t="s">
        <v>36</v>
      </c>
      <c r="AX267" s="13" t="s">
        <v>81</v>
      </c>
      <c r="AY267" s="158" t="s">
        <v>144</v>
      </c>
    </row>
    <row r="268" spans="2:65" s="13" customFormat="1">
      <c r="B268" s="157"/>
      <c r="D268" s="150" t="s">
        <v>156</v>
      </c>
      <c r="E268" s="158" t="s">
        <v>1</v>
      </c>
      <c r="F268" s="159" t="s">
        <v>163</v>
      </c>
      <c r="H268" s="158" t="s">
        <v>1</v>
      </c>
      <c r="I268" s="160"/>
      <c r="L268" s="157"/>
      <c r="M268" s="161"/>
      <c r="T268" s="162"/>
      <c r="AT268" s="158" t="s">
        <v>156</v>
      </c>
      <c r="AU268" s="158" t="s">
        <v>90</v>
      </c>
      <c r="AV268" s="13" t="s">
        <v>88</v>
      </c>
      <c r="AW268" s="13" t="s">
        <v>36</v>
      </c>
      <c r="AX268" s="13" t="s">
        <v>81</v>
      </c>
      <c r="AY268" s="158" t="s">
        <v>144</v>
      </c>
    </row>
    <row r="269" spans="2:65" s="12" customFormat="1">
      <c r="B269" s="149"/>
      <c r="D269" s="150" t="s">
        <v>156</v>
      </c>
      <c r="E269" s="151" t="s">
        <v>1</v>
      </c>
      <c r="F269" s="152" t="s">
        <v>1179</v>
      </c>
      <c r="H269" s="153">
        <v>371.26499999999999</v>
      </c>
      <c r="I269" s="154"/>
      <c r="L269" s="149"/>
      <c r="M269" s="155"/>
      <c r="T269" s="156"/>
      <c r="AT269" s="151" t="s">
        <v>156</v>
      </c>
      <c r="AU269" s="151" t="s">
        <v>90</v>
      </c>
      <c r="AV269" s="12" t="s">
        <v>90</v>
      </c>
      <c r="AW269" s="12" t="s">
        <v>36</v>
      </c>
      <c r="AX269" s="12" t="s">
        <v>81</v>
      </c>
      <c r="AY269" s="151" t="s">
        <v>144</v>
      </c>
    </row>
    <row r="270" spans="2:65" s="12" customFormat="1">
      <c r="B270" s="149"/>
      <c r="D270" s="150" t="s">
        <v>156</v>
      </c>
      <c r="E270" s="151" t="s">
        <v>1</v>
      </c>
      <c r="F270" s="152" t="s">
        <v>1180</v>
      </c>
      <c r="H270" s="153">
        <v>6</v>
      </c>
      <c r="I270" s="154"/>
      <c r="L270" s="149"/>
      <c r="M270" s="155"/>
      <c r="T270" s="156"/>
      <c r="AT270" s="151" t="s">
        <v>156</v>
      </c>
      <c r="AU270" s="151" t="s">
        <v>90</v>
      </c>
      <c r="AV270" s="12" t="s">
        <v>90</v>
      </c>
      <c r="AW270" s="12" t="s">
        <v>36</v>
      </c>
      <c r="AX270" s="12" t="s">
        <v>81</v>
      </c>
      <c r="AY270" s="151" t="s">
        <v>144</v>
      </c>
    </row>
    <row r="271" spans="2:65" s="12" customFormat="1">
      <c r="B271" s="149"/>
      <c r="D271" s="150" t="s">
        <v>156</v>
      </c>
      <c r="E271" s="151" t="s">
        <v>1</v>
      </c>
      <c r="F271" s="152" t="s">
        <v>1181</v>
      </c>
      <c r="H271" s="153">
        <v>25.6</v>
      </c>
      <c r="I271" s="154"/>
      <c r="L271" s="149"/>
      <c r="M271" s="155"/>
      <c r="T271" s="156"/>
      <c r="AT271" s="151" t="s">
        <v>156</v>
      </c>
      <c r="AU271" s="151" t="s">
        <v>90</v>
      </c>
      <c r="AV271" s="12" t="s">
        <v>90</v>
      </c>
      <c r="AW271" s="12" t="s">
        <v>36</v>
      </c>
      <c r="AX271" s="12" t="s">
        <v>81</v>
      </c>
      <c r="AY271" s="151" t="s">
        <v>144</v>
      </c>
    </row>
    <row r="272" spans="2:65" s="14" customFormat="1">
      <c r="B272" s="166"/>
      <c r="D272" s="150" t="s">
        <v>156</v>
      </c>
      <c r="E272" s="167" t="s">
        <v>1</v>
      </c>
      <c r="F272" s="168" t="s">
        <v>173</v>
      </c>
      <c r="H272" s="169">
        <v>402.86500000000001</v>
      </c>
      <c r="I272" s="170"/>
      <c r="L272" s="166"/>
      <c r="M272" s="171"/>
      <c r="T272" s="172"/>
      <c r="AT272" s="167" t="s">
        <v>156</v>
      </c>
      <c r="AU272" s="167" t="s">
        <v>90</v>
      </c>
      <c r="AV272" s="14" t="s">
        <v>151</v>
      </c>
      <c r="AW272" s="14" t="s">
        <v>36</v>
      </c>
      <c r="AX272" s="14" t="s">
        <v>88</v>
      </c>
      <c r="AY272" s="167" t="s">
        <v>144</v>
      </c>
    </row>
    <row r="273" spans="2:65" s="1" customFormat="1" ht="33" customHeight="1">
      <c r="B273" s="32"/>
      <c r="C273" s="136" t="s">
        <v>390</v>
      </c>
      <c r="D273" s="136" t="s">
        <v>146</v>
      </c>
      <c r="E273" s="137" t="s">
        <v>395</v>
      </c>
      <c r="F273" s="138" t="s">
        <v>396</v>
      </c>
      <c r="G273" s="139" t="s">
        <v>149</v>
      </c>
      <c r="H273" s="140">
        <v>402.86500000000001</v>
      </c>
      <c r="I273" s="141"/>
      <c r="J273" s="142">
        <f>ROUND(I273*H273,2)</f>
        <v>0</v>
      </c>
      <c r="K273" s="138" t="s">
        <v>150</v>
      </c>
      <c r="L273" s="32"/>
      <c r="M273" s="143" t="s">
        <v>1</v>
      </c>
      <c r="N273" s="144" t="s">
        <v>46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151</v>
      </c>
      <c r="AT273" s="147" t="s">
        <v>146</v>
      </c>
      <c r="AU273" s="147" t="s">
        <v>90</v>
      </c>
      <c r="AY273" s="17" t="s">
        <v>144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88</v>
      </c>
      <c r="BK273" s="148">
        <f>ROUND(I273*H273,2)</f>
        <v>0</v>
      </c>
      <c r="BL273" s="17" t="s">
        <v>151</v>
      </c>
      <c r="BM273" s="147" t="s">
        <v>1286</v>
      </c>
    </row>
    <row r="274" spans="2:65" s="13" customFormat="1">
      <c r="B274" s="157"/>
      <c r="D274" s="150" t="s">
        <v>156</v>
      </c>
      <c r="E274" s="158" t="s">
        <v>1</v>
      </c>
      <c r="F274" s="159" t="s">
        <v>1178</v>
      </c>
      <c r="H274" s="158" t="s">
        <v>1</v>
      </c>
      <c r="I274" s="160"/>
      <c r="L274" s="157"/>
      <c r="M274" s="161"/>
      <c r="T274" s="162"/>
      <c r="AT274" s="158" t="s">
        <v>156</v>
      </c>
      <c r="AU274" s="158" t="s">
        <v>90</v>
      </c>
      <c r="AV274" s="13" t="s">
        <v>88</v>
      </c>
      <c r="AW274" s="13" t="s">
        <v>36</v>
      </c>
      <c r="AX274" s="13" t="s">
        <v>81</v>
      </c>
      <c r="AY274" s="158" t="s">
        <v>144</v>
      </c>
    </row>
    <row r="275" spans="2:65" s="13" customFormat="1">
      <c r="B275" s="157"/>
      <c r="D275" s="150" t="s">
        <v>156</v>
      </c>
      <c r="E275" s="158" t="s">
        <v>1</v>
      </c>
      <c r="F275" s="159" t="s">
        <v>163</v>
      </c>
      <c r="H275" s="158" t="s">
        <v>1</v>
      </c>
      <c r="I275" s="160"/>
      <c r="L275" s="157"/>
      <c r="M275" s="161"/>
      <c r="T275" s="162"/>
      <c r="AT275" s="158" t="s">
        <v>156</v>
      </c>
      <c r="AU275" s="158" t="s">
        <v>90</v>
      </c>
      <c r="AV275" s="13" t="s">
        <v>88</v>
      </c>
      <c r="AW275" s="13" t="s">
        <v>36</v>
      </c>
      <c r="AX275" s="13" t="s">
        <v>81</v>
      </c>
      <c r="AY275" s="158" t="s">
        <v>144</v>
      </c>
    </row>
    <row r="276" spans="2:65" s="12" customFormat="1">
      <c r="B276" s="149"/>
      <c r="D276" s="150" t="s">
        <v>156</v>
      </c>
      <c r="E276" s="151" t="s">
        <v>1</v>
      </c>
      <c r="F276" s="152" t="s">
        <v>1179</v>
      </c>
      <c r="H276" s="153">
        <v>371.26499999999999</v>
      </c>
      <c r="I276" s="154"/>
      <c r="L276" s="149"/>
      <c r="M276" s="155"/>
      <c r="T276" s="156"/>
      <c r="AT276" s="151" t="s">
        <v>156</v>
      </c>
      <c r="AU276" s="151" t="s">
        <v>90</v>
      </c>
      <c r="AV276" s="12" t="s">
        <v>90</v>
      </c>
      <c r="AW276" s="12" t="s">
        <v>36</v>
      </c>
      <c r="AX276" s="12" t="s">
        <v>81</v>
      </c>
      <c r="AY276" s="151" t="s">
        <v>144</v>
      </c>
    </row>
    <row r="277" spans="2:65" s="12" customFormat="1">
      <c r="B277" s="149"/>
      <c r="D277" s="150" t="s">
        <v>156</v>
      </c>
      <c r="E277" s="151" t="s">
        <v>1</v>
      </c>
      <c r="F277" s="152" t="s">
        <v>1180</v>
      </c>
      <c r="H277" s="153">
        <v>6</v>
      </c>
      <c r="I277" s="154"/>
      <c r="L277" s="149"/>
      <c r="M277" s="155"/>
      <c r="T277" s="156"/>
      <c r="AT277" s="151" t="s">
        <v>156</v>
      </c>
      <c r="AU277" s="151" t="s">
        <v>90</v>
      </c>
      <c r="AV277" s="12" t="s">
        <v>90</v>
      </c>
      <c r="AW277" s="12" t="s">
        <v>36</v>
      </c>
      <c r="AX277" s="12" t="s">
        <v>81</v>
      </c>
      <c r="AY277" s="151" t="s">
        <v>144</v>
      </c>
    </row>
    <row r="278" spans="2:65" s="12" customFormat="1">
      <c r="B278" s="149"/>
      <c r="D278" s="150" t="s">
        <v>156</v>
      </c>
      <c r="E278" s="151" t="s">
        <v>1</v>
      </c>
      <c r="F278" s="152" t="s">
        <v>1181</v>
      </c>
      <c r="H278" s="153">
        <v>25.6</v>
      </c>
      <c r="I278" s="154"/>
      <c r="L278" s="149"/>
      <c r="M278" s="155"/>
      <c r="T278" s="156"/>
      <c r="AT278" s="151" t="s">
        <v>156</v>
      </c>
      <c r="AU278" s="151" t="s">
        <v>90</v>
      </c>
      <c r="AV278" s="12" t="s">
        <v>90</v>
      </c>
      <c r="AW278" s="12" t="s">
        <v>36</v>
      </c>
      <c r="AX278" s="12" t="s">
        <v>81</v>
      </c>
      <c r="AY278" s="151" t="s">
        <v>144</v>
      </c>
    </row>
    <row r="279" spans="2:65" s="14" customFormat="1">
      <c r="B279" s="166"/>
      <c r="D279" s="150" t="s">
        <v>156</v>
      </c>
      <c r="E279" s="167" t="s">
        <v>1</v>
      </c>
      <c r="F279" s="168" t="s">
        <v>173</v>
      </c>
      <c r="H279" s="169">
        <v>402.86500000000001</v>
      </c>
      <c r="I279" s="170"/>
      <c r="L279" s="166"/>
      <c r="M279" s="171"/>
      <c r="T279" s="172"/>
      <c r="AT279" s="167" t="s">
        <v>156</v>
      </c>
      <c r="AU279" s="167" t="s">
        <v>90</v>
      </c>
      <c r="AV279" s="14" t="s">
        <v>151</v>
      </c>
      <c r="AW279" s="14" t="s">
        <v>36</v>
      </c>
      <c r="AX279" s="14" t="s">
        <v>88</v>
      </c>
      <c r="AY279" s="167" t="s">
        <v>144</v>
      </c>
    </row>
    <row r="280" spans="2:65" s="1" customFormat="1" ht="49.15" customHeight="1">
      <c r="B280" s="32"/>
      <c r="C280" s="136" t="s">
        <v>394</v>
      </c>
      <c r="D280" s="136" t="s">
        <v>146</v>
      </c>
      <c r="E280" s="137" t="s">
        <v>399</v>
      </c>
      <c r="F280" s="138" t="s">
        <v>400</v>
      </c>
      <c r="G280" s="139" t="s">
        <v>149</v>
      </c>
      <c r="H280" s="140">
        <v>402.86500000000001</v>
      </c>
      <c r="I280" s="141"/>
      <c r="J280" s="142">
        <f>ROUND(I280*H280,2)</f>
        <v>0</v>
      </c>
      <c r="K280" s="138" t="s">
        <v>150</v>
      </c>
      <c r="L280" s="32"/>
      <c r="M280" s="143" t="s">
        <v>1</v>
      </c>
      <c r="N280" s="144" t="s">
        <v>46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151</v>
      </c>
      <c r="AT280" s="147" t="s">
        <v>146</v>
      </c>
      <c r="AU280" s="147" t="s">
        <v>90</v>
      </c>
      <c r="AY280" s="17" t="s">
        <v>144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7" t="s">
        <v>88</v>
      </c>
      <c r="BK280" s="148">
        <f>ROUND(I280*H280,2)</f>
        <v>0</v>
      </c>
      <c r="BL280" s="17" t="s">
        <v>151</v>
      </c>
      <c r="BM280" s="147" t="s">
        <v>1287</v>
      </c>
    </row>
    <row r="281" spans="2:65" s="13" customFormat="1">
      <c r="B281" s="157"/>
      <c r="D281" s="150" t="s">
        <v>156</v>
      </c>
      <c r="E281" s="158" t="s">
        <v>1</v>
      </c>
      <c r="F281" s="159" t="s">
        <v>1178</v>
      </c>
      <c r="H281" s="158" t="s">
        <v>1</v>
      </c>
      <c r="I281" s="160"/>
      <c r="L281" s="157"/>
      <c r="M281" s="161"/>
      <c r="T281" s="162"/>
      <c r="AT281" s="158" t="s">
        <v>156</v>
      </c>
      <c r="AU281" s="158" t="s">
        <v>90</v>
      </c>
      <c r="AV281" s="13" t="s">
        <v>88</v>
      </c>
      <c r="AW281" s="13" t="s">
        <v>36</v>
      </c>
      <c r="AX281" s="13" t="s">
        <v>81</v>
      </c>
      <c r="AY281" s="158" t="s">
        <v>144</v>
      </c>
    </row>
    <row r="282" spans="2:65" s="13" customFormat="1">
      <c r="B282" s="157"/>
      <c r="D282" s="150" t="s">
        <v>156</v>
      </c>
      <c r="E282" s="158" t="s">
        <v>1</v>
      </c>
      <c r="F282" s="159" t="s">
        <v>163</v>
      </c>
      <c r="H282" s="158" t="s">
        <v>1</v>
      </c>
      <c r="I282" s="160"/>
      <c r="L282" s="157"/>
      <c r="M282" s="161"/>
      <c r="T282" s="162"/>
      <c r="AT282" s="158" t="s">
        <v>156</v>
      </c>
      <c r="AU282" s="158" t="s">
        <v>90</v>
      </c>
      <c r="AV282" s="13" t="s">
        <v>88</v>
      </c>
      <c r="AW282" s="13" t="s">
        <v>36</v>
      </c>
      <c r="AX282" s="13" t="s">
        <v>81</v>
      </c>
      <c r="AY282" s="158" t="s">
        <v>144</v>
      </c>
    </row>
    <row r="283" spans="2:65" s="12" customFormat="1">
      <c r="B283" s="149"/>
      <c r="D283" s="150" t="s">
        <v>156</v>
      </c>
      <c r="E283" s="151" t="s">
        <v>1</v>
      </c>
      <c r="F283" s="152" t="s">
        <v>1179</v>
      </c>
      <c r="H283" s="153">
        <v>371.26499999999999</v>
      </c>
      <c r="I283" s="154"/>
      <c r="L283" s="149"/>
      <c r="M283" s="155"/>
      <c r="T283" s="156"/>
      <c r="AT283" s="151" t="s">
        <v>156</v>
      </c>
      <c r="AU283" s="151" t="s">
        <v>90</v>
      </c>
      <c r="AV283" s="12" t="s">
        <v>90</v>
      </c>
      <c r="AW283" s="12" t="s">
        <v>36</v>
      </c>
      <c r="AX283" s="12" t="s">
        <v>81</v>
      </c>
      <c r="AY283" s="151" t="s">
        <v>144</v>
      </c>
    </row>
    <row r="284" spans="2:65" s="12" customFormat="1">
      <c r="B284" s="149"/>
      <c r="D284" s="150" t="s">
        <v>156</v>
      </c>
      <c r="E284" s="151" t="s">
        <v>1</v>
      </c>
      <c r="F284" s="152" t="s">
        <v>1180</v>
      </c>
      <c r="H284" s="153">
        <v>6</v>
      </c>
      <c r="I284" s="154"/>
      <c r="L284" s="149"/>
      <c r="M284" s="155"/>
      <c r="T284" s="156"/>
      <c r="AT284" s="151" t="s">
        <v>156</v>
      </c>
      <c r="AU284" s="151" t="s">
        <v>90</v>
      </c>
      <c r="AV284" s="12" t="s">
        <v>90</v>
      </c>
      <c r="AW284" s="12" t="s">
        <v>36</v>
      </c>
      <c r="AX284" s="12" t="s">
        <v>81</v>
      </c>
      <c r="AY284" s="151" t="s">
        <v>144</v>
      </c>
    </row>
    <row r="285" spans="2:65" s="12" customFormat="1">
      <c r="B285" s="149"/>
      <c r="D285" s="150" t="s">
        <v>156</v>
      </c>
      <c r="E285" s="151" t="s">
        <v>1</v>
      </c>
      <c r="F285" s="152" t="s">
        <v>1181</v>
      </c>
      <c r="H285" s="153">
        <v>25.6</v>
      </c>
      <c r="I285" s="154"/>
      <c r="L285" s="149"/>
      <c r="M285" s="155"/>
      <c r="T285" s="156"/>
      <c r="AT285" s="151" t="s">
        <v>156</v>
      </c>
      <c r="AU285" s="151" t="s">
        <v>90</v>
      </c>
      <c r="AV285" s="12" t="s">
        <v>90</v>
      </c>
      <c r="AW285" s="12" t="s">
        <v>36</v>
      </c>
      <c r="AX285" s="12" t="s">
        <v>81</v>
      </c>
      <c r="AY285" s="151" t="s">
        <v>144</v>
      </c>
    </row>
    <row r="286" spans="2:65" s="14" customFormat="1">
      <c r="B286" s="166"/>
      <c r="D286" s="150" t="s">
        <v>156</v>
      </c>
      <c r="E286" s="167" t="s">
        <v>1</v>
      </c>
      <c r="F286" s="168" t="s">
        <v>173</v>
      </c>
      <c r="H286" s="169">
        <v>402.86500000000001</v>
      </c>
      <c r="I286" s="170"/>
      <c r="L286" s="166"/>
      <c r="M286" s="171"/>
      <c r="T286" s="172"/>
      <c r="AT286" s="167" t="s">
        <v>156</v>
      </c>
      <c r="AU286" s="167" t="s">
        <v>90</v>
      </c>
      <c r="AV286" s="14" t="s">
        <v>151</v>
      </c>
      <c r="AW286" s="14" t="s">
        <v>36</v>
      </c>
      <c r="AX286" s="14" t="s">
        <v>88</v>
      </c>
      <c r="AY286" s="167" t="s">
        <v>144</v>
      </c>
    </row>
    <row r="287" spans="2:65" s="1" customFormat="1" ht="37.9" customHeight="1">
      <c r="B287" s="32"/>
      <c r="C287" s="136" t="s">
        <v>398</v>
      </c>
      <c r="D287" s="136" t="s">
        <v>146</v>
      </c>
      <c r="E287" s="137" t="s">
        <v>407</v>
      </c>
      <c r="F287" s="138" t="s">
        <v>408</v>
      </c>
      <c r="G287" s="139" t="s">
        <v>149</v>
      </c>
      <c r="H287" s="140">
        <v>402.86500000000001</v>
      </c>
      <c r="I287" s="141"/>
      <c r="J287" s="142">
        <f>ROUND(I287*H287,2)</f>
        <v>0</v>
      </c>
      <c r="K287" s="138" t="s">
        <v>150</v>
      </c>
      <c r="L287" s="32"/>
      <c r="M287" s="143" t="s">
        <v>1</v>
      </c>
      <c r="N287" s="144" t="s">
        <v>46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151</v>
      </c>
      <c r="AT287" s="147" t="s">
        <v>146</v>
      </c>
      <c r="AU287" s="147" t="s">
        <v>90</v>
      </c>
      <c r="AY287" s="17" t="s">
        <v>144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88</v>
      </c>
      <c r="BK287" s="148">
        <f>ROUND(I287*H287,2)</f>
        <v>0</v>
      </c>
      <c r="BL287" s="17" t="s">
        <v>151</v>
      </c>
      <c r="BM287" s="147" t="s">
        <v>1288</v>
      </c>
    </row>
    <row r="288" spans="2:65" s="13" customFormat="1">
      <c r="B288" s="157"/>
      <c r="D288" s="150" t="s">
        <v>156</v>
      </c>
      <c r="E288" s="158" t="s">
        <v>1</v>
      </c>
      <c r="F288" s="159" t="s">
        <v>1178</v>
      </c>
      <c r="H288" s="158" t="s">
        <v>1</v>
      </c>
      <c r="I288" s="160"/>
      <c r="L288" s="157"/>
      <c r="M288" s="161"/>
      <c r="T288" s="162"/>
      <c r="AT288" s="158" t="s">
        <v>156</v>
      </c>
      <c r="AU288" s="158" t="s">
        <v>90</v>
      </c>
      <c r="AV288" s="13" t="s">
        <v>88</v>
      </c>
      <c r="AW288" s="13" t="s">
        <v>36</v>
      </c>
      <c r="AX288" s="13" t="s">
        <v>81</v>
      </c>
      <c r="AY288" s="158" t="s">
        <v>144</v>
      </c>
    </row>
    <row r="289" spans="2:65" s="13" customFormat="1">
      <c r="B289" s="157"/>
      <c r="D289" s="150" t="s">
        <v>156</v>
      </c>
      <c r="E289" s="158" t="s">
        <v>1</v>
      </c>
      <c r="F289" s="159" t="s">
        <v>163</v>
      </c>
      <c r="H289" s="158" t="s">
        <v>1</v>
      </c>
      <c r="I289" s="160"/>
      <c r="L289" s="157"/>
      <c r="M289" s="161"/>
      <c r="T289" s="162"/>
      <c r="AT289" s="158" t="s">
        <v>156</v>
      </c>
      <c r="AU289" s="158" t="s">
        <v>90</v>
      </c>
      <c r="AV289" s="13" t="s">
        <v>88</v>
      </c>
      <c r="AW289" s="13" t="s">
        <v>36</v>
      </c>
      <c r="AX289" s="13" t="s">
        <v>81</v>
      </c>
      <c r="AY289" s="158" t="s">
        <v>144</v>
      </c>
    </row>
    <row r="290" spans="2:65" s="12" customFormat="1">
      <c r="B290" s="149"/>
      <c r="D290" s="150" t="s">
        <v>156</v>
      </c>
      <c r="E290" s="151" t="s">
        <v>1</v>
      </c>
      <c r="F290" s="152" t="s">
        <v>1179</v>
      </c>
      <c r="H290" s="153">
        <v>371.26499999999999</v>
      </c>
      <c r="I290" s="154"/>
      <c r="L290" s="149"/>
      <c r="M290" s="155"/>
      <c r="T290" s="156"/>
      <c r="AT290" s="151" t="s">
        <v>156</v>
      </c>
      <c r="AU290" s="151" t="s">
        <v>90</v>
      </c>
      <c r="AV290" s="12" t="s">
        <v>90</v>
      </c>
      <c r="AW290" s="12" t="s">
        <v>36</v>
      </c>
      <c r="AX290" s="12" t="s">
        <v>81</v>
      </c>
      <c r="AY290" s="151" t="s">
        <v>144</v>
      </c>
    </row>
    <row r="291" spans="2:65" s="12" customFormat="1">
      <c r="B291" s="149"/>
      <c r="D291" s="150" t="s">
        <v>156</v>
      </c>
      <c r="E291" s="151" t="s">
        <v>1</v>
      </c>
      <c r="F291" s="152" t="s">
        <v>1180</v>
      </c>
      <c r="H291" s="153">
        <v>6</v>
      </c>
      <c r="I291" s="154"/>
      <c r="L291" s="149"/>
      <c r="M291" s="155"/>
      <c r="T291" s="156"/>
      <c r="AT291" s="151" t="s">
        <v>156</v>
      </c>
      <c r="AU291" s="151" t="s">
        <v>90</v>
      </c>
      <c r="AV291" s="12" t="s">
        <v>90</v>
      </c>
      <c r="AW291" s="12" t="s">
        <v>36</v>
      </c>
      <c r="AX291" s="12" t="s">
        <v>81</v>
      </c>
      <c r="AY291" s="151" t="s">
        <v>144</v>
      </c>
    </row>
    <row r="292" spans="2:65" s="12" customFormat="1">
      <c r="B292" s="149"/>
      <c r="D292" s="150" t="s">
        <v>156</v>
      </c>
      <c r="E292" s="151" t="s">
        <v>1</v>
      </c>
      <c r="F292" s="152" t="s">
        <v>1181</v>
      </c>
      <c r="H292" s="153">
        <v>25.6</v>
      </c>
      <c r="I292" s="154"/>
      <c r="L292" s="149"/>
      <c r="M292" s="155"/>
      <c r="T292" s="156"/>
      <c r="AT292" s="151" t="s">
        <v>156</v>
      </c>
      <c r="AU292" s="151" t="s">
        <v>90</v>
      </c>
      <c r="AV292" s="12" t="s">
        <v>90</v>
      </c>
      <c r="AW292" s="12" t="s">
        <v>36</v>
      </c>
      <c r="AX292" s="12" t="s">
        <v>81</v>
      </c>
      <c r="AY292" s="151" t="s">
        <v>144</v>
      </c>
    </row>
    <row r="293" spans="2:65" s="14" customFormat="1">
      <c r="B293" s="166"/>
      <c r="D293" s="150" t="s">
        <v>156</v>
      </c>
      <c r="E293" s="167" t="s">
        <v>1</v>
      </c>
      <c r="F293" s="168" t="s">
        <v>173</v>
      </c>
      <c r="H293" s="169">
        <v>402.86500000000001</v>
      </c>
      <c r="I293" s="170"/>
      <c r="L293" s="166"/>
      <c r="M293" s="171"/>
      <c r="T293" s="172"/>
      <c r="AT293" s="167" t="s">
        <v>156</v>
      </c>
      <c r="AU293" s="167" t="s">
        <v>90</v>
      </c>
      <c r="AV293" s="14" t="s">
        <v>151</v>
      </c>
      <c r="AW293" s="14" t="s">
        <v>36</v>
      </c>
      <c r="AX293" s="14" t="s">
        <v>88</v>
      </c>
      <c r="AY293" s="167" t="s">
        <v>144</v>
      </c>
    </row>
    <row r="294" spans="2:65" s="1" customFormat="1" ht="24.2" customHeight="1">
      <c r="B294" s="32"/>
      <c r="C294" s="136" t="s">
        <v>402</v>
      </c>
      <c r="D294" s="136" t="s">
        <v>146</v>
      </c>
      <c r="E294" s="137" t="s">
        <v>411</v>
      </c>
      <c r="F294" s="138" t="s">
        <v>412</v>
      </c>
      <c r="G294" s="139" t="s">
        <v>149</v>
      </c>
      <c r="H294" s="140">
        <v>402.86500000000001</v>
      </c>
      <c r="I294" s="141"/>
      <c r="J294" s="142">
        <f>ROUND(I294*H294,2)</f>
        <v>0</v>
      </c>
      <c r="K294" s="138" t="s">
        <v>150</v>
      </c>
      <c r="L294" s="32"/>
      <c r="M294" s="143" t="s">
        <v>1</v>
      </c>
      <c r="N294" s="144" t="s">
        <v>46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151</v>
      </c>
      <c r="AT294" s="147" t="s">
        <v>146</v>
      </c>
      <c r="AU294" s="147" t="s">
        <v>90</v>
      </c>
      <c r="AY294" s="17" t="s">
        <v>144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88</v>
      </c>
      <c r="BK294" s="148">
        <f>ROUND(I294*H294,2)</f>
        <v>0</v>
      </c>
      <c r="BL294" s="17" t="s">
        <v>151</v>
      </c>
      <c r="BM294" s="147" t="s">
        <v>1289</v>
      </c>
    </row>
    <row r="295" spans="2:65" s="13" customFormat="1">
      <c r="B295" s="157"/>
      <c r="D295" s="150" t="s">
        <v>156</v>
      </c>
      <c r="E295" s="158" t="s">
        <v>1</v>
      </c>
      <c r="F295" s="159" t="s">
        <v>1178</v>
      </c>
      <c r="H295" s="158" t="s">
        <v>1</v>
      </c>
      <c r="I295" s="160"/>
      <c r="L295" s="157"/>
      <c r="M295" s="161"/>
      <c r="T295" s="162"/>
      <c r="AT295" s="158" t="s">
        <v>156</v>
      </c>
      <c r="AU295" s="158" t="s">
        <v>90</v>
      </c>
      <c r="AV295" s="13" t="s">
        <v>88</v>
      </c>
      <c r="AW295" s="13" t="s">
        <v>36</v>
      </c>
      <c r="AX295" s="13" t="s">
        <v>81</v>
      </c>
      <c r="AY295" s="158" t="s">
        <v>144</v>
      </c>
    </row>
    <row r="296" spans="2:65" s="13" customFormat="1">
      <c r="B296" s="157"/>
      <c r="D296" s="150" t="s">
        <v>156</v>
      </c>
      <c r="E296" s="158" t="s">
        <v>1</v>
      </c>
      <c r="F296" s="159" t="s">
        <v>163</v>
      </c>
      <c r="H296" s="158" t="s">
        <v>1</v>
      </c>
      <c r="I296" s="160"/>
      <c r="L296" s="157"/>
      <c r="M296" s="161"/>
      <c r="T296" s="162"/>
      <c r="AT296" s="158" t="s">
        <v>156</v>
      </c>
      <c r="AU296" s="158" t="s">
        <v>90</v>
      </c>
      <c r="AV296" s="13" t="s">
        <v>88</v>
      </c>
      <c r="AW296" s="13" t="s">
        <v>36</v>
      </c>
      <c r="AX296" s="13" t="s">
        <v>81</v>
      </c>
      <c r="AY296" s="158" t="s">
        <v>144</v>
      </c>
    </row>
    <row r="297" spans="2:65" s="12" customFormat="1">
      <c r="B297" s="149"/>
      <c r="D297" s="150" t="s">
        <v>156</v>
      </c>
      <c r="E297" s="151" t="s">
        <v>1</v>
      </c>
      <c r="F297" s="152" t="s">
        <v>1179</v>
      </c>
      <c r="H297" s="153">
        <v>371.26499999999999</v>
      </c>
      <c r="I297" s="154"/>
      <c r="L297" s="149"/>
      <c r="M297" s="155"/>
      <c r="T297" s="156"/>
      <c r="AT297" s="151" t="s">
        <v>156</v>
      </c>
      <c r="AU297" s="151" t="s">
        <v>90</v>
      </c>
      <c r="AV297" s="12" t="s">
        <v>90</v>
      </c>
      <c r="AW297" s="12" t="s">
        <v>36</v>
      </c>
      <c r="AX297" s="12" t="s">
        <v>81</v>
      </c>
      <c r="AY297" s="151" t="s">
        <v>144</v>
      </c>
    </row>
    <row r="298" spans="2:65" s="12" customFormat="1">
      <c r="B298" s="149"/>
      <c r="D298" s="150" t="s">
        <v>156</v>
      </c>
      <c r="E298" s="151" t="s">
        <v>1</v>
      </c>
      <c r="F298" s="152" t="s">
        <v>1180</v>
      </c>
      <c r="H298" s="153">
        <v>6</v>
      </c>
      <c r="I298" s="154"/>
      <c r="L298" s="149"/>
      <c r="M298" s="155"/>
      <c r="T298" s="156"/>
      <c r="AT298" s="151" t="s">
        <v>156</v>
      </c>
      <c r="AU298" s="151" t="s">
        <v>90</v>
      </c>
      <c r="AV298" s="12" t="s">
        <v>90</v>
      </c>
      <c r="AW298" s="12" t="s">
        <v>36</v>
      </c>
      <c r="AX298" s="12" t="s">
        <v>81</v>
      </c>
      <c r="AY298" s="151" t="s">
        <v>144</v>
      </c>
    </row>
    <row r="299" spans="2:65" s="12" customFormat="1">
      <c r="B299" s="149"/>
      <c r="D299" s="150" t="s">
        <v>156</v>
      </c>
      <c r="E299" s="151" t="s">
        <v>1</v>
      </c>
      <c r="F299" s="152" t="s">
        <v>1181</v>
      </c>
      <c r="H299" s="153">
        <v>25.6</v>
      </c>
      <c r="I299" s="154"/>
      <c r="L299" s="149"/>
      <c r="M299" s="155"/>
      <c r="T299" s="156"/>
      <c r="AT299" s="151" t="s">
        <v>156</v>
      </c>
      <c r="AU299" s="151" t="s">
        <v>90</v>
      </c>
      <c r="AV299" s="12" t="s">
        <v>90</v>
      </c>
      <c r="AW299" s="12" t="s">
        <v>36</v>
      </c>
      <c r="AX299" s="12" t="s">
        <v>81</v>
      </c>
      <c r="AY299" s="151" t="s">
        <v>144</v>
      </c>
    </row>
    <row r="300" spans="2:65" s="14" customFormat="1">
      <c r="B300" s="166"/>
      <c r="D300" s="150" t="s">
        <v>156</v>
      </c>
      <c r="E300" s="167" t="s">
        <v>1</v>
      </c>
      <c r="F300" s="168" t="s">
        <v>173</v>
      </c>
      <c r="H300" s="169">
        <v>402.86500000000001</v>
      </c>
      <c r="I300" s="170"/>
      <c r="L300" s="166"/>
      <c r="M300" s="171"/>
      <c r="T300" s="172"/>
      <c r="AT300" s="167" t="s">
        <v>156</v>
      </c>
      <c r="AU300" s="167" t="s">
        <v>90</v>
      </c>
      <c r="AV300" s="14" t="s">
        <v>151</v>
      </c>
      <c r="AW300" s="14" t="s">
        <v>36</v>
      </c>
      <c r="AX300" s="14" t="s">
        <v>88</v>
      </c>
      <c r="AY300" s="167" t="s">
        <v>144</v>
      </c>
    </row>
    <row r="301" spans="2:65" s="1" customFormat="1" ht="24.2" customHeight="1">
      <c r="B301" s="32"/>
      <c r="C301" s="136" t="s">
        <v>406</v>
      </c>
      <c r="D301" s="136" t="s">
        <v>146</v>
      </c>
      <c r="E301" s="137" t="s">
        <v>415</v>
      </c>
      <c r="F301" s="138" t="s">
        <v>416</v>
      </c>
      <c r="G301" s="139" t="s">
        <v>149</v>
      </c>
      <c r="H301" s="140">
        <v>668.57500000000005</v>
      </c>
      <c r="I301" s="141"/>
      <c r="J301" s="142">
        <f>ROUND(I301*H301,2)</f>
        <v>0</v>
      </c>
      <c r="K301" s="138" t="s">
        <v>150</v>
      </c>
      <c r="L301" s="32"/>
      <c r="M301" s="143" t="s">
        <v>1</v>
      </c>
      <c r="N301" s="144" t="s">
        <v>46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151</v>
      </c>
      <c r="AT301" s="147" t="s">
        <v>146</v>
      </c>
      <c r="AU301" s="147" t="s">
        <v>90</v>
      </c>
      <c r="AY301" s="17" t="s">
        <v>144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88</v>
      </c>
      <c r="BK301" s="148">
        <f>ROUND(I301*H301,2)</f>
        <v>0</v>
      </c>
      <c r="BL301" s="17" t="s">
        <v>151</v>
      </c>
      <c r="BM301" s="147" t="s">
        <v>1290</v>
      </c>
    </row>
    <row r="302" spans="2:65" s="13" customFormat="1">
      <c r="B302" s="157"/>
      <c r="D302" s="150" t="s">
        <v>156</v>
      </c>
      <c r="E302" s="158" t="s">
        <v>1</v>
      </c>
      <c r="F302" s="159" t="s">
        <v>1178</v>
      </c>
      <c r="H302" s="158" t="s">
        <v>1</v>
      </c>
      <c r="I302" s="160"/>
      <c r="L302" s="157"/>
      <c r="M302" s="161"/>
      <c r="T302" s="162"/>
      <c r="AT302" s="158" t="s">
        <v>156</v>
      </c>
      <c r="AU302" s="158" t="s">
        <v>90</v>
      </c>
      <c r="AV302" s="13" t="s">
        <v>88</v>
      </c>
      <c r="AW302" s="13" t="s">
        <v>36</v>
      </c>
      <c r="AX302" s="13" t="s">
        <v>81</v>
      </c>
      <c r="AY302" s="158" t="s">
        <v>144</v>
      </c>
    </row>
    <row r="303" spans="2:65" s="13" customFormat="1">
      <c r="B303" s="157"/>
      <c r="D303" s="150" t="s">
        <v>156</v>
      </c>
      <c r="E303" s="158" t="s">
        <v>1</v>
      </c>
      <c r="F303" s="159" t="s">
        <v>163</v>
      </c>
      <c r="H303" s="158" t="s">
        <v>1</v>
      </c>
      <c r="I303" s="160"/>
      <c r="L303" s="157"/>
      <c r="M303" s="161"/>
      <c r="T303" s="162"/>
      <c r="AT303" s="158" t="s">
        <v>156</v>
      </c>
      <c r="AU303" s="158" t="s">
        <v>90</v>
      </c>
      <c r="AV303" s="13" t="s">
        <v>88</v>
      </c>
      <c r="AW303" s="13" t="s">
        <v>36</v>
      </c>
      <c r="AX303" s="13" t="s">
        <v>81</v>
      </c>
      <c r="AY303" s="158" t="s">
        <v>144</v>
      </c>
    </row>
    <row r="304" spans="2:65" s="12" customFormat="1">
      <c r="B304" s="149"/>
      <c r="D304" s="150" t="s">
        <v>156</v>
      </c>
      <c r="E304" s="151" t="s">
        <v>1</v>
      </c>
      <c r="F304" s="152" t="s">
        <v>1188</v>
      </c>
      <c r="H304" s="153">
        <v>618.77499999999998</v>
      </c>
      <c r="I304" s="154"/>
      <c r="L304" s="149"/>
      <c r="M304" s="155"/>
      <c r="T304" s="156"/>
      <c r="AT304" s="151" t="s">
        <v>156</v>
      </c>
      <c r="AU304" s="151" t="s">
        <v>90</v>
      </c>
      <c r="AV304" s="12" t="s">
        <v>90</v>
      </c>
      <c r="AW304" s="12" t="s">
        <v>36</v>
      </c>
      <c r="AX304" s="12" t="s">
        <v>81</v>
      </c>
      <c r="AY304" s="151" t="s">
        <v>144</v>
      </c>
    </row>
    <row r="305" spans="2:65" s="12" customFormat="1">
      <c r="B305" s="149"/>
      <c r="D305" s="150" t="s">
        <v>156</v>
      </c>
      <c r="E305" s="151" t="s">
        <v>1</v>
      </c>
      <c r="F305" s="152" t="s">
        <v>1189</v>
      </c>
      <c r="H305" s="153">
        <v>12</v>
      </c>
      <c r="I305" s="154"/>
      <c r="L305" s="149"/>
      <c r="M305" s="155"/>
      <c r="T305" s="156"/>
      <c r="AT305" s="151" t="s">
        <v>156</v>
      </c>
      <c r="AU305" s="151" t="s">
        <v>90</v>
      </c>
      <c r="AV305" s="12" t="s">
        <v>90</v>
      </c>
      <c r="AW305" s="12" t="s">
        <v>36</v>
      </c>
      <c r="AX305" s="12" t="s">
        <v>81</v>
      </c>
      <c r="AY305" s="151" t="s">
        <v>144</v>
      </c>
    </row>
    <row r="306" spans="2:65" s="12" customFormat="1">
      <c r="B306" s="149"/>
      <c r="D306" s="150" t="s">
        <v>156</v>
      </c>
      <c r="E306" s="151" t="s">
        <v>1</v>
      </c>
      <c r="F306" s="152" t="s">
        <v>1190</v>
      </c>
      <c r="H306" s="153">
        <v>37.799999999999997</v>
      </c>
      <c r="I306" s="154"/>
      <c r="L306" s="149"/>
      <c r="M306" s="155"/>
      <c r="T306" s="156"/>
      <c r="AT306" s="151" t="s">
        <v>156</v>
      </c>
      <c r="AU306" s="151" t="s">
        <v>90</v>
      </c>
      <c r="AV306" s="12" t="s">
        <v>90</v>
      </c>
      <c r="AW306" s="12" t="s">
        <v>36</v>
      </c>
      <c r="AX306" s="12" t="s">
        <v>81</v>
      </c>
      <c r="AY306" s="151" t="s">
        <v>144</v>
      </c>
    </row>
    <row r="307" spans="2:65" s="14" customFormat="1">
      <c r="B307" s="166"/>
      <c r="D307" s="150" t="s">
        <v>156</v>
      </c>
      <c r="E307" s="167" t="s">
        <v>1</v>
      </c>
      <c r="F307" s="168" t="s">
        <v>173</v>
      </c>
      <c r="H307" s="169">
        <v>668.57500000000005</v>
      </c>
      <c r="I307" s="170"/>
      <c r="L307" s="166"/>
      <c r="M307" s="171"/>
      <c r="T307" s="172"/>
      <c r="AT307" s="167" t="s">
        <v>156</v>
      </c>
      <c r="AU307" s="167" t="s">
        <v>90</v>
      </c>
      <c r="AV307" s="14" t="s">
        <v>151</v>
      </c>
      <c r="AW307" s="14" t="s">
        <v>36</v>
      </c>
      <c r="AX307" s="14" t="s">
        <v>88</v>
      </c>
      <c r="AY307" s="167" t="s">
        <v>144</v>
      </c>
    </row>
    <row r="308" spans="2:65" s="1" customFormat="1" ht="44.25" customHeight="1">
      <c r="B308" s="32"/>
      <c r="C308" s="136" t="s">
        <v>410</v>
      </c>
      <c r="D308" s="136" t="s">
        <v>146</v>
      </c>
      <c r="E308" s="137" t="s">
        <v>419</v>
      </c>
      <c r="F308" s="138" t="s">
        <v>420</v>
      </c>
      <c r="G308" s="139" t="s">
        <v>149</v>
      </c>
      <c r="H308" s="140">
        <v>668.57500000000005</v>
      </c>
      <c r="I308" s="141"/>
      <c r="J308" s="142">
        <f>ROUND(I308*H308,2)</f>
        <v>0</v>
      </c>
      <c r="K308" s="138" t="s">
        <v>150</v>
      </c>
      <c r="L308" s="32"/>
      <c r="M308" s="143" t="s">
        <v>1</v>
      </c>
      <c r="N308" s="144" t="s">
        <v>46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151</v>
      </c>
      <c r="AT308" s="147" t="s">
        <v>146</v>
      </c>
      <c r="AU308" s="147" t="s">
        <v>90</v>
      </c>
      <c r="AY308" s="17" t="s">
        <v>144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88</v>
      </c>
      <c r="BK308" s="148">
        <f>ROUND(I308*H308,2)</f>
        <v>0</v>
      </c>
      <c r="BL308" s="17" t="s">
        <v>151</v>
      </c>
      <c r="BM308" s="147" t="s">
        <v>1291</v>
      </c>
    </row>
    <row r="309" spans="2:65" s="13" customFormat="1">
      <c r="B309" s="157"/>
      <c r="D309" s="150" t="s">
        <v>156</v>
      </c>
      <c r="E309" s="158" t="s">
        <v>1</v>
      </c>
      <c r="F309" s="159" t="s">
        <v>1178</v>
      </c>
      <c r="H309" s="158" t="s">
        <v>1</v>
      </c>
      <c r="I309" s="160"/>
      <c r="L309" s="157"/>
      <c r="M309" s="161"/>
      <c r="T309" s="162"/>
      <c r="AT309" s="158" t="s">
        <v>156</v>
      </c>
      <c r="AU309" s="158" t="s">
        <v>90</v>
      </c>
      <c r="AV309" s="13" t="s">
        <v>88</v>
      </c>
      <c r="AW309" s="13" t="s">
        <v>36</v>
      </c>
      <c r="AX309" s="13" t="s">
        <v>81</v>
      </c>
      <c r="AY309" s="158" t="s">
        <v>144</v>
      </c>
    </row>
    <row r="310" spans="2:65" s="13" customFormat="1">
      <c r="B310" s="157"/>
      <c r="D310" s="150" t="s">
        <v>156</v>
      </c>
      <c r="E310" s="158" t="s">
        <v>1</v>
      </c>
      <c r="F310" s="159" t="s">
        <v>163</v>
      </c>
      <c r="H310" s="158" t="s">
        <v>1</v>
      </c>
      <c r="I310" s="160"/>
      <c r="L310" s="157"/>
      <c r="M310" s="161"/>
      <c r="T310" s="162"/>
      <c r="AT310" s="158" t="s">
        <v>156</v>
      </c>
      <c r="AU310" s="158" t="s">
        <v>90</v>
      </c>
      <c r="AV310" s="13" t="s">
        <v>88</v>
      </c>
      <c r="AW310" s="13" t="s">
        <v>36</v>
      </c>
      <c r="AX310" s="13" t="s">
        <v>81</v>
      </c>
      <c r="AY310" s="158" t="s">
        <v>144</v>
      </c>
    </row>
    <row r="311" spans="2:65" s="12" customFormat="1">
      <c r="B311" s="149"/>
      <c r="D311" s="150" t="s">
        <v>156</v>
      </c>
      <c r="E311" s="151" t="s">
        <v>1</v>
      </c>
      <c r="F311" s="152" t="s">
        <v>1188</v>
      </c>
      <c r="H311" s="153">
        <v>618.77499999999998</v>
      </c>
      <c r="I311" s="154"/>
      <c r="L311" s="149"/>
      <c r="M311" s="155"/>
      <c r="T311" s="156"/>
      <c r="AT311" s="151" t="s">
        <v>156</v>
      </c>
      <c r="AU311" s="151" t="s">
        <v>90</v>
      </c>
      <c r="AV311" s="12" t="s">
        <v>90</v>
      </c>
      <c r="AW311" s="12" t="s">
        <v>36</v>
      </c>
      <c r="AX311" s="12" t="s">
        <v>81</v>
      </c>
      <c r="AY311" s="151" t="s">
        <v>144</v>
      </c>
    </row>
    <row r="312" spans="2:65" s="12" customFormat="1">
      <c r="B312" s="149"/>
      <c r="D312" s="150" t="s">
        <v>156</v>
      </c>
      <c r="E312" s="151" t="s">
        <v>1</v>
      </c>
      <c r="F312" s="152" t="s">
        <v>1189</v>
      </c>
      <c r="H312" s="153">
        <v>12</v>
      </c>
      <c r="I312" s="154"/>
      <c r="L312" s="149"/>
      <c r="M312" s="155"/>
      <c r="T312" s="156"/>
      <c r="AT312" s="151" t="s">
        <v>156</v>
      </c>
      <c r="AU312" s="151" t="s">
        <v>90</v>
      </c>
      <c r="AV312" s="12" t="s">
        <v>90</v>
      </c>
      <c r="AW312" s="12" t="s">
        <v>36</v>
      </c>
      <c r="AX312" s="12" t="s">
        <v>81</v>
      </c>
      <c r="AY312" s="151" t="s">
        <v>144</v>
      </c>
    </row>
    <row r="313" spans="2:65" s="12" customFormat="1">
      <c r="B313" s="149"/>
      <c r="D313" s="150" t="s">
        <v>156</v>
      </c>
      <c r="E313" s="151" t="s">
        <v>1</v>
      </c>
      <c r="F313" s="152" t="s">
        <v>1190</v>
      </c>
      <c r="H313" s="153">
        <v>37.799999999999997</v>
      </c>
      <c r="I313" s="154"/>
      <c r="L313" s="149"/>
      <c r="M313" s="155"/>
      <c r="T313" s="156"/>
      <c r="AT313" s="151" t="s">
        <v>156</v>
      </c>
      <c r="AU313" s="151" t="s">
        <v>90</v>
      </c>
      <c r="AV313" s="12" t="s">
        <v>90</v>
      </c>
      <c r="AW313" s="12" t="s">
        <v>36</v>
      </c>
      <c r="AX313" s="12" t="s">
        <v>81</v>
      </c>
      <c r="AY313" s="151" t="s">
        <v>144</v>
      </c>
    </row>
    <row r="314" spans="2:65" s="14" customFormat="1">
      <c r="B314" s="166"/>
      <c r="D314" s="150" t="s">
        <v>156</v>
      </c>
      <c r="E314" s="167" t="s">
        <v>1</v>
      </c>
      <c r="F314" s="168" t="s">
        <v>173</v>
      </c>
      <c r="H314" s="169">
        <v>668.57500000000005</v>
      </c>
      <c r="I314" s="170"/>
      <c r="L314" s="166"/>
      <c r="M314" s="171"/>
      <c r="T314" s="172"/>
      <c r="AT314" s="167" t="s">
        <v>156</v>
      </c>
      <c r="AU314" s="167" t="s">
        <v>90</v>
      </c>
      <c r="AV314" s="14" t="s">
        <v>151</v>
      </c>
      <c r="AW314" s="14" t="s">
        <v>36</v>
      </c>
      <c r="AX314" s="14" t="s">
        <v>88</v>
      </c>
      <c r="AY314" s="167" t="s">
        <v>144</v>
      </c>
    </row>
    <row r="315" spans="2:65" s="11" customFormat="1" ht="22.9" customHeight="1">
      <c r="B315" s="124"/>
      <c r="D315" s="125" t="s">
        <v>80</v>
      </c>
      <c r="E315" s="134" t="s">
        <v>179</v>
      </c>
      <c r="F315" s="134" t="s">
        <v>1292</v>
      </c>
      <c r="I315" s="127"/>
      <c r="J315" s="135">
        <f>BK315</f>
        <v>0</v>
      </c>
      <c r="L315" s="124"/>
      <c r="M315" s="129"/>
      <c r="P315" s="130">
        <f>SUM(P316:P317)</f>
        <v>0</v>
      </c>
      <c r="R315" s="130">
        <f>SUM(R316:R317)</f>
        <v>2.5135999999999999E-2</v>
      </c>
      <c r="T315" s="131">
        <f>SUM(T316:T317)</f>
        <v>0</v>
      </c>
      <c r="AR315" s="125" t="s">
        <v>88</v>
      </c>
      <c r="AT315" s="132" t="s">
        <v>80</v>
      </c>
      <c r="AU315" s="132" t="s">
        <v>88</v>
      </c>
      <c r="AY315" s="125" t="s">
        <v>144</v>
      </c>
      <c r="BK315" s="133">
        <f>SUM(BK316:BK317)</f>
        <v>0</v>
      </c>
    </row>
    <row r="316" spans="2:65" s="1" customFormat="1" ht="37.9" customHeight="1">
      <c r="B316" s="32"/>
      <c r="C316" s="136" t="s">
        <v>414</v>
      </c>
      <c r="D316" s="136" t="s">
        <v>146</v>
      </c>
      <c r="E316" s="137" t="s">
        <v>1293</v>
      </c>
      <c r="F316" s="138" t="s">
        <v>1294</v>
      </c>
      <c r="G316" s="139" t="s">
        <v>149</v>
      </c>
      <c r="H316" s="140">
        <v>3.1419999999999999</v>
      </c>
      <c r="I316" s="141"/>
      <c r="J316" s="142">
        <f>ROUND(I316*H316,2)</f>
        <v>0</v>
      </c>
      <c r="K316" s="138" t="s">
        <v>150</v>
      </c>
      <c r="L316" s="32"/>
      <c r="M316" s="143" t="s">
        <v>1</v>
      </c>
      <c r="N316" s="144" t="s">
        <v>46</v>
      </c>
      <c r="P316" s="145">
        <f>O316*H316</f>
        <v>0</v>
      </c>
      <c r="Q316" s="145">
        <v>8.0000000000000002E-3</v>
      </c>
      <c r="R316" s="145">
        <f>Q316*H316</f>
        <v>2.5135999999999999E-2</v>
      </c>
      <c r="S316" s="145">
        <v>0</v>
      </c>
      <c r="T316" s="146">
        <f>S316*H316</f>
        <v>0</v>
      </c>
      <c r="AR316" s="147" t="s">
        <v>151</v>
      </c>
      <c r="AT316" s="147" t="s">
        <v>146</v>
      </c>
      <c r="AU316" s="147" t="s">
        <v>90</v>
      </c>
      <c r="AY316" s="17" t="s">
        <v>144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88</v>
      </c>
      <c r="BK316" s="148">
        <f>ROUND(I316*H316,2)</f>
        <v>0</v>
      </c>
      <c r="BL316" s="17" t="s">
        <v>151</v>
      </c>
      <c r="BM316" s="147" t="s">
        <v>1295</v>
      </c>
    </row>
    <row r="317" spans="2:65" s="12" customFormat="1">
      <c r="B317" s="149"/>
      <c r="D317" s="150" t="s">
        <v>156</v>
      </c>
      <c r="E317" s="151" t="s">
        <v>1</v>
      </c>
      <c r="F317" s="152" t="s">
        <v>1296</v>
      </c>
      <c r="H317" s="153">
        <v>3.1419999999999999</v>
      </c>
      <c r="I317" s="154"/>
      <c r="L317" s="149"/>
      <c r="M317" s="155"/>
      <c r="T317" s="156"/>
      <c r="AT317" s="151" t="s">
        <v>156</v>
      </c>
      <c r="AU317" s="151" t="s">
        <v>90</v>
      </c>
      <c r="AV317" s="12" t="s">
        <v>90</v>
      </c>
      <c r="AW317" s="12" t="s">
        <v>36</v>
      </c>
      <c r="AX317" s="12" t="s">
        <v>88</v>
      </c>
      <c r="AY317" s="151" t="s">
        <v>144</v>
      </c>
    </row>
    <row r="318" spans="2:65" s="11" customFormat="1" ht="22.9" customHeight="1">
      <c r="B318" s="124"/>
      <c r="D318" s="125" t="s">
        <v>80</v>
      </c>
      <c r="E318" s="134" t="s">
        <v>192</v>
      </c>
      <c r="F318" s="134" t="s">
        <v>445</v>
      </c>
      <c r="I318" s="127"/>
      <c r="J318" s="135">
        <f>BK318</f>
        <v>0</v>
      </c>
      <c r="L318" s="124"/>
      <c r="M318" s="129"/>
      <c r="P318" s="130">
        <f>SUM(P319:P375)</f>
        <v>0</v>
      </c>
      <c r="R318" s="130">
        <f>SUM(R319:R375)</f>
        <v>91.281630899999996</v>
      </c>
      <c r="T318" s="131">
        <f>SUM(T319:T375)</f>
        <v>122.85167999999999</v>
      </c>
      <c r="AR318" s="125" t="s">
        <v>88</v>
      </c>
      <c r="AT318" s="132" t="s">
        <v>80</v>
      </c>
      <c r="AU318" s="132" t="s">
        <v>88</v>
      </c>
      <c r="AY318" s="125" t="s">
        <v>144</v>
      </c>
      <c r="BK318" s="133">
        <f>SUM(BK319:BK375)</f>
        <v>0</v>
      </c>
    </row>
    <row r="319" spans="2:65" s="1" customFormat="1" ht="24.2" customHeight="1">
      <c r="B319" s="32"/>
      <c r="C319" s="136" t="s">
        <v>418</v>
      </c>
      <c r="D319" s="136" t="s">
        <v>146</v>
      </c>
      <c r="E319" s="137" t="s">
        <v>1297</v>
      </c>
      <c r="F319" s="138" t="s">
        <v>1298</v>
      </c>
      <c r="G319" s="139" t="s">
        <v>224</v>
      </c>
      <c r="H319" s="140">
        <v>315</v>
      </c>
      <c r="I319" s="141"/>
      <c r="J319" s="142">
        <f>ROUND(I319*H319,2)</f>
        <v>0</v>
      </c>
      <c r="K319" s="138" t="s">
        <v>150</v>
      </c>
      <c r="L319" s="32"/>
      <c r="M319" s="143" t="s">
        <v>1</v>
      </c>
      <c r="N319" s="144" t="s">
        <v>46</v>
      </c>
      <c r="P319" s="145">
        <f>O319*H319</f>
        <v>0</v>
      </c>
      <c r="Q319" s="145">
        <v>0</v>
      </c>
      <c r="R319" s="145">
        <f>Q319*H319</f>
        <v>0</v>
      </c>
      <c r="S319" s="145">
        <v>0.32</v>
      </c>
      <c r="T319" s="146">
        <f>S319*H319</f>
        <v>100.8</v>
      </c>
      <c r="AR319" s="147" t="s">
        <v>151</v>
      </c>
      <c r="AT319" s="147" t="s">
        <v>146</v>
      </c>
      <c r="AU319" s="147" t="s">
        <v>90</v>
      </c>
      <c r="AY319" s="17" t="s">
        <v>144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88</v>
      </c>
      <c r="BK319" s="148">
        <f>ROUND(I319*H319,2)</f>
        <v>0</v>
      </c>
      <c r="BL319" s="17" t="s">
        <v>151</v>
      </c>
      <c r="BM319" s="147" t="s">
        <v>1299</v>
      </c>
    </row>
    <row r="320" spans="2:65" s="12" customFormat="1">
      <c r="B320" s="149"/>
      <c r="D320" s="150" t="s">
        <v>156</v>
      </c>
      <c r="E320" s="151" t="s">
        <v>1</v>
      </c>
      <c r="F320" s="152" t="s">
        <v>1300</v>
      </c>
      <c r="H320" s="153">
        <v>223</v>
      </c>
      <c r="I320" s="154"/>
      <c r="L320" s="149"/>
      <c r="M320" s="155"/>
      <c r="T320" s="156"/>
      <c r="AT320" s="151" t="s">
        <v>156</v>
      </c>
      <c r="AU320" s="151" t="s">
        <v>90</v>
      </c>
      <c r="AV320" s="12" t="s">
        <v>90</v>
      </c>
      <c r="AW320" s="12" t="s">
        <v>36</v>
      </c>
      <c r="AX320" s="12" t="s">
        <v>81</v>
      </c>
      <c r="AY320" s="151" t="s">
        <v>144</v>
      </c>
    </row>
    <row r="321" spans="2:65" s="12" customFormat="1">
      <c r="B321" s="149"/>
      <c r="D321" s="150" t="s">
        <v>156</v>
      </c>
      <c r="E321" s="151" t="s">
        <v>1</v>
      </c>
      <c r="F321" s="152" t="s">
        <v>1301</v>
      </c>
      <c r="H321" s="153">
        <v>92</v>
      </c>
      <c r="I321" s="154"/>
      <c r="L321" s="149"/>
      <c r="M321" s="155"/>
      <c r="T321" s="156"/>
      <c r="AT321" s="151" t="s">
        <v>156</v>
      </c>
      <c r="AU321" s="151" t="s">
        <v>90</v>
      </c>
      <c r="AV321" s="12" t="s">
        <v>90</v>
      </c>
      <c r="AW321" s="12" t="s">
        <v>36</v>
      </c>
      <c r="AX321" s="12" t="s">
        <v>81</v>
      </c>
      <c r="AY321" s="151" t="s">
        <v>144</v>
      </c>
    </row>
    <row r="322" spans="2:65" s="14" customFormat="1">
      <c r="B322" s="166"/>
      <c r="D322" s="150" t="s">
        <v>156</v>
      </c>
      <c r="E322" s="167" t="s">
        <v>1</v>
      </c>
      <c r="F322" s="168" t="s">
        <v>173</v>
      </c>
      <c r="H322" s="169">
        <v>315</v>
      </c>
      <c r="I322" s="170"/>
      <c r="L322" s="166"/>
      <c r="M322" s="171"/>
      <c r="T322" s="172"/>
      <c r="AT322" s="167" t="s">
        <v>156</v>
      </c>
      <c r="AU322" s="167" t="s">
        <v>90</v>
      </c>
      <c r="AV322" s="14" t="s">
        <v>151</v>
      </c>
      <c r="AW322" s="14" t="s">
        <v>36</v>
      </c>
      <c r="AX322" s="14" t="s">
        <v>88</v>
      </c>
      <c r="AY322" s="167" t="s">
        <v>144</v>
      </c>
    </row>
    <row r="323" spans="2:65" s="1" customFormat="1" ht="24.2" customHeight="1">
      <c r="B323" s="32"/>
      <c r="C323" s="136" t="s">
        <v>423</v>
      </c>
      <c r="D323" s="136" t="s">
        <v>146</v>
      </c>
      <c r="E323" s="137" t="s">
        <v>1302</v>
      </c>
      <c r="F323" s="138" t="s">
        <v>1303</v>
      </c>
      <c r="G323" s="139" t="s">
        <v>224</v>
      </c>
      <c r="H323" s="140">
        <v>28</v>
      </c>
      <c r="I323" s="141"/>
      <c r="J323" s="142">
        <f>ROUND(I323*H323,2)</f>
        <v>0</v>
      </c>
      <c r="K323" s="138" t="s">
        <v>150</v>
      </c>
      <c r="L323" s="32"/>
      <c r="M323" s="143" t="s">
        <v>1</v>
      </c>
      <c r="N323" s="144" t="s">
        <v>46</v>
      </c>
      <c r="P323" s="145">
        <f>O323*H323</f>
        <v>0</v>
      </c>
      <c r="Q323" s="145">
        <v>0</v>
      </c>
      <c r="R323" s="145">
        <f>Q323*H323</f>
        <v>0</v>
      </c>
      <c r="S323" s="145">
        <v>6.5000000000000002E-2</v>
      </c>
      <c r="T323" s="146">
        <f>S323*H323</f>
        <v>1.82</v>
      </c>
      <c r="AR323" s="147" t="s">
        <v>151</v>
      </c>
      <c r="AT323" s="147" t="s">
        <v>146</v>
      </c>
      <c r="AU323" s="147" t="s">
        <v>90</v>
      </c>
      <c r="AY323" s="17" t="s">
        <v>144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88</v>
      </c>
      <c r="BK323" s="148">
        <f>ROUND(I323*H323,2)</f>
        <v>0</v>
      </c>
      <c r="BL323" s="17" t="s">
        <v>151</v>
      </c>
      <c r="BM323" s="147" t="s">
        <v>1304</v>
      </c>
    </row>
    <row r="324" spans="2:65" s="12" customFormat="1">
      <c r="B324" s="149"/>
      <c r="D324" s="150" t="s">
        <v>156</v>
      </c>
      <c r="E324" s="151" t="s">
        <v>1</v>
      </c>
      <c r="F324" s="152" t="s">
        <v>1305</v>
      </c>
      <c r="H324" s="153">
        <v>28</v>
      </c>
      <c r="I324" s="154"/>
      <c r="L324" s="149"/>
      <c r="M324" s="155"/>
      <c r="T324" s="156"/>
      <c r="AT324" s="151" t="s">
        <v>156</v>
      </c>
      <c r="AU324" s="151" t="s">
        <v>90</v>
      </c>
      <c r="AV324" s="12" t="s">
        <v>90</v>
      </c>
      <c r="AW324" s="12" t="s">
        <v>36</v>
      </c>
      <c r="AX324" s="12" t="s">
        <v>88</v>
      </c>
      <c r="AY324" s="151" t="s">
        <v>144</v>
      </c>
    </row>
    <row r="325" spans="2:65" s="1" customFormat="1" ht="24.2" customHeight="1">
      <c r="B325" s="32"/>
      <c r="C325" s="136" t="s">
        <v>428</v>
      </c>
      <c r="D325" s="136" t="s">
        <v>146</v>
      </c>
      <c r="E325" s="137" t="s">
        <v>1306</v>
      </c>
      <c r="F325" s="138" t="s">
        <v>1307</v>
      </c>
      <c r="G325" s="139" t="s">
        <v>224</v>
      </c>
      <c r="H325" s="140">
        <v>12</v>
      </c>
      <c r="I325" s="141"/>
      <c r="J325" s="142">
        <f>ROUND(I325*H325,2)</f>
        <v>0</v>
      </c>
      <c r="K325" s="138" t="s">
        <v>150</v>
      </c>
      <c r="L325" s="32"/>
      <c r="M325" s="143" t="s">
        <v>1</v>
      </c>
      <c r="N325" s="144" t="s">
        <v>46</v>
      </c>
      <c r="P325" s="145">
        <f>O325*H325</f>
        <v>0</v>
      </c>
      <c r="Q325" s="145">
        <v>0</v>
      </c>
      <c r="R325" s="145">
        <f>Q325*H325</f>
        <v>0</v>
      </c>
      <c r="S325" s="145">
        <v>0.155</v>
      </c>
      <c r="T325" s="146">
        <f>S325*H325</f>
        <v>1.8599999999999999</v>
      </c>
      <c r="AR325" s="147" t="s">
        <v>151</v>
      </c>
      <c r="AT325" s="147" t="s">
        <v>146</v>
      </c>
      <c r="AU325" s="147" t="s">
        <v>90</v>
      </c>
      <c r="AY325" s="17" t="s">
        <v>144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88</v>
      </c>
      <c r="BK325" s="148">
        <f>ROUND(I325*H325,2)</f>
        <v>0</v>
      </c>
      <c r="BL325" s="17" t="s">
        <v>151</v>
      </c>
      <c r="BM325" s="147" t="s">
        <v>1308</v>
      </c>
    </row>
    <row r="326" spans="2:65" s="12" customFormat="1">
      <c r="B326" s="149"/>
      <c r="D326" s="150" t="s">
        <v>156</v>
      </c>
      <c r="E326" s="151" t="s">
        <v>1</v>
      </c>
      <c r="F326" s="152" t="s">
        <v>1309</v>
      </c>
      <c r="H326" s="153">
        <v>12</v>
      </c>
      <c r="I326" s="154"/>
      <c r="L326" s="149"/>
      <c r="M326" s="155"/>
      <c r="T326" s="156"/>
      <c r="AT326" s="151" t="s">
        <v>156</v>
      </c>
      <c r="AU326" s="151" t="s">
        <v>90</v>
      </c>
      <c r="AV326" s="12" t="s">
        <v>90</v>
      </c>
      <c r="AW326" s="12" t="s">
        <v>36</v>
      </c>
      <c r="AX326" s="12" t="s">
        <v>88</v>
      </c>
      <c r="AY326" s="151" t="s">
        <v>144</v>
      </c>
    </row>
    <row r="327" spans="2:65" s="1" customFormat="1" ht="37.9" customHeight="1">
      <c r="B327" s="32"/>
      <c r="C327" s="136" t="s">
        <v>435</v>
      </c>
      <c r="D327" s="136" t="s">
        <v>146</v>
      </c>
      <c r="E327" s="137" t="s">
        <v>1310</v>
      </c>
      <c r="F327" s="138" t="s">
        <v>1311</v>
      </c>
      <c r="G327" s="139" t="s">
        <v>224</v>
      </c>
      <c r="H327" s="140">
        <v>401</v>
      </c>
      <c r="I327" s="141"/>
      <c r="J327" s="142">
        <f>ROUND(I327*H327,2)</f>
        <v>0</v>
      </c>
      <c r="K327" s="138" t="s">
        <v>150</v>
      </c>
      <c r="L327" s="32"/>
      <c r="M327" s="143" t="s">
        <v>1</v>
      </c>
      <c r="N327" s="144" t="s">
        <v>46</v>
      </c>
      <c r="P327" s="145">
        <f>O327*H327</f>
        <v>0</v>
      </c>
      <c r="Q327" s="145">
        <v>3.0000000000000001E-5</v>
      </c>
      <c r="R327" s="145">
        <f>Q327*H327</f>
        <v>1.2030000000000001E-2</v>
      </c>
      <c r="S327" s="145">
        <v>0</v>
      </c>
      <c r="T327" s="146">
        <f>S327*H327</f>
        <v>0</v>
      </c>
      <c r="AR327" s="147" t="s">
        <v>151</v>
      </c>
      <c r="AT327" s="147" t="s">
        <v>146</v>
      </c>
      <c r="AU327" s="147" t="s">
        <v>90</v>
      </c>
      <c r="AY327" s="17" t="s">
        <v>144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88</v>
      </c>
      <c r="BK327" s="148">
        <f>ROUND(I327*H327,2)</f>
        <v>0</v>
      </c>
      <c r="BL327" s="17" t="s">
        <v>151</v>
      </c>
      <c r="BM327" s="147" t="s">
        <v>1312</v>
      </c>
    </row>
    <row r="328" spans="2:65" s="1" customFormat="1" ht="16.5" customHeight="1">
      <c r="B328" s="32"/>
      <c r="C328" s="173" t="s">
        <v>439</v>
      </c>
      <c r="D328" s="173" t="s">
        <v>309</v>
      </c>
      <c r="E328" s="174" t="s">
        <v>1313</v>
      </c>
      <c r="F328" s="175" t="s">
        <v>1314</v>
      </c>
      <c r="G328" s="176" t="s">
        <v>224</v>
      </c>
      <c r="H328" s="177">
        <v>413.03</v>
      </c>
      <c r="I328" s="178"/>
      <c r="J328" s="179">
        <f>ROUND(I328*H328,2)</f>
        <v>0</v>
      </c>
      <c r="K328" s="175" t="s">
        <v>1</v>
      </c>
      <c r="L328" s="180"/>
      <c r="M328" s="181" t="s">
        <v>1</v>
      </c>
      <c r="N328" s="182" t="s">
        <v>46</v>
      </c>
      <c r="P328" s="145">
        <f>O328*H328</f>
        <v>0</v>
      </c>
      <c r="Q328" s="145">
        <v>4.2029999999999998E-2</v>
      </c>
      <c r="R328" s="145">
        <f>Q328*H328</f>
        <v>17.359650899999998</v>
      </c>
      <c r="S328" s="145">
        <v>0</v>
      </c>
      <c r="T328" s="146">
        <f>S328*H328</f>
        <v>0</v>
      </c>
      <c r="AR328" s="147" t="s">
        <v>192</v>
      </c>
      <c r="AT328" s="147" t="s">
        <v>309</v>
      </c>
      <c r="AU328" s="147" t="s">
        <v>90</v>
      </c>
      <c r="AY328" s="17" t="s">
        <v>144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88</v>
      </c>
      <c r="BK328" s="148">
        <f>ROUND(I328*H328,2)</f>
        <v>0</v>
      </c>
      <c r="BL328" s="17" t="s">
        <v>151</v>
      </c>
      <c r="BM328" s="147" t="s">
        <v>1315</v>
      </c>
    </row>
    <row r="329" spans="2:65" s="1" customFormat="1" ht="19.5">
      <c r="B329" s="32"/>
      <c r="D329" s="150" t="s">
        <v>168</v>
      </c>
      <c r="F329" s="163" t="s">
        <v>1316</v>
      </c>
      <c r="I329" s="164"/>
      <c r="L329" s="32"/>
      <c r="M329" s="165"/>
      <c r="T329" s="54"/>
      <c r="AT329" s="17" t="s">
        <v>168</v>
      </c>
      <c r="AU329" s="17" t="s">
        <v>90</v>
      </c>
    </row>
    <row r="330" spans="2:65" s="12" customFormat="1">
      <c r="B330" s="149"/>
      <c r="D330" s="150" t="s">
        <v>156</v>
      </c>
      <c r="F330" s="152" t="s">
        <v>1317</v>
      </c>
      <c r="H330" s="153">
        <v>413.03</v>
      </c>
      <c r="I330" s="154"/>
      <c r="L330" s="149"/>
      <c r="M330" s="155"/>
      <c r="T330" s="156"/>
      <c r="AT330" s="151" t="s">
        <v>156</v>
      </c>
      <c r="AU330" s="151" t="s">
        <v>90</v>
      </c>
      <c r="AV330" s="12" t="s">
        <v>90</v>
      </c>
      <c r="AW330" s="12" t="s">
        <v>4</v>
      </c>
      <c r="AX330" s="12" t="s">
        <v>88</v>
      </c>
      <c r="AY330" s="151" t="s">
        <v>144</v>
      </c>
    </row>
    <row r="331" spans="2:65" s="1" customFormat="1" ht="37.9" customHeight="1">
      <c r="B331" s="32"/>
      <c r="C331" s="136" t="s">
        <v>446</v>
      </c>
      <c r="D331" s="136" t="s">
        <v>146</v>
      </c>
      <c r="E331" s="137" t="s">
        <v>1318</v>
      </c>
      <c r="F331" s="138" t="s">
        <v>1319</v>
      </c>
      <c r="G331" s="139" t="s">
        <v>350</v>
      </c>
      <c r="H331" s="140">
        <v>17</v>
      </c>
      <c r="I331" s="141"/>
      <c r="J331" s="142">
        <f>ROUND(I331*H331,2)</f>
        <v>0</v>
      </c>
      <c r="K331" s="138" t="s">
        <v>150</v>
      </c>
      <c r="L331" s="32"/>
      <c r="M331" s="143" t="s">
        <v>1</v>
      </c>
      <c r="N331" s="144" t="s">
        <v>46</v>
      </c>
      <c r="P331" s="145">
        <f>O331*H331</f>
        <v>0</v>
      </c>
      <c r="Q331" s="145">
        <v>5.0000000000000002E-5</v>
      </c>
      <c r="R331" s="145">
        <f>Q331*H331</f>
        <v>8.5000000000000006E-4</v>
      </c>
      <c r="S331" s="145">
        <v>0</v>
      </c>
      <c r="T331" s="146">
        <f>S331*H331</f>
        <v>0</v>
      </c>
      <c r="AR331" s="147" t="s">
        <v>151</v>
      </c>
      <c r="AT331" s="147" t="s">
        <v>146</v>
      </c>
      <c r="AU331" s="147" t="s">
        <v>90</v>
      </c>
      <c r="AY331" s="17" t="s">
        <v>144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88</v>
      </c>
      <c r="BK331" s="148">
        <f>ROUND(I331*H331,2)</f>
        <v>0</v>
      </c>
      <c r="BL331" s="17" t="s">
        <v>151</v>
      </c>
      <c r="BM331" s="147" t="s">
        <v>1320</v>
      </c>
    </row>
    <row r="332" spans="2:65" s="1" customFormat="1" ht="24.2" customHeight="1">
      <c r="B332" s="32"/>
      <c r="C332" s="173" t="s">
        <v>450</v>
      </c>
      <c r="D332" s="173" t="s">
        <v>309</v>
      </c>
      <c r="E332" s="174" t="s">
        <v>1321</v>
      </c>
      <c r="F332" s="175" t="s">
        <v>1322</v>
      </c>
      <c r="G332" s="176" t="s">
        <v>350</v>
      </c>
      <c r="H332" s="177">
        <v>10</v>
      </c>
      <c r="I332" s="178"/>
      <c r="J332" s="179">
        <f>ROUND(I332*H332,2)</f>
        <v>0</v>
      </c>
      <c r="K332" s="175" t="s">
        <v>150</v>
      </c>
      <c r="L332" s="180"/>
      <c r="M332" s="181" t="s">
        <v>1</v>
      </c>
      <c r="N332" s="182" t="s">
        <v>46</v>
      </c>
      <c r="P332" s="145">
        <f>O332*H332</f>
        <v>0</v>
      </c>
      <c r="Q332" s="145">
        <v>2.3699999999999999E-2</v>
      </c>
      <c r="R332" s="145">
        <f>Q332*H332</f>
        <v>0.23699999999999999</v>
      </c>
      <c r="S332" s="145">
        <v>0</v>
      </c>
      <c r="T332" s="146">
        <f>S332*H332</f>
        <v>0</v>
      </c>
      <c r="AR332" s="147" t="s">
        <v>192</v>
      </c>
      <c r="AT332" s="147" t="s">
        <v>309</v>
      </c>
      <c r="AU332" s="147" t="s">
        <v>90</v>
      </c>
      <c r="AY332" s="17" t="s">
        <v>144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88</v>
      </c>
      <c r="BK332" s="148">
        <f>ROUND(I332*H332,2)</f>
        <v>0</v>
      </c>
      <c r="BL332" s="17" t="s">
        <v>151</v>
      </c>
      <c r="BM332" s="147" t="s">
        <v>1323</v>
      </c>
    </row>
    <row r="333" spans="2:65" s="1" customFormat="1" ht="24.2" customHeight="1">
      <c r="B333" s="32"/>
      <c r="C333" s="173" t="s">
        <v>454</v>
      </c>
      <c r="D333" s="173" t="s">
        <v>309</v>
      </c>
      <c r="E333" s="174" t="s">
        <v>1324</v>
      </c>
      <c r="F333" s="175" t="s">
        <v>1325</v>
      </c>
      <c r="G333" s="176" t="s">
        <v>350</v>
      </c>
      <c r="H333" s="177">
        <v>7</v>
      </c>
      <c r="I333" s="178"/>
      <c r="J333" s="179">
        <f>ROUND(I333*H333,2)</f>
        <v>0</v>
      </c>
      <c r="K333" s="175" t="s">
        <v>150</v>
      </c>
      <c r="L333" s="180"/>
      <c r="M333" s="181" t="s">
        <v>1</v>
      </c>
      <c r="N333" s="182" t="s">
        <v>46</v>
      </c>
      <c r="P333" s="145">
        <f>O333*H333</f>
        <v>0</v>
      </c>
      <c r="Q333" s="145">
        <v>2.5499999999999998E-2</v>
      </c>
      <c r="R333" s="145">
        <f>Q333*H333</f>
        <v>0.17849999999999999</v>
      </c>
      <c r="S333" s="145">
        <v>0</v>
      </c>
      <c r="T333" s="146">
        <f>S333*H333</f>
        <v>0</v>
      </c>
      <c r="AR333" s="147" t="s">
        <v>192</v>
      </c>
      <c r="AT333" s="147" t="s">
        <v>309</v>
      </c>
      <c r="AU333" s="147" t="s">
        <v>90</v>
      </c>
      <c r="AY333" s="17" t="s">
        <v>144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88</v>
      </c>
      <c r="BK333" s="148">
        <f>ROUND(I333*H333,2)</f>
        <v>0</v>
      </c>
      <c r="BL333" s="17" t="s">
        <v>151</v>
      </c>
      <c r="BM333" s="147" t="s">
        <v>1326</v>
      </c>
    </row>
    <row r="334" spans="2:65" s="1" customFormat="1" ht="33" customHeight="1">
      <c r="B334" s="32"/>
      <c r="C334" s="136" t="s">
        <v>458</v>
      </c>
      <c r="D334" s="136" t="s">
        <v>146</v>
      </c>
      <c r="E334" s="137" t="s">
        <v>1327</v>
      </c>
      <c r="F334" s="138" t="s">
        <v>1328</v>
      </c>
      <c r="G334" s="139" t="s">
        <v>239</v>
      </c>
      <c r="H334" s="140">
        <v>49.088000000000001</v>
      </c>
      <c r="I334" s="141"/>
      <c r="J334" s="142">
        <f>ROUND(I334*H334,2)</f>
        <v>0</v>
      </c>
      <c r="K334" s="138" t="s">
        <v>150</v>
      </c>
      <c r="L334" s="32"/>
      <c r="M334" s="143" t="s">
        <v>1</v>
      </c>
      <c r="N334" s="144" t="s">
        <v>46</v>
      </c>
      <c r="P334" s="145">
        <f>O334*H334</f>
        <v>0</v>
      </c>
      <c r="Q334" s="145">
        <v>0</v>
      </c>
      <c r="R334" s="145">
        <f>Q334*H334</f>
        <v>0</v>
      </c>
      <c r="S334" s="145">
        <v>0.36</v>
      </c>
      <c r="T334" s="146">
        <f>S334*H334</f>
        <v>17.671679999999999</v>
      </c>
      <c r="AR334" s="147" t="s">
        <v>151</v>
      </c>
      <c r="AT334" s="147" t="s">
        <v>146</v>
      </c>
      <c r="AU334" s="147" t="s">
        <v>90</v>
      </c>
      <c r="AY334" s="17" t="s">
        <v>144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88</v>
      </c>
      <c r="BK334" s="148">
        <f>ROUND(I334*H334,2)</f>
        <v>0</v>
      </c>
      <c r="BL334" s="17" t="s">
        <v>151</v>
      </c>
      <c r="BM334" s="147" t="s">
        <v>1329</v>
      </c>
    </row>
    <row r="335" spans="2:65" s="12" customFormat="1">
      <c r="B335" s="149"/>
      <c r="D335" s="150" t="s">
        <v>156</v>
      </c>
      <c r="E335" s="151" t="s">
        <v>1</v>
      </c>
      <c r="F335" s="152" t="s">
        <v>1330</v>
      </c>
      <c r="H335" s="153">
        <v>3.1419999999999999</v>
      </c>
      <c r="I335" s="154"/>
      <c r="L335" s="149"/>
      <c r="M335" s="155"/>
      <c r="T335" s="156"/>
      <c r="AT335" s="151" t="s">
        <v>156</v>
      </c>
      <c r="AU335" s="151" t="s">
        <v>90</v>
      </c>
      <c r="AV335" s="12" t="s">
        <v>90</v>
      </c>
      <c r="AW335" s="12" t="s">
        <v>36</v>
      </c>
      <c r="AX335" s="12" t="s">
        <v>81</v>
      </c>
      <c r="AY335" s="151" t="s">
        <v>144</v>
      </c>
    </row>
    <row r="336" spans="2:65" s="12" customFormat="1">
      <c r="B336" s="149"/>
      <c r="D336" s="150" t="s">
        <v>156</v>
      </c>
      <c r="E336" s="151" t="s">
        <v>1</v>
      </c>
      <c r="F336" s="152" t="s">
        <v>1331</v>
      </c>
      <c r="H336" s="153">
        <v>45.945999999999998</v>
      </c>
      <c r="I336" s="154"/>
      <c r="L336" s="149"/>
      <c r="M336" s="155"/>
      <c r="T336" s="156"/>
      <c r="AT336" s="151" t="s">
        <v>156</v>
      </c>
      <c r="AU336" s="151" t="s">
        <v>90</v>
      </c>
      <c r="AV336" s="12" t="s">
        <v>90</v>
      </c>
      <c r="AW336" s="12" t="s">
        <v>36</v>
      </c>
      <c r="AX336" s="12" t="s">
        <v>81</v>
      </c>
      <c r="AY336" s="151" t="s">
        <v>144</v>
      </c>
    </row>
    <row r="337" spans="2:65" s="14" customFormat="1">
      <c r="B337" s="166"/>
      <c r="D337" s="150" t="s">
        <v>156</v>
      </c>
      <c r="E337" s="167" t="s">
        <v>1</v>
      </c>
      <c r="F337" s="168" t="s">
        <v>173</v>
      </c>
      <c r="H337" s="169">
        <v>49.088000000000001</v>
      </c>
      <c r="I337" s="170"/>
      <c r="L337" s="166"/>
      <c r="M337" s="171"/>
      <c r="T337" s="172"/>
      <c r="AT337" s="167" t="s">
        <v>156</v>
      </c>
      <c r="AU337" s="167" t="s">
        <v>90</v>
      </c>
      <c r="AV337" s="14" t="s">
        <v>151</v>
      </c>
      <c r="AW337" s="14" t="s">
        <v>36</v>
      </c>
      <c r="AX337" s="14" t="s">
        <v>88</v>
      </c>
      <c r="AY337" s="167" t="s">
        <v>144</v>
      </c>
    </row>
    <row r="338" spans="2:65" s="1" customFormat="1" ht="24.2" customHeight="1">
      <c r="B338" s="32"/>
      <c r="C338" s="136" t="s">
        <v>462</v>
      </c>
      <c r="D338" s="136" t="s">
        <v>146</v>
      </c>
      <c r="E338" s="137" t="s">
        <v>1332</v>
      </c>
      <c r="F338" s="138" t="s">
        <v>1333</v>
      </c>
      <c r="G338" s="139" t="s">
        <v>1334</v>
      </c>
      <c r="H338" s="140">
        <v>12</v>
      </c>
      <c r="I338" s="141"/>
      <c r="J338" s="142">
        <f>ROUND(I338*H338,2)</f>
        <v>0</v>
      </c>
      <c r="K338" s="138" t="s">
        <v>150</v>
      </c>
      <c r="L338" s="32"/>
      <c r="M338" s="143" t="s">
        <v>1</v>
      </c>
      <c r="N338" s="144" t="s">
        <v>46</v>
      </c>
      <c r="P338" s="145">
        <f>O338*H338</f>
        <v>0</v>
      </c>
      <c r="Q338" s="145">
        <v>5.0000000000000001E-4</v>
      </c>
      <c r="R338" s="145">
        <f>Q338*H338</f>
        <v>6.0000000000000001E-3</v>
      </c>
      <c r="S338" s="145">
        <v>0</v>
      </c>
      <c r="T338" s="146">
        <f>S338*H338</f>
        <v>0</v>
      </c>
      <c r="AR338" s="147" t="s">
        <v>151</v>
      </c>
      <c r="AT338" s="147" t="s">
        <v>146</v>
      </c>
      <c r="AU338" s="147" t="s">
        <v>90</v>
      </c>
      <c r="AY338" s="17" t="s">
        <v>144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7" t="s">
        <v>88</v>
      </c>
      <c r="BK338" s="148">
        <f>ROUND(I338*H338,2)</f>
        <v>0</v>
      </c>
      <c r="BL338" s="17" t="s">
        <v>151</v>
      </c>
      <c r="BM338" s="147" t="s">
        <v>1335</v>
      </c>
    </row>
    <row r="339" spans="2:65" s="1" customFormat="1" ht="24.2" customHeight="1">
      <c r="B339" s="32"/>
      <c r="C339" s="136" t="s">
        <v>466</v>
      </c>
      <c r="D339" s="136" t="s">
        <v>146</v>
      </c>
      <c r="E339" s="137" t="s">
        <v>1336</v>
      </c>
      <c r="F339" s="138" t="s">
        <v>1337</v>
      </c>
      <c r="G339" s="139" t="s">
        <v>350</v>
      </c>
      <c r="H339" s="140">
        <v>34</v>
      </c>
      <c r="I339" s="141"/>
      <c r="J339" s="142">
        <f>ROUND(I339*H339,2)</f>
        <v>0</v>
      </c>
      <c r="K339" s="138" t="s">
        <v>150</v>
      </c>
      <c r="L339" s="32"/>
      <c r="M339" s="143" t="s">
        <v>1</v>
      </c>
      <c r="N339" s="144" t="s">
        <v>46</v>
      </c>
      <c r="P339" s="145">
        <f>O339*H339</f>
        <v>0</v>
      </c>
      <c r="Q339" s="145">
        <v>1.0189999999999999E-2</v>
      </c>
      <c r="R339" s="145">
        <f>Q339*H339</f>
        <v>0.34645999999999999</v>
      </c>
      <c r="S339" s="145">
        <v>0</v>
      </c>
      <c r="T339" s="146">
        <f>S339*H339</f>
        <v>0</v>
      </c>
      <c r="AR339" s="147" t="s">
        <v>151</v>
      </c>
      <c r="AT339" s="147" t="s">
        <v>146</v>
      </c>
      <c r="AU339" s="147" t="s">
        <v>90</v>
      </c>
      <c r="AY339" s="17" t="s">
        <v>144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88</v>
      </c>
      <c r="BK339" s="148">
        <f>ROUND(I339*H339,2)</f>
        <v>0</v>
      </c>
      <c r="BL339" s="17" t="s">
        <v>151</v>
      </c>
      <c r="BM339" s="147" t="s">
        <v>1338</v>
      </c>
    </row>
    <row r="340" spans="2:65" s="12" customFormat="1">
      <c r="B340" s="149"/>
      <c r="D340" s="150" t="s">
        <v>156</v>
      </c>
      <c r="E340" s="151" t="s">
        <v>1</v>
      </c>
      <c r="F340" s="152" t="s">
        <v>1339</v>
      </c>
      <c r="H340" s="153">
        <v>34</v>
      </c>
      <c r="I340" s="154"/>
      <c r="L340" s="149"/>
      <c r="M340" s="155"/>
      <c r="T340" s="156"/>
      <c r="AT340" s="151" t="s">
        <v>156</v>
      </c>
      <c r="AU340" s="151" t="s">
        <v>90</v>
      </c>
      <c r="AV340" s="12" t="s">
        <v>90</v>
      </c>
      <c r="AW340" s="12" t="s">
        <v>36</v>
      </c>
      <c r="AX340" s="12" t="s">
        <v>88</v>
      </c>
      <c r="AY340" s="151" t="s">
        <v>144</v>
      </c>
    </row>
    <row r="341" spans="2:65" s="1" customFormat="1" ht="24.2" customHeight="1">
      <c r="B341" s="32"/>
      <c r="C341" s="173" t="s">
        <v>470</v>
      </c>
      <c r="D341" s="173" t="s">
        <v>309</v>
      </c>
      <c r="E341" s="174" t="s">
        <v>1340</v>
      </c>
      <c r="F341" s="175" t="s">
        <v>1341</v>
      </c>
      <c r="G341" s="176" t="s">
        <v>350</v>
      </c>
      <c r="H341" s="177">
        <v>7</v>
      </c>
      <c r="I341" s="178"/>
      <c r="J341" s="179">
        <f>ROUND(I341*H341,2)</f>
        <v>0</v>
      </c>
      <c r="K341" s="175" t="s">
        <v>150</v>
      </c>
      <c r="L341" s="180"/>
      <c r="M341" s="181" t="s">
        <v>1</v>
      </c>
      <c r="N341" s="182" t="s">
        <v>46</v>
      </c>
      <c r="P341" s="145">
        <f>O341*H341</f>
        <v>0</v>
      </c>
      <c r="Q341" s="145">
        <v>0.254</v>
      </c>
      <c r="R341" s="145">
        <f>Q341*H341</f>
        <v>1.778</v>
      </c>
      <c r="S341" s="145">
        <v>0</v>
      </c>
      <c r="T341" s="146">
        <f>S341*H341</f>
        <v>0</v>
      </c>
      <c r="AR341" s="147" t="s">
        <v>192</v>
      </c>
      <c r="AT341" s="147" t="s">
        <v>309</v>
      </c>
      <c r="AU341" s="147" t="s">
        <v>90</v>
      </c>
      <c r="AY341" s="17" t="s">
        <v>144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88</v>
      </c>
      <c r="BK341" s="148">
        <f>ROUND(I341*H341,2)</f>
        <v>0</v>
      </c>
      <c r="BL341" s="17" t="s">
        <v>151</v>
      </c>
      <c r="BM341" s="147" t="s">
        <v>1342</v>
      </c>
    </row>
    <row r="342" spans="2:65" s="1" customFormat="1" ht="24.2" customHeight="1">
      <c r="B342" s="32"/>
      <c r="C342" s="173" t="s">
        <v>474</v>
      </c>
      <c r="D342" s="173" t="s">
        <v>309</v>
      </c>
      <c r="E342" s="174" t="s">
        <v>1343</v>
      </c>
      <c r="F342" s="175" t="s">
        <v>1344</v>
      </c>
      <c r="G342" s="176" t="s">
        <v>350</v>
      </c>
      <c r="H342" s="177">
        <v>8</v>
      </c>
      <c r="I342" s="178"/>
      <c r="J342" s="179">
        <f>ROUND(I342*H342,2)</f>
        <v>0</v>
      </c>
      <c r="K342" s="175" t="s">
        <v>150</v>
      </c>
      <c r="L342" s="180"/>
      <c r="M342" s="181" t="s">
        <v>1</v>
      </c>
      <c r="N342" s="182" t="s">
        <v>46</v>
      </c>
      <c r="P342" s="145">
        <f>O342*H342</f>
        <v>0</v>
      </c>
      <c r="Q342" s="145">
        <v>0.50600000000000001</v>
      </c>
      <c r="R342" s="145">
        <f>Q342*H342</f>
        <v>4.048</v>
      </c>
      <c r="S342" s="145">
        <v>0</v>
      </c>
      <c r="T342" s="146">
        <f>S342*H342</f>
        <v>0</v>
      </c>
      <c r="AR342" s="147" t="s">
        <v>192</v>
      </c>
      <c r="AT342" s="147" t="s">
        <v>309</v>
      </c>
      <c r="AU342" s="147" t="s">
        <v>90</v>
      </c>
      <c r="AY342" s="17" t="s">
        <v>144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88</v>
      </c>
      <c r="BK342" s="148">
        <f>ROUND(I342*H342,2)</f>
        <v>0</v>
      </c>
      <c r="BL342" s="17" t="s">
        <v>151</v>
      </c>
      <c r="BM342" s="147" t="s">
        <v>1345</v>
      </c>
    </row>
    <row r="343" spans="2:65" s="12" customFormat="1">
      <c r="B343" s="149"/>
      <c r="D343" s="150" t="s">
        <v>156</v>
      </c>
      <c r="E343" s="151" t="s">
        <v>1</v>
      </c>
      <c r="F343" s="152" t="s">
        <v>1346</v>
      </c>
      <c r="H343" s="153">
        <v>8</v>
      </c>
      <c r="I343" s="154"/>
      <c r="L343" s="149"/>
      <c r="M343" s="155"/>
      <c r="T343" s="156"/>
      <c r="AT343" s="151" t="s">
        <v>156</v>
      </c>
      <c r="AU343" s="151" t="s">
        <v>90</v>
      </c>
      <c r="AV343" s="12" t="s">
        <v>90</v>
      </c>
      <c r="AW343" s="12" t="s">
        <v>36</v>
      </c>
      <c r="AX343" s="12" t="s">
        <v>88</v>
      </c>
      <c r="AY343" s="151" t="s">
        <v>144</v>
      </c>
    </row>
    <row r="344" spans="2:65" s="1" customFormat="1" ht="24.2" customHeight="1">
      <c r="B344" s="32"/>
      <c r="C344" s="173" t="s">
        <v>478</v>
      </c>
      <c r="D344" s="173" t="s">
        <v>309</v>
      </c>
      <c r="E344" s="174" t="s">
        <v>1347</v>
      </c>
      <c r="F344" s="175" t="s">
        <v>1348</v>
      </c>
      <c r="G344" s="176" t="s">
        <v>350</v>
      </c>
      <c r="H344" s="177">
        <v>18</v>
      </c>
      <c r="I344" s="178"/>
      <c r="J344" s="179">
        <f>ROUND(I344*H344,2)</f>
        <v>0</v>
      </c>
      <c r="K344" s="175" t="s">
        <v>150</v>
      </c>
      <c r="L344" s="180"/>
      <c r="M344" s="181" t="s">
        <v>1</v>
      </c>
      <c r="N344" s="182" t="s">
        <v>46</v>
      </c>
      <c r="P344" s="145">
        <f>O344*H344</f>
        <v>0</v>
      </c>
      <c r="Q344" s="145">
        <v>1.0129999999999999</v>
      </c>
      <c r="R344" s="145">
        <f>Q344*H344</f>
        <v>18.233999999999998</v>
      </c>
      <c r="S344" s="145">
        <v>0</v>
      </c>
      <c r="T344" s="146">
        <f>S344*H344</f>
        <v>0</v>
      </c>
      <c r="AR344" s="147" t="s">
        <v>192</v>
      </c>
      <c r="AT344" s="147" t="s">
        <v>309</v>
      </c>
      <c r="AU344" s="147" t="s">
        <v>90</v>
      </c>
      <c r="AY344" s="17" t="s">
        <v>144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7" t="s">
        <v>88</v>
      </c>
      <c r="BK344" s="148">
        <f>ROUND(I344*H344,2)</f>
        <v>0</v>
      </c>
      <c r="BL344" s="17" t="s">
        <v>151</v>
      </c>
      <c r="BM344" s="147" t="s">
        <v>1349</v>
      </c>
    </row>
    <row r="345" spans="2:65" s="12" customFormat="1">
      <c r="B345" s="149"/>
      <c r="D345" s="150" t="s">
        <v>156</v>
      </c>
      <c r="E345" s="151" t="s">
        <v>1</v>
      </c>
      <c r="F345" s="152" t="s">
        <v>1350</v>
      </c>
      <c r="H345" s="153">
        <v>18</v>
      </c>
      <c r="I345" s="154"/>
      <c r="L345" s="149"/>
      <c r="M345" s="155"/>
      <c r="T345" s="156"/>
      <c r="AT345" s="151" t="s">
        <v>156</v>
      </c>
      <c r="AU345" s="151" t="s">
        <v>90</v>
      </c>
      <c r="AV345" s="12" t="s">
        <v>90</v>
      </c>
      <c r="AW345" s="12" t="s">
        <v>36</v>
      </c>
      <c r="AX345" s="12" t="s">
        <v>88</v>
      </c>
      <c r="AY345" s="151" t="s">
        <v>144</v>
      </c>
    </row>
    <row r="346" spans="2:65" s="1" customFormat="1" ht="24.2" customHeight="1">
      <c r="B346" s="32"/>
      <c r="C346" s="173" t="s">
        <v>482</v>
      </c>
      <c r="D346" s="173" t="s">
        <v>309</v>
      </c>
      <c r="E346" s="174" t="s">
        <v>1351</v>
      </c>
      <c r="F346" s="175" t="s">
        <v>1352</v>
      </c>
      <c r="G346" s="176" t="s">
        <v>350</v>
      </c>
      <c r="H346" s="177">
        <v>1</v>
      </c>
      <c r="I346" s="178"/>
      <c r="J346" s="179">
        <f>ROUND(I346*H346,2)</f>
        <v>0</v>
      </c>
      <c r="K346" s="175" t="s">
        <v>150</v>
      </c>
      <c r="L346" s="180"/>
      <c r="M346" s="181" t="s">
        <v>1</v>
      </c>
      <c r="N346" s="182" t="s">
        <v>46</v>
      </c>
      <c r="P346" s="145">
        <f>O346*H346</f>
        <v>0</v>
      </c>
      <c r="Q346" s="145">
        <v>1.74</v>
      </c>
      <c r="R346" s="145">
        <f>Q346*H346</f>
        <v>1.74</v>
      </c>
      <c r="S346" s="145">
        <v>0</v>
      </c>
      <c r="T346" s="146">
        <f>S346*H346</f>
        <v>0</v>
      </c>
      <c r="AR346" s="147" t="s">
        <v>192</v>
      </c>
      <c r="AT346" s="147" t="s">
        <v>309</v>
      </c>
      <c r="AU346" s="147" t="s">
        <v>90</v>
      </c>
      <c r="AY346" s="17" t="s">
        <v>144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88</v>
      </c>
      <c r="BK346" s="148">
        <f>ROUND(I346*H346,2)</f>
        <v>0</v>
      </c>
      <c r="BL346" s="17" t="s">
        <v>151</v>
      </c>
      <c r="BM346" s="147" t="s">
        <v>1353</v>
      </c>
    </row>
    <row r="347" spans="2:65" s="1" customFormat="1" ht="24.2" customHeight="1">
      <c r="B347" s="32"/>
      <c r="C347" s="136" t="s">
        <v>486</v>
      </c>
      <c r="D347" s="136" t="s">
        <v>146</v>
      </c>
      <c r="E347" s="137" t="s">
        <v>1354</v>
      </c>
      <c r="F347" s="138" t="s">
        <v>1355</v>
      </c>
      <c r="G347" s="139" t="s">
        <v>350</v>
      </c>
      <c r="H347" s="140">
        <v>11</v>
      </c>
      <c r="I347" s="141"/>
      <c r="J347" s="142">
        <f>ROUND(I347*H347,2)</f>
        <v>0</v>
      </c>
      <c r="K347" s="138" t="s">
        <v>150</v>
      </c>
      <c r="L347" s="32"/>
      <c r="M347" s="143" t="s">
        <v>1</v>
      </c>
      <c r="N347" s="144" t="s">
        <v>46</v>
      </c>
      <c r="P347" s="145">
        <f>O347*H347</f>
        <v>0</v>
      </c>
      <c r="Q347" s="145">
        <v>1.248E-2</v>
      </c>
      <c r="R347" s="145">
        <f>Q347*H347</f>
        <v>0.13727999999999999</v>
      </c>
      <c r="S347" s="145">
        <v>0</v>
      </c>
      <c r="T347" s="146">
        <f>S347*H347</f>
        <v>0</v>
      </c>
      <c r="AR347" s="147" t="s">
        <v>151</v>
      </c>
      <c r="AT347" s="147" t="s">
        <v>146</v>
      </c>
      <c r="AU347" s="147" t="s">
        <v>90</v>
      </c>
      <c r="AY347" s="17" t="s">
        <v>144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7" t="s">
        <v>88</v>
      </c>
      <c r="BK347" s="148">
        <f>ROUND(I347*H347,2)</f>
        <v>0</v>
      </c>
      <c r="BL347" s="17" t="s">
        <v>151</v>
      </c>
      <c r="BM347" s="147" t="s">
        <v>1356</v>
      </c>
    </row>
    <row r="348" spans="2:65" s="1" customFormat="1" ht="24.2" customHeight="1">
      <c r="B348" s="32"/>
      <c r="C348" s="173" t="s">
        <v>490</v>
      </c>
      <c r="D348" s="173" t="s">
        <v>309</v>
      </c>
      <c r="E348" s="174" t="s">
        <v>1357</v>
      </c>
      <c r="F348" s="175" t="s">
        <v>1358</v>
      </c>
      <c r="G348" s="176" t="s">
        <v>350</v>
      </c>
      <c r="H348" s="177">
        <v>11</v>
      </c>
      <c r="I348" s="178"/>
      <c r="J348" s="179">
        <f>ROUND(I348*H348,2)</f>
        <v>0</v>
      </c>
      <c r="K348" s="175" t="s">
        <v>150</v>
      </c>
      <c r="L348" s="180"/>
      <c r="M348" s="181" t="s">
        <v>1</v>
      </c>
      <c r="N348" s="182" t="s">
        <v>46</v>
      </c>
      <c r="P348" s="145">
        <f>O348*H348</f>
        <v>0</v>
      </c>
      <c r="Q348" s="145">
        <v>0.54800000000000004</v>
      </c>
      <c r="R348" s="145">
        <f>Q348*H348</f>
        <v>6.0280000000000005</v>
      </c>
      <c r="S348" s="145">
        <v>0</v>
      </c>
      <c r="T348" s="146">
        <f>S348*H348</f>
        <v>0</v>
      </c>
      <c r="AR348" s="147" t="s">
        <v>192</v>
      </c>
      <c r="AT348" s="147" t="s">
        <v>309</v>
      </c>
      <c r="AU348" s="147" t="s">
        <v>90</v>
      </c>
      <c r="AY348" s="17" t="s">
        <v>144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88</v>
      </c>
      <c r="BK348" s="148">
        <f>ROUND(I348*H348,2)</f>
        <v>0</v>
      </c>
      <c r="BL348" s="17" t="s">
        <v>151</v>
      </c>
      <c r="BM348" s="147" t="s">
        <v>1359</v>
      </c>
    </row>
    <row r="349" spans="2:65" s="1" customFormat="1" ht="24.2" customHeight="1">
      <c r="B349" s="32"/>
      <c r="C349" s="136" t="s">
        <v>494</v>
      </c>
      <c r="D349" s="136" t="s">
        <v>146</v>
      </c>
      <c r="E349" s="137" t="s">
        <v>1360</v>
      </c>
      <c r="F349" s="138" t="s">
        <v>1361</v>
      </c>
      <c r="G349" s="139" t="s">
        <v>350</v>
      </c>
      <c r="H349" s="140">
        <v>12</v>
      </c>
      <c r="I349" s="141"/>
      <c r="J349" s="142">
        <f>ROUND(I349*H349,2)</f>
        <v>0</v>
      </c>
      <c r="K349" s="138" t="s">
        <v>150</v>
      </c>
      <c r="L349" s="32"/>
      <c r="M349" s="143" t="s">
        <v>1</v>
      </c>
      <c r="N349" s="144" t="s">
        <v>46</v>
      </c>
      <c r="P349" s="145">
        <f>O349*H349</f>
        <v>0</v>
      </c>
      <c r="Q349" s="145">
        <v>2.8539999999999999E-2</v>
      </c>
      <c r="R349" s="145">
        <f>Q349*H349</f>
        <v>0.34248000000000001</v>
      </c>
      <c r="S349" s="145">
        <v>0</v>
      </c>
      <c r="T349" s="146">
        <f>S349*H349</f>
        <v>0</v>
      </c>
      <c r="AR349" s="147" t="s">
        <v>151</v>
      </c>
      <c r="AT349" s="147" t="s">
        <v>146</v>
      </c>
      <c r="AU349" s="147" t="s">
        <v>90</v>
      </c>
      <c r="AY349" s="17" t="s">
        <v>144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88</v>
      </c>
      <c r="BK349" s="148">
        <f>ROUND(I349*H349,2)</f>
        <v>0</v>
      </c>
      <c r="BL349" s="17" t="s">
        <v>151</v>
      </c>
      <c r="BM349" s="147" t="s">
        <v>1362</v>
      </c>
    </row>
    <row r="350" spans="2:65" s="12" customFormat="1">
      <c r="B350" s="149"/>
      <c r="D350" s="150" t="s">
        <v>156</v>
      </c>
      <c r="E350" s="151" t="s">
        <v>1</v>
      </c>
      <c r="F350" s="152" t="s">
        <v>1363</v>
      </c>
      <c r="H350" s="153">
        <v>12</v>
      </c>
      <c r="I350" s="154"/>
      <c r="L350" s="149"/>
      <c r="M350" s="155"/>
      <c r="T350" s="156"/>
      <c r="AT350" s="151" t="s">
        <v>156</v>
      </c>
      <c r="AU350" s="151" t="s">
        <v>90</v>
      </c>
      <c r="AV350" s="12" t="s">
        <v>90</v>
      </c>
      <c r="AW350" s="12" t="s">
        <v>36</v>
      </c>
      <c r="AX350" s="12" t="s">
        <v>88</v>
      </c>
      <c r="AY350" s="151" t="s">
        <v>144</v>
      </c>
    </row>
    <row r="351" spans="2:65" s="1" customFormat="1" ht="21.75" customHeight="1">
      <c r="B351" s="32"/>
      <c r="C351" s="173" t="s">
        <v>498</v>
      </c>
      <c r="D351" s="173" t="s">
        <v>309</v>
      </c>
      <c r="E351" s="174" t="s">
        <v>1364</v>
      </c>
      <c r="F351" s="175" t="s">
        <v>1365</v>
      </c>
      <c r="G351" s="176" t="s">
        <v>350</v>
      </c>
      <c r="H351" s="177">
        <v>11</v>
      </c>
      <c r="I351" s="178"/>
      <c r="J351" s="179">
        <f>ROUND(I351*H351,2)</f>
        <v>0</v>
      </c>
      <c r="K351" s="175" t="s">
        <v>150</v>
      </c>
      <c r="L351" s="180"/>
      <c r="M351" s="181" t="s">
        <v>1</v>
      </c>
      <c r="N351" s="182" t="s">
        <v>46</v>
      </c>
      <c r="P351" s="145">
        <f>O351*H351</f>
        <v>0</v>
      </c>
      <c r="Q351" s="145">
        <v>2.1</v>
      </c>
      <c r="R351" s="145">
        <f>Q351*H351</f>
        <v>23.1</v>
      </c>
      <c r="S351" s="145">
        <v>0</v>
      </c>
      <c r="T351" s="146">
        <f>S351*H351</f>
        <v>0</v>
      </c>
      <c r="AR351" s="147" t="s">
        <v>192</v>
      </c>
      <c r="AT351" s="147" t="s">
        <v>309</v>
      </c>
      <c r="AU351" s="147" t="s">
        <v>90</v>
      </c>
      <c r="AY351" s="17" t="s">
        <v>144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88</v>
      </c>
      <c r="BK351" s="148">
        <f>ROUND(I351*H351,2)</f>
        <v>0</v>
      </c>
      <c r="BL351" s="17" t="s">
        <v>151</v>
      </c>
      <c r="BM351" s="147" t="s">
        <v>1366</v>
      </c>
    </row>
    <row r="352" spans="2:65" s="1" customFormat="1" ht="24.2" customHeight="1">
      <c r="B352" s="32"/>
      <c r="C352" s="173" t="s">
        <v>502</v>
      </c>
      <c r="D352" s="173" t="s">
        <v>309</v>
      </c>
      <c r="E352" s="174" t="s">
        <v>1367</v>
      </c>
      <c r="F352" s="175" t="s">
        <v>1368</v>
      </c>
      <c r="G352" s="176" t="s">
        <v>350</v>
      </c>
      <c r="H352" s="177">
        <v>1</v>
      </c>
      <c r="I352" s="178"/>
      <c r="J352" s="179">
        <f>ROUND(I352*H352,2)</f>
        <v>0</v>
      </c>
      <c r="K352" s="175" t="s">
        <v>150</v>
      </c>
      <c r="L352" s="180"/>
      <c r="M352" s="181" t="s">
        <v>1</v>
      </c>
      <c r="N352" s="182" t="s">
        <v>46</v>
      </c>
      <c r="P352" s="145">
        <f>O352*H352</f>
        <v>0</v>
      </c>
      <c r="Q352" s="145">
        <v>9.1839999999999993</v>
      </c>
      <c r="R352" s="145">
        <f>Q352*H352</f>
        <v>9.1839999999999993</v>
      </c>
      <c r="S352" s="145">
        <v>0</v>
      </c>
      <c r="T352" s="146">
        <f>S352*H352</f>
        <v>0</v>
      </c>
      <c r="AR352" s="147" t="s">
        <v>192</v>
      </c>
      <c r="AT352" s="147" t="s">
        <v>309</v>
      </c>
      <c r="AU352" s="147" t="s">
        <v>90</v>
      </c>
      <c r="AY352" s="17" t="s">
        <v>144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88</v>
      </c>
      <c r="BK352" s="148">
        <f>ROUND(I352*H352,2)</f>
        <v>0</v>
      </c>
      <c r="BL352" s="17" t="s">
        <v>151</v>
      </c>
      <c r="BM352" s="147" t="s">
        <v>1369</v>
      </c>
    </row>
    <row r="353" spans="2:65" s="1" customFormat="1" ht="24.2" customHeight="1">
      <c r="B353" s="32"/>
      <c r="C353" s="173" t="s">
        <v>508</v>
      </c>
      <c r="D353" s="173" t="s">
        <v>309</v>
      </c>
      <c r="E353" s="174" t="s">
        <v>1370</v>
      </c>
      <c r="F353" s="175" t="s">
        <v>1371</v>
      </c>
      <c r="G353" s="176" t="s">
        <v>350</v>
      </c>
      <c r="H353" s="177">
        <v>45</v>
      </c>
      <c r="I353" s="178"/>
      <c r="J353" s="179">
        <f>ROUND(I353*H353,2)</f>
        <v>0</v>
      </c>
      <c r="K353" s="175" t="s">
        <v>150</v>
      </c>
      <c r="L353" s="180"/>
      <c r="M353" s="181" t="s">
        <v>1</v>
      </c>
      <c r="N353" s="182" t="s">
        <v>46</v>
      </c>
      <c r="P353" s="145">
        <f>O353*H353</f>
        <v>0</v>
      </c>
      <c r="Q353" s="145">
        <v>2E-3</v>
      </c>
      <c r="R353" s="145">
        <f>Q353*H353</f>
        <v>0.09</v>
      </c>
      <c r="S353" s="145">
        <v>0</v>
      </c>
      <c r="T353" s="146">
        <f>S353*H353</f>
        <v>0</v>
      </c>
      <c r="AR353" s="147" t="s">
        <v>192</v>
      </c>
      <c r="AT353" s="147" t="s">
        <v>309</v>
      </c>
      <c r="AU353" s="147" t="s">
        <v>90</v>
      </c>
      <c r="AY353" s="17" t="s">
        <v>144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88</v>
      </c>
      <c r="BK353" s="148">
        <f>ROUND(I353*H353,2)</f>
        <v>0</v>
      </c>
      <c r="BL353" s="17" t="s">
        <v>151</v>
      </c>
      <c r="BM353" s="147" t="s">
        <v>1372</v>
      </c>
    </row>
    <row r="354" spans="2:65" s="12" customFormat="1">
      <c r="B354" s="149"/>
      <c r="D354" s="150" t="s">
        <v>156</v>
      </c>
      <c r="E354" s="151" t="s">
        <v>1</v>
      </c>
      <c r="F354" s="152" t="s">
        <v>1373</v>
      </c>
      <c r="H354" s="153">
        <v>45</v>
      </c>
      <c r="I354" s="154"/>
      <c r="L354" s="149"/>
      <c r="M354" s="155"/>
      <c r="T354" s="156"/>
      <c r="AT354" s="151" t="s">
        <v>156</v>
      </c>
      <c r="AU354" s="151" t="s">
        <v>90</v>
      </c>
      <c r="AV354" s="12" t="s">
        <v>90</v>
      </c>
      <c r="AW354" s="12" t="s">
        <v>36</v>
      </c>
      <c r="AX354" s="12" t="s">
        <v>88</v>
      </c>
      <c r="AY354" s="151" t="s">
        <v>144</v>
      </c>
    </row>
    <row r="355" spans="2:65" s="1" customFormat="1" ht="24.2" customHeight="1">
      <c r="B355" s="32"/>
      <c r="C355" s="173" t="s">
        <v>512</v>
      </c>
      <c r="D355" s="173" t="s">
        <v>309</v>
      </c>
      <c r="E355" s="174" t="s">
        <v>1374</v>
      </c>
      <c r="F355" s="175" t="s">
        <v>1375</v>
      </c>
      <c r="G355" s="176" t="s">
        <v>350</v>
      </c>
      <c r="H355" s="177">
        <v>2</v>
      </c>
      <c r="I355" s="178"/>
      <c r="J355" s="179">
        <f>ROUND(I355*H355,2)</f>
        <v>0</v>
      </c>
      <c r="K355" s="175" t="s">
        <v>150</v>
      </c>
      <c r="L355" s="180"/>
      <c r="M355" s="181" t="s">
        <v>1</v>
      </c>
      <c r="N355" s="182" t="s">
        <v>46</v>
      </c>
      <c r="P355" s="145">
        <f>O355*H355</f>
        <v>0</v>
      </c>
      <c r="Q355" s="145">
        <v>4.0000000000000001E-3</v>
      </c>
      <c r="R355" s="145">
        <f>Q355*H355</f>
        <v>8.0000000000000002E-3</v>
      </c>
      <c r="S355" s="145">
        <v>0</v>
      </c>
      <c r="T355" s="146">
        <f>S355*H355</f>
        <v>0</v>
      </c>
      <c r="AR355" s="147" t="s">
        <v>192</v>
      </c>
      <c r="AT355" s="147" t="s">
        <v>309</v>
      </c>
      <c r="AU355" s="147" t="s">
        <v>90</v>
      </c>
      <c r="AY355" s="17" t="s">
        <v>144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7" t="s">
        <v>88</v>
      </c>
      <c r="BK355" s="148">
        <f>ROUND(I355*H355,2)</f>
        <v>0</v>
      </c>
      <c r="BL355" s="17" t="s">
        <v>151</v>
      </c>
      <c r="BM355" s="147" t="s">
        <v>1376</v>
      </c>
    </row>
    <row r="356" spans="2:65" s="1" customFormat="1" ht="24.2" customHeight="1">
      <c r="B356" s="32"/>
      <c r="C356" s="136" t="s">
        <v>517</v>
      </c>
      <c r="D356" s="136" t="s">
        <v>146</v>
      </c>
      <c r="E356" s="137" t="s">
        <v>1377</v>
      </c>
      <c r="F356" s="138" t="s">
        <v>1378</v>
      </c>
      <c r="G356" s="139" t="s">
        <v>350</v>
      </c>
      <c r="H356" s="140">
        <v>2</v>
      </c>
      <c r="I356" s="141"/>
      <c r="J356" s="142">
        <f>ROUND(I356*H356,2)</f>
        <v>0</v>
      </c>
      <c r="K356" s="138" t="s">
        <v>150</v>
      </c>
      <c r="L356" s="32"/>
      <c r="M356" s="143" t="s">
        <v>1</v>
      </c>
      <c r="N356" s="144" t="s">
        <v>46</v>
      </c>
      <c r="P356" s="145">
        <f>O356*H356</f>
        <v>0</v>
      </c>
      <c r="Q356" s="145">
        <v>3.9269999999999999E-2</v>
      </c>
      <c r="R356" s="145">
        <f>Q356*H356</f>
        <v>7.8539999999999999E-2</v>
      </c>
      <c r="S356" s="145">
        <v>0</v>
      </c>
      <c r="T356" s="146">
        <f>S356*H356</f>
        <v>0</v>
      </c>
      <c r="AR356" s="147" t="s">
        <v>151</v>
      </c>
      <c r="AT356" s="147" t="s">
        <v>146</v>
      </c>
      <c r="AU356" s="147" t="s">
        <v>90</v>
      </c>
      <c r="AY356" s="17" t="s">
        <v>144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88</v>
      </c>
      <c r="BK356" s="148">
        <f>ROUND(I356*H356,2)</f>
        <v>0</v>
      </c>
      <c r="BL356" s="17" t="s">
        <v>151</v>
      </c>
      <c r="BM356" s="147" t="s">
        <v>1379</v>
      </c>
    </row>
    <row r="357" spans="2:65" s="12" customFormat="1">
      <c r="B357" s="149"/>
      <c r="D357" s="150" t="s">
        <v>156</v>
      </c>
      <c r="E357" s="151" t="s">
        <v>1</v>
      </c>
      <c r="F357" s="152" t="s">
        <v>1380</v>
      </c>
      <c r="H357" s="153">
        <v>2</v>
      </c>
      <c r="I357" s="154"/>
      <c r="L357" s="149"/>
      <c r="M357" s="155"/>
      <c r="T357" s="156"/>
      <c r="AT357" s="151" t="s">
        <v>156</v>
      </c>
      <c r="AU357" s="151" t="s">
        <v>90</v>
      </c>
      <c r="AV357" s="12" t="s">
        <v>90</v>
      </c>
      <c r="AW357" s="12" t="s">
        <v>36</v>
      </c>
      <c r="AX357" s="12" t="s">
        <v>88</v>
      </c>
      <c r="AY357" s="151" t="s">
        <v>144</v>
      </c>
    </row>
    <row r="358" spans="2:65" s="1" customFormat="1" ht="24.2" customHeight="1">
      <c r="B358" s="32"/>
      <c r="C358" s="173" t="s">
        <v>521</v>
      </c>
      <c r="D358" s="173" t="s">
        <v>309</v>
      </c>
      <c r="E358" s="174" t="s">
        <v>1381</v>
      </c>
      <c r="F358" s="175" t="s">
        <v>1382</v>
      </c>
      <c r="G358" s="176" t="s">
        <v>350</v>
      </c>
      <c r="H358" s="177">
        <v>1</v>
      </c>
      <c r="I358" s="178"/>
      <c r="J358" s="179">
        <f>ROUND(I358*H358,2)</f>
        <v>0</v>
      </c>
      <c r="K358" s="175" t="s">
        <v>150</v>
      </c>
      <c r="L358" s="180"/>
      <c r="M358" s="181" t="s">
        <v>1</v>
      </c>
      <c r="N358" s="182" t="s">
        <v>46</v>
      </c>
      <c r="P358" s="145">
        <f>O358*H358</f>
        <v>0</v>
      </c>
      <c r="Q358" s="145">
        <v>1.0900000000000001</v>
      </c>
      <c r="R358" s="145">
        <f>Q358*H358</f>
        <v>1.0900000000000001</v>
      </c>
      <c r="S358" s="145">
        <v>0</v>
      </c>
      <c r="T358" s="146">
        <f>S358*H358</f>
        <v>0</v>
      </c>
      <c r="AR358" s="147" t="s">
        <v>192</v>
      </c>
      <c r="AT358" s="147" t="s">
        <v>309</v>
      </c>
      <c r="AU358" s="147" t="s">
        <v>90</v>
      </c>
      <c r="AY358" s="17" t="s">
        <v>144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7" t="s">
        <v>88</v>
      </c>
      <c r="BK358" s="148">
        <f>ROUND(I358*H358,2)</f>
        <v>0</v>
      </c>
      <c r="BL358" s="17" t="s">
        <v>151</v>
      </c>
      <c r="BM358" s="147" t="s">
        <v>1383</v>
      </c>
    </row>
    <row r="359" spans="2:65" s="1" customFormat="1" ht="24.2" customHeight="1">
      <c r="B359" s="32"/>
      <c r="C359" s="173" t="s">
        <v>526</v>
      </c>
      <c r="D359" s="173" t="s">
        <v>309</v>
      </c>
      <c r="E359" s="174" t="s">
        <v>1384</v>
      </c>
      <c r="F359" s="175" t="s">
        <v>1385</v>
      </c>
      <c r="G359" s="176" t="s">
        <v>350</v>
      </c>
      <c r="H359" s="177">
        <v>1</v>
      </c>
      <c r="I359" s="178"/>
      <c r="J359" s="179">
        <f>ROUND(I359*H359,2)</f>
        <v>0</v>
      </c>
      <c r="K359" s="175" t="s">
        <v>150</v>
      </c>
      <c r="L359" s="180"/>
      <c r="M359" s="181" t="s">
        <v>1</v>
      </c>
      <c r="N359" s="182" t="s">
        <v>46</v>
      </c>
      <c r="P359" s="145">
        <f>O359*H359</f>
        <v>0</v>
      </c>
      <c r="Q359" s="145">
        <v>0.44900000000000001</v>
      </c>
      <c r="R359" s="145">
        <f>Q359*H359</f>
        <v>0.44900000000000001</v>
      </c>
      <c r="S359" s="145">
        <v>0</v>
      </c>
      <c r="T359" s="146">
        <f>S359*H359</f>
        <v>0</v>
      </c>
      <c r="AR359" s="147" t="s">
        <v>192</v>
      </c>
      <c r="AT359" s="147" t="s">
        <v>309</v>
      </c>
      <c r="AU359" s="147" t="s">
        <v>90</v>
      </c>
      <c r="AY359" s="17" t="s">
        <v>144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88</v>
      </c>
      <c r="BK359" s="148">
        <f>ROUND(I359*H359,2)</f>
        <v>0</v>
      </c>
      <c r="BL359" s="17" t="s">
        <v>151</v>
      </c>
      <c r="BM359" s="147" t="s">
        <v>1386</v>
      </c>
    </row>
    <row r="360" spans="2:65" s="1" customFormat="1" ht="24.2" customHeight="1">
      <c r="B360" s="32"/>
      <c r="C360" s="136" t="s">
        <v>530</v>
      </c>
      <c r="D360" s="136" t="s">
        <v>146</v>
      </c>
      <c r="E360" s="137" t="s">
        <v>1387</v>
      </c>
      <c r="F360" s="138" t="s">
        <v>1388</v>
      </c>
      <c r="G360" s="139" t="s">
        <v>350</v>
      </c>
      <c r="H360" s="140">
        <v>14</v>
      </c>
      <c r="I360" s="141"/>
      <c r="J360" s="142">
        <f>ROUND(I360*H360,2)</f>
        <v>0</v>
      </c>
      <c r="K360" s="138" t="s">
        <v>150</v>
      </c>
      <c r="L360" s="32"/>
      <c r="M360" s="143" t="s">
        <v>1</v>
      </c>
      <c r="N360" s="144" t="s">
        <v>46</v>
      </c>
      <c r="P360" s="145">
        <f>O360*H360</f>
        <v>0</v>
      </c>
      <c r="Q360" s="145">
        <v>0</v>
      </c>
      <c r="R360" s="145">
        <f>Q360*H360</f>
        <v>0</v>
      </c>
      <c r="S360" s="145">
        <v>0.05</v>
      </c>
      <c r="T360" s="146">
        <f>S360*H360</f>
        <v>0.70000000000000007</v>
      </c>
      <c r="AR360" s="147" t="s">
        <v>151</v>
      </c>
      <c r="AT360" s="147" t="s">
        <v>146</v>
      </c>
      <c r="AU360" s="147" t="s">
        <v>90</v>
      </c>
      <c r="AY360" s="17" t="s">
        <v>144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7" t="s">
        <v>88</v>
      </c>
      <c r="BK360" s="148">
        <f>ROUND(I360*H360,2)</f>
        <v>0</v>
      </c>
      <c r="BL360" s="17" t="s">
        <v>151</v>
      </c>
      <c r="BM360" s="147" t="s">
        <v>1389</v>
      </c>
    </row>
    <row r="361" spans="2:65" s="12" customFormat="1">
      <c r="B361" s="149"/>
      <c r="D361" s="150" t="s">
        <v>156</v>
      </c>
      <c r="E361" s="151" t="s">
        <v>1</v>
      </c>
      <c r="F361" s="152" t="s">
        <v>1390</v>
      </c>
      <c r="H361" s="153">
        <v>14</v>
      </c>
      <c r="I361" s="154"/>
      <c r="L361" s="149"/>
      <c r="M361" s="155"/>
      <c r="T361" s="156"/>
      <c r="AT361" s="151" t="s">
        <v>156</v>
      </c>
      <c r="AU361" s="151" t="s">
        <v>90</v>
      </c>
      <c r="AV361" s="12" t="s">
        <v>90</v>
      </c>
      <c r="AW361" s="12" t="s">
        <v>36</v>
      </c>
      <c r="AX361" s="12" t="s">
        <v>88</v>
      </c>
      <c r="AY361" s="151" t="s">
        <v>144</v>
      </c>
    </row>
    <row r="362" spans="2:65" s="1" customFormat="1" ht="37.9" customHeight="1">
      <c r="B362" s="32"/>
      <c r="C362" s="136" t="s">
        <v>534</v>
      </c>
      <c r="D362" s="136" t="s">
        <v>146</v>
      </c>
      <c r="E362" s="137" t="s">
        <v>1391</v>
      </c>
      <c r="F362" s="138" t="s">
        <v>1392</v>
      </c>
      <c r="G362" s="139" t="s">
        <v>350</v>
      </c>
      <c r="H362" s="140">
        <v>13</v>
      </c>
      <c r="I362" s="141"/>
      <c r="J362" s="142">
        <f>ROUND(I362*H362,2)</f>
        <v>0</v>
      </c>
      <c r="K362" s="138" t="s">
        <v>1</v>
      </c>
      <c r="L362" s="32"/>
      <c r="M362" s="143" t="s">
        <v>1</v>
      </c>
      <c r="N362" s="144" t="s">
        <v>46</v>
      </c>
      <c r="P362" s="145">
        <f>O362*H362</f>
        <v>0</v>
      </c>
      <c r="Q362" s="145">
        <v>0.21734000000000001</v>
      </c>
      <c r="R362" s="145">
        <f>Q362*H362</f>
        <v>2.8254200000000003</v>
      </c>
      <c r="S362" s="145">
        <v>0</v>
      </c>
      <c r="T362" s="146">
        <f>S362*H362</f>
        <v>0</v>
      </c>
      <c r="AR362" s="147" t="s">
        <v>151</v>
      </c>
      <c r="AT362" s="147" t="s">
        <v>146</v>
      </c>
      <c r="AU362" s="147" t="s">
        <v>90</v>
      </c>
      <c r="AY362" s="17" t="s">
        <v>144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88</v>
      </c>
      <c r="BK362" s="148">
        <f>ROUND(I362*H362,2)</f>
        <v>0</v>
      </c>
      <c r="BL362" s="17" t="s">
        <v>151</v>
      </c>
      <c r="BM362" s="147" t="s">
        <v>1393</v>
      </c>
    </row>
    <row r="363" spans="2:65" s="12" customFormat="1">
      <c r="B363" s="149"/>
      <c r="D363" s="150" t="s">
        <v>156</v>
      </c>
      <c r="E363" s="151" t="s">
        <v>1</v>
      </c>
      <c r="F363" s="152" t="s">
        <v>1394</v>
      </c>
      <c r="H363" s="153">
        <v>13</v>
      </c>
      <c r="I363" s="154"/>
      <c r="L363" s="149"/>
      <c r="M363" s="155"/>
      <c r="T363" s="156"/>
      <c r="AT363" s="151" t="s">
        <v>156</v>
      </c>
      <c r="AU363" s="151" t="s">
        <v>90</v>
      </c>
      <c r="AV363" s="12" t="s">
        <v>90</v>
      </c>
      <c r="AW363" s="12" t="s">
        <v>36</v>
      </c>
      <c r="AX363" s="12" t="s">
        <v>88</v>
      </c>
      <c r="AY363" s="151" t="s">
        <v>144</v>
      </c>
    </row>
    <row r="364" spans="2:65" s="1" customFormat="1" ht="24.2" customHeight="1">
      <c r="B364" s="32"/>
      <c r="C364" s="173" t="s">
        <v>538</v>
      </c>
      <c r="D364" s="173" t="s">
        <v>309</v>
      </c>
      <c r="E364" s="174" t="s">
        <v>1395</v>
      </c>
      <c r="F364" s="175" t="s">
        <v>1396</v>
      </c>
      <c r="G364" s="176" t="s">
        <v>350</v>
      </c>
      <c r="H364" s="177">
        <v>2</v>
      </c>
      <c r="I364" s="178"/>
      <c r="J364" s="179">
        <f>ROUND(I364*H364,2)</f>
        <v>0</v>
      </c>
      <c r="K364" s="175" t="s">
        <v>1</v>
      </c>
      <c r="L364" s="180"/>
      <c r="M364" s="181" t="s">
        <v>1</v>
      </c>
      <c r="N364" s="182" t="s">
        <v>46</v>
      </c>
      <c r="P364" s="145">
        <f>O364*H364</f>
        <v>0</v>
      </c>
      <c r="Q364" s="145">
        <v>8.1000000000000003E-2</v>
      </c>
      <c r="R364" s="145">
        <f>Q364*H364</f>
        <v>0.16200000000000001</v>
      </c>
      <c r="S364" s="145">
        <v>0</v>
      </c>
      <c r="T364" s="146">
        <f>S364*H364</f>
        <v>0</v>
      </c>
      <c r="AR364" s="147" t="s">
        <v>192</v>
      </c>
      <c r="AT364" s="147" t="s">
        <v>309</v>
      </c>
      <c r="AU364" s="147" t="s">
        <v>90</v>
      </c>
      <c r="AY364" s="17" t="s">
        <v>144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7" t="s">
        <v>88</v>
      </c>
      <c r="BK364" s="148">
        <f>ROUND(I364*H364,2)</f>
        <v>0</v>
      </c>
      <c r="BL364" s="17" t="s">
        <v>151</v>
      </c>
      <c r="BM364" s="147" t="s">
        <v>1397</v>
      </c>
    </row>
    <row r="365" spans="2:65" s="1" customFormat="1" ht="24.2" customHeight="1">
      <c r="B365" s="32"/>
      <c r="C365" s="173" t="s">
        <v>542</v>
      </c>
      <c r="D365" s="173" t="s">
        <v>309</v>
      </c>
      <c r="E365" s="174" t="s">
        <v>1398</v>
      </c>
      <c r="F365" s="175" t="s">
        <v>1399</v>
      </c>
      <c r="G365" s="176" t="s">
        <v>350</v>
      </c>
      <c r="H365" s="177">
        <v>11</v>
      </c>
      <c r="I365" s="178"/>
      <c r="J365" s="179">
        <f>ROUND(I365*H365,2)</f>
        <v>0</v>
      </c>
      <c r="K365" s="175" t="s">
        <v>1</v>
      </c>
      <c r="L365" s="180"/>
      <c r="M365" s="181" t="s">
        <v>1</v>
      </c>
      <c r="N365" s="182" t="s">
        <v>46</v>
      </c>
      <c r="P365" s="145">
        <f>O365*H365</f>
        <v>0</v>
      </c>
      <c r="Q365" s="145">
        <v>8.1000000000000003E-2</v>
      </c>
      <c r="R365" s="145">
        <f>Q365*H365</f>
        <v>0.89100000000000001</v>
      </c>
      <c r="S365" s="145">
        <v>0</v>
      </c>
      <c r="T365" s="146">
        <f>S365*H365</f>
        <v>0</v>
      </c>
      <c r="AR365" s="147" t="s">
        <v>192</v>
      </c>
      <c r="AT365" s="147" t="s">
        <v>309</v>
      </c>
      <c r="AU365" s="147" t="s">
        <v>90</v>
      </c>
      <c r="AY365" s="17" t="s">
        <v>144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88</v>
      </c>
      <c r="BK365" s="148">
        <f>ROUND(I365*H365,2)</f>
        <v>0</v>
      </c>
      <c r="BL365" s="17" t="s">
        <v>151</v>
      </c>
      <c r="BM365" s="147" t="s">
        <v>1400</v>
      </c>
    </row>
    <row r="366" spans="2:65" s="12" customFormat="1">
      <c r="B366" s="149"/>
      <c r="D366" s="150" t="s">
        <v>156</v>
      </c>
      <c r="E366" s="151" t="s">
        <v>1</v>
      </c>
      <c r="F366" s="152" t="s">
        <v>1401</v>
      </c>
      <c r="H366" s="153">
        <v>11</v>
      </c>
      <c r="I366" s="154"/>
      <c r="L366" s="149"/>
      <c r="M366" s="155"/>
      <c r="T366" s="156"/>
      <c r="AT366" s="151" t="s">
        <v>156</v>
      </c>
      <c r="AU366" s="151" t="s">
        <v>90</v>
      </c>
      <c r="AV366" s="12" t="s">
        <v>90</v>
      </c>
      <c r="AW366" s="12" t="s">
        <v>36</v>
      </c>
      <c r="AX366" s="12" t="s">
        <v>88</v>
      </c>
      <c r="AY366" s="151" t="s">
        <v>144</v>
      </c>
    </row>
    <row r="367" spans="2:65" s="1" customFormat="1" ht="16.5" customHeight="1">
      <c r="B367" s="32"/>
      <c r="C367" s="173" t="s">
        <v>546</v>
      </c>
      <c r="D367" s="173" t="s">
        <v>309</v>
      </c>
      <c r="E367" s="174" t="s">
        <v>1402</v>
      </c>
      <c r="F367" s="175" t="s">
        <v>1403</v>
      </c>
      <c r="G367" s="176" t="s">
        <v>350</v>
      </c>
      <c r="H367" s="177">
        <v>13</v>
      </c>
      <c r="I367" s="178"/>
      <c r="J367" s="179">
        <f>ROUND(I367*H367,2)</f>
        <v>0</v>
      </c>
      <c r="K367" s="175" t="s">
        <v>1</v>
      </c>
      <c r="L367" s="180"/>
      <c r="M367" s="181" t="s">
        <v>1</v>
      </c>
      <c r="N367" s="182" t="s">
        <v>46</v>
      </c>
      <c r="P367" s="145">
        <f>O367*H367</f>
        <v>0</v>
      </c>
      <c r="Q367" s="145">
        <v>0.01</v>
      </c>
      <c r="R367" s="145">
        <f>Q367*H367</f>
        <v>0.13</v>
      </c>
      <c r="S367" s="145">
        <v>0</v>
      </c>
      <c r="T367" s="146">
        <f>S367*H367</f>
        <v>0</v>
      </c>
      <c r="AR367" s="147" t="s">
        <v>192</v>
      </c>
      <c r="AT367" s="147" t="s">
        <v>309</v>
      </c>
      <c r="AU367" s="147" t="s">
        <v>90</v>
      </c>
      <c r="AY367" s="17" t="s">
        <v>144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7" t="s">
        <v>88</v>
      </c>
      <c r="BK367" s="148">
        <f>ROUND(I367*H367,2)</f>
        <v>0</v>
      </c>
      <c r="BL367" s="17" t="s">
        <v>151</v>
      </c>
      <c r="BM367" s="147" t="s">
        <v>1404</v>
      </c>
    </row>
    <row r="368" spans="2:65" s="1" customFormat="1" ht="16.5" customHeight="1">
      <c r="B368" s="32"/>
      <c r="C368" s="136" t="s">
        <v>550</v>
      </c>
      <c r="D368" s="136" t="s">
        <v>146</v>
      </c>
      <c r="E368" s="137" t="s">
        <v>1405</v>
      </c>
      <c r="F368" s="138" t="s">
        <v>1406</v>
      </c>
      <c r="G368" s="139" t="s">
        <v>854</v>
      </c>
      <c r="H368" s="140">
        <v>13</v>
      </c>
      <c r="I368" s="141"/>
      <c r="J368" s="142">
        <f>ROUND(I368*H368,2)</f>
        <v>0</v>
      </c>
      <c r="K368" s="138" t="s">
        <v>1</v>
      </c>
      <c r="L368" s="32"/>
      <c r="M368" s="143" t="s">
        <v>1</v>
      </c>
      <c r="N368" s="144" t="s">
        <v>46</v>
      </c>
      <c r="P368" s="145">
        <f>O368*H368</f>
        <v>0</v>
      </c>
      <c r="Q368" s="145">
        <v>0.21734000000000001</v>
      </c>
      <c r="R368" s="145">
        <f>Q368*H368</f>
        <v>2.8254200000000003</v>
      </c>
      <c r="S368" s="145">
        <v>0</v>
      </c>
      <c r="T368" s="146">
        <f>S368*H368</f>
        <v>0</v>
      </c>
      <c r="AR368" s="147" t="s">
        <v>151</v>
      </c>
      <c r="AT368" s="147" t="s">
        <v>146</v>
      </c>
      <c r="AU368" s="147" t="s">
        <v>90</v>
      </c>
      <c r="AY368" s="17" t="s">
        <v>144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7" t="s">
        <v>88</v>
      </c>
      <c r="BK368" s="148">
        <f>ROUND(I368*H368,2)</f>
        <v>0</v>
      </c>
      <c r="BL368" s="17" t="s">
        <v>151</v>
      </c>
      <c r="BM368" s="147" t="s">
        <v>1407</v>
      </c>
    </row>
    <row r="369" spans="2:65" s="13" customFormat="1">
      <c r="B369" s="157"/>
      <c r="D369" s="150" t="s">
        <v>156</v>
      </c>
      <c r="E369" s="158" t="s">
        <v>1</v>
      </c>
      <c r="F369" s="159" t="s">
        <v>856</v>
      </c>
      <c r="H369" s="158" t="s">
        <v>1</v>
      </c>
      <c r="I369" s="160"/>
      <c r="L369" s="157"/>
      <c r="M369" s="161"/>
      <c r="T369" s="162"/>
      <c r="AT369" s="158" t="s">
        <v>156</v>
      </c>
      <c r="AU369" s="158" t="s">
        <v>90</v>
      </c>
      <c r="AV369" s="13" t="s">
        <v>88</v>
      </c>
      <c r="AW369" s="13" t="s">
        <v>36</v>
      </c>
      <c r="AX369" s="13" t="s">
        <v>81</v>
      </c>
      <c r="AY369" s="158" t="s">
        <v>144</v>
      </c>
    </row>
    <row r="370" spans="2:65" s="13" customFormat="1">
      <c r="B370" s="157"/>
      <c r="D370" s="150" t="s">
        <v>156</v>
      </c>
      <c r="E370" s="158" t="s">
        <v>1</v>
      </c>
      <c r="F370" s="159" t="s">
        <v>770</v>
      </c>
      <c r="H370" s="158" t="s">
        <v>1</v>
      </c>
      <c r="I370" s="160"/>
      <c r="L370" s="157"/>
      <c r="M370" s="161"/>
      <c r="T370" s="162"/>
      <c r="AT370" s="158" t="s">
        <v>156</v>
      </c>
      <c r="AU370" s="158" t="s">
        <v>90</v>
      </c>
      <c r="AV370" s="13" t="s">
        <v>88</v>
      </c>
      <c r="AW370" s="13" t="s">
        <v>36</v>
      </c>
      <c r="AX370" s="13" t="s">
        <v>81</v>
      </c>
      <c r="AY370" s="158" t="s">
        <v>144</v>
      </c>
    </row>
    <row r="371" spans="2:65" s="13" customFormat="1">
      <c r="B371" s="157"/>
      <c r="D371" s="150" t="s">
        <v>156</v>
      </c>
      <c r="E371" s="158" t="s">
        <v>1</v>
      </c>
      <c r="F371" s="159" t="s">
        <v>1408</v>
      </c>
      <c r="H371" s="158" t="s">
        <v>1</v>
      </c>
      <c r="I371" s="160"/>
      <c r="L371" s="157"/>
      <c r="M371" s="161"/>
      <c r="T371" s="162"/>
      <c r="AT371" s="158" t="s">
        <v>156</v>
      </c>
      <c r="AU371" s="158" t="s">
        <v>90</v>
      </c>
      <c r="AV371" s="13" t="s">
        <v>88</v>
      </c>
      <c r="AW371" s="13" t="s">
        <v>36</v>
      </c>
      <c r="AX371" s="13" t="s">
        <v>81</v>
      </c>
      <c r="AY371" s="158" t="s">
        <v>144</v>
      </c>
    </row>
    <row r="372" spans="2:65" s="13" customFormat="1">
      <c r="B372" s="157"/>
      <c r="D372" s="150" t="s">
        <v>156</v>
      </c>
      <c r="E372" s="158" t="s">
        <v>1</v>
      </c>
      <c r="F372" s="159" t="s">
        <v>1409</v>
      </c>
      <c r="H372" s="158" t="s">
        <v>1</v>
      </c>
      <c r="I372" s="160"/>
      <c r="L372" s="157"/>
      <c r="M372" s="161"/>
      <c r="T372" s="162"/>
      <c r="AT372" s="158" t="s">
        <v>156</v>
      </c>
      <c r="AU372" s="158" t="s">
        <v>90</v>
      </c>
      <c r="AV372" s="13" t="s">
        <v>88</v>
      </c>
      <c r="AW372" s="13" t="s">
        <v>36</v>
      </c>
      <c r="AX372" s="13" t="s">
        <v>81</v>
      </c>
      <c r="AY372" s="158" t="s">
        <v>144</v>
      </c>
    </row>
    <row r="373" spans="2:65" s="13" customFormat="1">
      <c r="B373" s="157"/>
      <c r="D373" s="150" t="s">
        <v>156</v>
      </c>
      <c r="E373" s="158" t="s">
        <v>1</v>
      </c>
      <c r="F373" s="159" t="s">
        <v>1410</v>
      </c>
      <c r="H373" s="158" t="s">
        <v>1</v>
      </c>
      <c r="I373" s="160"/>
      <c r="L373" s="157"/>
      <c r="M373" s="161"/>
      <c r="T373" s="162"/>
      <c r="AT373" s="158" t="s">
        <v>156</v>
      </c>
      <c r="AU373" s="158" t="s">
        <v>90</v>
      </c>
      <c r="AV373" s="13" t="s">
        <v>88</v>
      </c>
      <c r="AW373" s="13" t="s">
        <v>36</v>
      </c>
      <c r="AX373" s="13" t="s">
        <v>81</v>
      </c>
      <c r="AY373" s="158" t="s">
        <v>144</v>
      </c>
    </row>
    <row r="374" spans="2:65" s="13" customFormat="1">
      <c r="B374" s="157"/>
      <c r="D374" s="150" t="s">
        <v>156</v>
      </c>
      <c r="E374" s="158" t="s">
        <v>1</v>
      </c>
      <c r="F374" s="159" t="s">
        <v>1411</v>
      </c>
      <c r="H374" s="158" t="s">
        <v>1</v>
      </c>
      <c r="I374" s="160"/>
      <c r="L374" s="157"/>
      <c r="M374" s="161"/>
      <c r="T374" s="162"/>
      <c r="AT374" s="158" t="s">
        <v>156</v>
      </c>
      <c r="AU374" s="158" t="s">
        <v>90</v>
      </c>
      <c r="AV374" s="13" t="s">
        <v>88</v>
      </c>
      <c r="AW374" s="13" t="s">
        <v>36</v>
      </c>
      <c r="AX374" s="13" t="s">
        <v>81</v>
      </c>
      <c r="AY374" s="158" t="s">
        <v>144</v>
      </c>
    </row>
    <row r="375" spans="2:65" s="12" customFormat="1">
      <c r="B375" s="149"/>
      <c r="D375" s="150" t="s">
        <v>156</v>
      </c>
      <c r="E375" s="151" t="s">
        <v>1</v>
      </c>
      <c r="F375" s="152" t="s">
        <v>221</v>
      </c>
      <c r="H375" s="153">
        <v>13</v>
      </c>
      <c r="I375" s="154"/>
      <c r="L375" s="149"/>
      <c r="M375" s="155"/>
      <c r="T375" s="156"/>
      <c r="AT375" s="151" t="s">
        <v>156</v>
      </c>
      <c r="AU375" s="151" t="s">
        <v>90</v>
      </c>
      <c r="AV375" s="12" t="s">
        <v>90</v>
      </c>
      <c r="AW375" s="12" t="s">
        <v>36</v>
      </c>
      <c r="AX375" s="12" t="s">
        <v>88</v>
      </c>
      <c r="AY375" s="151" t="s">
        <v>144</v>
      </c>
    </row>
    <row r="376" spans="2:65" s="11" customFormat="1" ht="22.9" customHeight="1">
      <c r="B376" s="124"/>
      <c r="D376" s="125" t="s">
        <v>80</v>
      </c>
      <c r="E376" s="134" t="s">
        <v>197</v>
      </c>
      <c r="F376" s="134" t="s">
        <v>771</v>
      </c>
      <c r="I376" s="127"/>
      <c r="J376" s="135">
        <f>BK376</f>
        <v>0</v>
      </c>
      <c r="L376" s="124"/>
      <c r="M376" s="129"/>
      <c r="P376" s="130">
        <f>SUM(P377:P396)</f>
        <v>0</v>
      </c>
      <c r="R376" s="130">
        <f>SUM(R377:R396)</f>
        <v>0.18235699999999999</v>
      </c>
      <c r="T376" s="131">
        <f>SUM(T377:T396)</f>
        <v>0</v>
      </c>
      <c r="AR376" s="125" t="s">
        <v>88</v>
      </c>
      <c r="AT376" s="132" t="s">
        <v>80</v>
      </c>
      <c r="AU376" s="132" t="s">
        <v>88</v>
      </c>
      <c r="AY376" s="125" t="s">
        <v>144</v>
      </c>
      <c r="BK376" s="133">
        <f>SUM(BK377:BK396)</f>
        <v>0</v>
      </c>
    </row>
    <row r="377" spans="2:65" s="1" customFormat="1" ht="37.9" customHeight="1">
      <c r="B377" s="32"/>
      <c r="C377" s="136" t="s">
        <v>554</v>
      </c>
      <c r="D377" s="136" t="s">
        <v>146</v>
      </c>
      <c r="E377" s="137" t="s">
        <v>773</v>
      </c>
      <c r="F377" s="138" t="s">
        <v>774</v>
      </c>
      <c r="G377" s="139" t="s">
        <v>224</v>
      </c>
      <c r="H377" s="140">
        <v>521.02</v>
      </c>
      <c r="I377" s="141"/>
      <c r="J377" s="142">
        <f>ROUND(I377*H377,2)</f>
        <v>0</v>
      </c>
      <c r="K377" s="138" t="s">
        <v>150</v>
      </c>
      <c r="L377" s="32"/>
      <c r="M377" s="143" t="s">
        <v>1</v>
      </c>
      <c r="N377" s="144" t="s">
        <v>46</v>
      </c>
      <c r="P377" s="145">
        <f>O377*H377</f>
        <v>0</v>
      </c>
      <c r="Q377" s="145">
        <v>1.0000000000000001E-5</v>
      </c>
      <c r="R377" s="145">
        <f>Q377*H377</f>
        <v>5.2101999999999999E-3</v>
      </c>
      <c r="S377" s="145">
        <v>0</v>
      </c>
      <c r="T377" s="146">
        <f>S377*H377</f>
        <v>0</v>
      </c>
      <c r="AR377" s="147" t="s">
        <v>151</v>
      </c>
      <c r="AT377" s="147" t="s">
        <v>146</v>
      </c>
      <c r="AU377" s="147" t="s">
        <v>90</v>
      </c>
      <c r="AY377" s="17" t="s">
        <v>144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7" t="s">
        <v>88</v>
      </c>
      <c r="BK377" s="148">
        <f>ROUND(I377*H377,2)</f>
        <v>0</v>
      </c>
      <c r="BL377" s="17" t="s">
        <v>151</v>
      </c>
      <c r="BM377" s="147" t="s">
        <v>1412</v>
      </c>
    </row>
    <row r="378" spans="2:65" s="12" customFormat="1">
      <c r="B378" s="149"/>
      <c r="D378" s="150" t="s">
        <v>156</v>
      </c>
      <c r="E378" s="151" t="s">
        <v>1</v>
      </c>
      <c r="F378" s="152" t="s">
        <v>1413</v>
      </c>
      <c r="H378" s="153">
        <v>495.02</v>
      </c>
      <c r="I378" s="154"/>
      <c r="L378" s="149"/>
      <c r="M378" s="155"/>
      <c r="T378" s="156"/>
      <c r="AT378" s="151" t="s">
        <v>156</v>
      </c>
      <c r="AU378" s="151" t="s">
        <v>90</v>
      </c>
      <c r="AV378" s="12" t="s">
        <v>90</v>
      </c>
      <c r="AW378" s="12" t="s">
        <v>36</v>
      </c>
      <c r="AX378" s="12" t="s">
        <v>81</v>
      </c>
      <c r="AY378" s="151" t="s">
        <v>144</v>
      </c>
    </row>
    <row r="379" spans="2:65" s="12" customFormat="1">
      <c r="B379" s="149"/>
      <c r="D379" s="150" t="s">
        <v>156</v>
      </c>
      <c r="E379" s="151" t="s">
        <v>1</v>
      </c>
      <c r="F379" s="152" t="s">
        <v>1414</v>
      </c>
      <c r="H379" s="153">
        <v>8</v>
      </c>
      <c r="I379" s="154"/>
      <c r="L379" s="149"/>
      <c r="M379" s="155"/>
      <c r="T379" s="156"/>
      <c r="AT379" s="151" t="s">
        <v>156</v>
      </c>
      <c r="AU379" s="151" t="s">
        <v>90</v>
      </c>
      <c r="AV379" s="12" t="s">
        <v>90</v>
      </c>
      <c r="AW379" s="12" t="s">
        <v>36</v>
      </c>
      <c r="AX379" s="12" t="s">
        <v>81</v>
      </c>
      <c r="AY379" s="151" t="s">
        <v>144</v>
      </c>
    </row>
    <row r="380" spans="2:65" s="12" customFormat="1">
      <c r="B380" s="149"/>
      <c r="D380" s="150" t="s">
        <v>156</v>
      </c>
      <c r="E380" s="151" t="s">
        <v>1</v>
      </c>
      <c r="F380" s="152" t="s">
        <v>1415</v>
      </c>
      <c r="H380" s="153">
        <v>18</v>
      </c>
      <c r="I380" s="154"/>
      <c r="L380" s="149"/>
      <c r="M380" s="155"/>
      <c r="T380" s="156"/>
      <c r="AT380" s="151" t="s">
        <v>156</v>
      </c>
      <c r="AU380" s="151" t="s">
        <v>90</v>
      </c>
      <c r="AV380" s="12" t="s">
        <v>90</v>
      </c>
      <c r="AW380" s="12" t="s">
        <v>36</v>
      </c>
      <c r="AX380" s="12" t="s">
        <v>81</v>
      </c>
      <c r="AY380" s="151" t="s">
        <v>144</v>
      </c>
    </row>
    <row r="381" spans="2:65" s="14" customFormat="1">
      <c r="B381" s="166"/>
      <c r="D381" s="150" t="s">
        <v>156</v>
      </c>
      <c r="E381" s="167" t="s">
        <v>1</v>
      </c>
      <c r="F381" s="168" t="s">
        <v>173</v>
      </c>
      <c r="H381" s="169">
        <v>521.02</v>
      </c>
      <c r="I381" s="170"/>
      <c r="L381" s="166"/>
      <c r="M381" s="171"/>
      <c r="T381" s="172"/>
      <c r="AT381" s="167" t="s">
        <v>156</v>
      </c>
      <c r="AU381" s="167" t="s">
        <v>90</v>
      </c>
      <c r="AV381" s="14" t="s">
        <v>151</v>
      </c>
      <c r="AW381" s="14" t="s">
        <v>36</v>
      </c>
      <c r="AX381" s="14" t="s">
        <v>88</v>
      </c>
      <c r="AY381" s="167" t="s">
        <v>144</v>
      </c>
    </row>
    <row r="382" spans="2:65" s="1" customFormat="1" ht="55.5" customHeight="1">
      <c r="B382" s="32"/>
      <c r="C382" s="136" t="s">
        <v>558</v>
      </c>
      <c r="D382" s="136" t="s">
        <v>146</v>
      </c>
      <c r="E382" s="137" t="s">
        <v>778</v>
      </c>
      <c r="F382" s="138" t="s">
        <v>779</v>
      </c>
      <c r="G382" s="139" t="s">
        <v>224</v>
      </c>
      <c r="H382" s="140">
        <v>521.02</v>
      </c>
      <c r="I382" s="141"/>
      <c r="J382" s="142">
        <f>ROUND(I382*H382,2)</f>
        <v>0</v>
      </c>
      <c r="K382" s="138" t="s">
        <v>150</v>
      </c>
      <c r="L382" s="32"/>
      <c r="M382" s="143" t="s">
        <v>1</v>
      </c>
      <c r="N382" s="144" t="s">
        <v>46</v>
      </c>
      <c r="P382" s="145">
        <f>O382*H382</f>
        <v>0</v>
      </c>
      <c r="Q382" s="145">
        <v>3.4000000000000002E-4</v>
      </c>
      <c r="R382" s="145">
        <f>Q382*H382</f>
        <v>0.17714679999999999</v>
      </c>
      <c r="S382" s="145">
        <v>0</v>
      </c>
      <c r="T382" s="146">
        <f>S382*H382</f>
        <v>0</v>
      </c>
      <c r="AR382" s="147" t="s">
        <v>151</v>
      </c>
      <c r="AT382" s="147" t="s">
        <v>146</v>
      </c>
      <c r="AU382" s="147" t="s">
        <v>90</v>
      </c>
      <c r="AY382" s="17" t="s">
        <v>144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7" t="s">
        <v>88</v>
      </c>
      <c r="BK382" s="148">
        <f>ROUND(I382*H382,2)</f>
        <v>0</v>
      </c>
      <c r="BL382" s="17" t="s">
        <v>151</v>
      </c>
      <c r="BM382" s="147" t="s">
        <v>1416</v>
      </c>
    </row>
    <row r="383" spans="2:65" s="12" customFormat="1">
      <c r="B383" s="149"/>
      <c r="D383" s="150" t="s">
        <v>156</v>
      </c>
      <c r="E383" s="151" t="s">
        <v>1</v>
      </c>
      <c r="F383" s="152" t="s">
        <v>1413</v>
      </c>
      <c r="H383" s="153">
        <v>495.02</v>
      </c>
      <c r="I383" s="154"/>
      <c r="L383" s="149"/>
      <c r="M383" s="155"/>
      <c r="T383" s="156"/>
      <c r="AT383" s="151" t="s">
        <v>156</v>
      </c>
      <c r="AU383" s="151" t="s">
        <v>90</v>
      </c>
      <c r="AV383" s="12" t="s">
        <v>90</v>
      </c>
      <c r="AW383" s="12" t="s">
        <v>36</v>
      </c>
      <c r="AX383" s="12" t="s">
        <v>81</v>
      </c>
      <c r="AY383" s="151" t="s">
        <v>144</v>
      </c>
    </row>
    <row r="384" spans="2:65" s="12" customFormat="1">
      <c r="B384" s="149"/>
      <c r="D384" s="150" t="s">
        <v>156</v>
      </c>
      <c r="E384" s="151" t="s">
        <v>1</v>
      </c>
      <c r="F384" s="152" t="s">
        <v>1414</v>
      </c>
      <c r="H384" s="153">
        <v>8</v>
      </c>
      <c r="I384" s="154"/>
      <c r="L384" s="149"/>
      <c r="M384" s="155"/>
      <c r="T384" s="156"/>
      <c r="AT384" s="151" t="s">
        <v>156</v>
      </c>
      <c r="AU384" s="151" t="s">
        <v>90</v>
      </c>
      <c r="AV384" s="12" t="s">
        <v>90</v>
      </c>
      <c r="AW384" s="12" t="s">
        <v>36</v>
      </c>
      <c r="AX384" s="12" t="s">
        <v>81</v>
      </c>
      <c r="AY384" s="151" t="s">
        <v>144</v>
      </c>
    </row>
    <row r="385" spans="2:65" s="12" customFormat="1">
      <c r="B385" s="149"/>
      <c r="D385" s="150" t="s">
        <v>156</v>
      </c>
      <c r="E385" s="151" t="s">
        <v>1</v>
      </c>
      <c r="F385" s="152" t="s">
        <v>1415</v>
      </c>
      <c r="H385" s="153">
        <v>18</v>
      </c>
      <c r="I385" s="154"/>
      <c r="L385" s="149"/>
      <c r="M385" s="155"/>
      <c r="T385" s="156"/>
      <c r="AT385" s="151" t="s">
        <v>156</v>
      </c>
      <c r="AU385" s="151" t="s">
        <v>90</v>
      </c>
      <c r="AV385" s="12" t="s">
        <v>90</v>
      </c>
      <c r="AW385" s="12" t="s">
        <v>36</v>
      </c>
      <c r="AX385" s="12" t="s">
        <v>81</v>
      </c>
      <c r="AY385" s="151" t="s">
        <v>144</v>
      </c>
    </row>
    <row r="386" spans="2:65" s="14" customFormat="1">
      <c r="B386" s="166"/>
      <c r="D386" s="150" t="s">
        <v>156</v>
      </c>
      <c r="E386" s="167" t="s">
        <v>1</v>
      </c>
      <c r="F386" s="168" t="s">
        <v>173</v>
      </c>
      <c r="H386" s="169">
        <v>521.02</v>
      </c>
      <c r="I386" s="170"/>
      <c r="L386" s="166"/>
      <c r="M386" s="171"/>
      <c r="T386" s="172"/>
      <c r="AT386" s="167" t="s">
        <v>156</v>
      </c>
      <c r="AU386" s="167" t="s">
        <v>90</v>
      </c>
      <c r="AV386" s="14" t="s">
        <v>151</v>
      </c>
      <c r="AW386" s="14" t="s">
        <v>36</v>
      </c>
      <c r="AX386" s="14" t="s">
        <v>88</v>
      </c>
      <c r="AY386" s="167" t="s">
        <v>144</v>
      </c>
    </row>
    <row r="387" spans="2:65" s="1" customFormat="1" ht="37.9" customHeight="1">
      <c r="B387" s="32"/>
      <c r="C387" s="136" t="s">
        <v>562</v>
      </c>
      <c r="D387" s="136" t="s">
        <v>146</v>
      </c>
      <c r="E387" s="137" t="s">
        <v>782</v>
      </c>
      <c r="F387" s="138" t="s">
        <v>783</v>
      </c>
      <c r="G387" s="139" t="s">
        <v>224</v>
      </c>
      <c r="H387" s="140">
        <v>521.02</v>
      </c>
      <c r="I387" s="141"/>
      <c r="J387" s="142">
        <f>ROUND(I387*H387,2)</f>
        <v>0</v>
      </c>
      <c r="K387" s="138" t="s">
        <v>1</v>
      </c>
      <c r="L387" s="32"/>
      <c r="M387" s="143" t="s">
        <v>1</v>
      </c>
      <c r="N387" s="144" t="s">
        <v>46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151</v>
      </c>
      <c r="AT387" s="147" t="s">
        <v>146</v>
      </c>
      <c r="AU387" s="147" t="s">
        <v>90</v>
      </c>
      <c r="AY387" s="17" t="s">
        <v>144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7" t="s">
        <v>88</v>
      </c>
      <c r="BK387" s="148">
        <f>ROUND(I387*H387,2)</f>
        <v>0</v>
      </c>
      <c r="BL387" s="17" t="s">
        <v>151</v>
      </c>
      <c r="BM387" s="147" t="s">
        <v>1417</v>
      </c>
    </row>
    <row r="388" spans="2:65" s="12" customFormat="1">
      <c r="B388" s="149"/>
      <c r="D388" s="150" t="s">
        <v>156</v>
      </c>
      <c r="E388" s="151" t="s">
        <v>1</v>
      </c>
      <c r="F388" s="152" t="s">
        <v>1413</v>
      </c>
      <c r="H388" s="153">
        <v>495.02</v>
      </c>
      <c r="I388" s="154"/>
      <c r="L388" s="149"/>
      <c r="M388" s="155"/>
      <c r="T388" s="156"/>
      <c r="AT388" s="151" t="s">
        <v>156</v>
      </c>
      <c r="AU388" s="151" t="s">
        <v>90</v>
      </c>
      <c r="AV388" s="12" t="s">
        <v>90</v>
      </c>
      <c r="AW388" s="12" t="s">
        <v>36</v>
      </c>
      <c r="AX388" s="12" t="s">
        <v>81</v>
      </c>
      <c r="AY388" s="151" t="s">
        <v>144</v>
      </c>
    </row>
    <row r="389" spans="2:65" s="12" customFormat="1">
      <c r="B389" s="149"/>
      <c r="D389" s="150" t="s">
        <v>156</v>
      </c>
      <c r="E389" s="151" t="s">
        <v>1</v>
      </c>
      <c r="F389" s="152" t="s">
        <v>1414</v>
      </c>
      <c r="H389" s="153">
        <v>8</v>
      </c>
      <c r="I389" s="154"/>
      <c r="L389" s="149"/>
      <c r="M389" s="155"/>
      <c r="T389" s="156"/>
      <c r="AT389" s="151" t="s">
        <v>156</v>
      </c>
      <c r="AU389" s="151" t="s">
        <v>90</v>
      </c>
      <c r="AV389" s="12" t="s">
        <v>90</v>
      </c>
      <c r="AW389" s="12" t="s">
        <v>36</v>
      </c>
      <c r="AX389" s="12" t="s">
        <v>81</v>
      </c>
      <c r="AY389" s="151" t="s">
        <v>144</v>
      </c>
    </row>
    <row r="390" spans="2:65" s="12" customFormat="1">
      <c r="B390" s="149"/>
      <c r="D390" s="150" t="s">
        <v>156</v>
      </c>
      <c r="E390" s="151" t="s">
        <v>1</v>
      </c>
      <c r="F390" s="152" t="s">
        <v>1415</v>
      </c>
      <c r="H390" s="153">
        <v>18</v>
      </c>
      <c r="I390" s="154"/>
      <c r="L390" s="149"/>
      <c r="M390" s="155"/>
      <c r="T390" s="156"/>
      <c r="AT390" s="151" t="s">
        <v>156</v>
      </c>
      <c r="AU390" s="151" t="s">
        <v>90</v>
      </c>
      <c r="AV390" s="12" t="s">
        <v>90</v>
      </c>
      <c r="AW390" s="12" t="s">
        <v>36</v>
      </c>
      <c r="AX390" s="12" t="s">
        <v>81</v>
      </c>
      <c r="AY390" s="151" t="s">
        <v>144</v>
      </c>
    </row>
    <row r="391" spans="2:65" s="14" customFormat="1">
      <c r="B391" s="166"/>
      <c r="D391" s="150" t="s">
        <v>156</v>
      </c>
      <c r="E391" s="167" t="s">
        <v>1</v>
      </c>
      <c r="F391" s="168" t="s">
        <v>173</v>
      </c>
      <c r="H391" s="169">
        <v>521.02</v>
      </c>
      <c r="I391" s="170"/>
      <c r="L391" s="166"/>
      <c r="M391" s="171"/>
      <c r="T391" s="172"/>
      <c r="AT391" s="167" t="s">
        <v>156</v>
      </c>
      <c r="AU391" s="167" t="s">
        <v>90</v>
      </c>
      <c r="AV391" s="14" t="s">
        <v>151</v>
      </c>
      <c r="AW391" s="14" t="s">
        <v>36</v>
      </c>
      <c r="AX391" s="14" t="s">
        <v>88</v>
      </c>
      <c r="AY391" s="167" t="s">
        <v>144</v>
      </c>
    </row>
    <row r="392" spans="2:65" s="1" customFormat="1" ht="24.2" customHeight="1">
      <c r="B392" s="32"/>
      <c r="C392" s="136" t="s">
        <v>566</v>
      </c>
      <c r="D392" s="136" t="s">
        <v>146</v>
      </c>
      <c r="E392" s="137" t="s">
        <v>786</v>
      </c>
      <c r="F392" s="138" t="s">
        <v>787</v>
      </c>
      <c r="G392" s="139" t="s">
        <v>224</v>
      </c>
      <c r="H392" s="140">
        <v>521.02</v>
      </c>
      <c r="I392" s="141"/>
      <c r="J392" s="142">
        <f>ROUND(I392*H392,2)</f>
        <v>0</v>
      </c>
      <c r="K392" s="138" t="s">
        <v>150</v>
      </c>
      <c r="L392" s="32"/>
      <c r="M392" s="143" t="s">
        <v>1</v>
      </c>
      <c r="N392" s="144" t="s">
        <v>46</v>
      </c>
      <c r="P392" s="145">
        <f>O392*H392</f>
        <v>0</v>
      </c>
      <c r="Q392" s="145">
        <v>0</v>
      </c>
      <c r="R392" s="145">
        <f>Q392*H392</f>
        <v>0</v>
      </c>
      <c r="S392" s="145">
        <v>0</v>
      </c>
      <c r="T392" s="146">
        <f>S392*H392</f>
        <v>0</v>
      </c>
      <c r="AR392" s="147" t="s">
        <v>151</v>
      </c>
      <c r="AT392" s="147" t="s">
        <v>146</v>
      </c>
      <c r="AU392" s="147" t="s">
        <v>90</v>
      </c>
      <c r="AY392" s="17" t="s">
        <v>144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7" t="s">
        <v>88</v>
      </c>
      <c r="BK392" s="148">
        <f>ROUND(I392*H392,2)</f>
        <v>0</v>
      </c>
      <c r="BL392" s="17" t="s">
        <v>151</v>
      </c>
      <c r="BM392" s="147" t="s">
        <v>1418</v>
      </c>
    </row>
    <row r="393" spans="2:65" s="12" customFormat="1">
      <c r="B393" s="149"/>
      <c r="D393" s="150" t="s">
        <v>156</v>
      </c>
      <c r="E393" s="151" t="s">
        <v>1</v>
      </c>
      <c r="F393" s="152" t="s">
        <v>1413</v>
      </c>
      <c r="H393" s="153">
        <v>495.02</v>
      </c>
      <c r="I393" s="154"/>
      <c r="L393" s="149"/>
      <c r="M393" s="155"/>
      <c r="T393" s="156"/>
      <c r="AT393" s="151" t="s">
        <v>156</v>
      </c>
      <c r="AU393" s="151" t="s">
        <v>90</v>
      </c>
      <c r="AV393" s="12" t="s">
        <v>90</v>
      </c>
      <c r="AW393" s="12" t="s">
        <v>36</v>
      </c>
      <c r="AX393" s="12" t="s">
        <v>81</v>
      </c>
      <c r="AY393" s="151" t="s">
        <v>144</v>
      </c>
    </row>
    <row r="394" spans="2:65" s="12" customFormat="1">
      <c r="B394" s="149"/>
      <c r="D394" s="150" t="s">
        <v>156</v>
      </c>
      <c r="E394" s="151" t="s">
        <v>1</v>
      </c>
      <c r="F394" s="152" t="s">
        <v>1414</v>
      </c>
      <c r="H394" s="153">
        <v>8</v>
      </c>
      <c r="I394" s="154"/>
      <c r="L394" s="149"/>
      <c r="M394" s="155"/>
      <c r="T394" s="156"/>
      <c r="AT394" s="151" t="s">
        <v>156</v>
      </c>
      <c r="AU394" s="151" t="s">
        <v>90</v>
      </c>
      <c r="AV394" s="12" t="s">
        <v>90</v>
      </c>
      <c r="AW394" s="12" t="s">
        <v>36</v>
      </c>
      <c r="AX394" s="12" t="s">
        <v>81</v>
      </c>
      <c r="AY394" s="151" t="s">
        <v>144</v>
      </c>
    </row>
    <row r="395" spans="2:65" s="12" customFormat="1">
      <c r="B395" s="149"/>
      <c r="D395" s="150" t="s">
        <v>156</v>
      </c>
      <c r="E395" s="151" t="s">
        <v>1</v>
      </c>
      <c r="F395" s="152" t="s">
        <v>1415</v>
      </c>
      <c r="H395" s="153">
        <v>18</v>
      </c>
      <c r="I395" s="154"/>
      <c r="L395" s="149"/>
      <c r="M395" s="155"/>
      <c r="T395" s="156"/>
      <c r="AT395" s="151" t="s">
        <v>156</v>
      </c>
      <c r="AU395" s="151" t="s">
        <v>90</v>
      </c>
      <c r="AV395" s="12" t="s">
        <v>90</v>
      </c>
      <c r="AW395" s="12" t="s">
        <v>36</v>
      </c>
      <c r="AX395" s="12" t="s">
        <v>81</v>
      </c>
      <c r="AY395" s="151" t="s">
        <v>144</v>
      </c>
    </row>
    <row r="396" spans="2:65" s="14" customFormat="1">
      <c r="B396" s="166"/>
      <c r="D396" s="150" t="s">
        <v>156</v>
      </c>
      <c r="E396" s="167" t="s">
        <v>1</v>
      </c>
      <c r="F396" s="168" t="s">
        <v>173</v>
      </c>
      <c r="H396" s="169">
        <v>521.02</v>
      </c>
      <c r="I396" s="170"/>
      <c r="L396" s="166"/>
      <c r="M396" s="171"/>
      <c r="T396" s="172"/>
      <c r="AT396" s="167" t="s">
        <v>156</v>
      </c>
      <c r="AU396" s="167" t="s">
        <v>90</v>
      </c>
      <c r="AV396" s="14" t="s">
        <v>151</v>
      </c>
      <c r="AW396" s="14" t="s">
        <v>36</v>
      </c>
      <c r="AX396" s="14" t="s">
        <v>88</v>
      </c>
      <c r="AY396" s="167" t="s">
        <v>144</v>
      </c>
    </row>
    <row r="397" spans="2:65" s="11" customFormat="1" ht="22.9" customHeight="1">
      <c r="B397" s="124"/>
      <c r="D397" s="125" t="s">
        <v>80</v>
      </c>
      <c r="E397" s="134" t="s">
        <v>799</v>
      </c>
      <c r="F397" s="134" t="s">
        <v>800</v>
      </c>
      <c r="I397" s="127"/>
      <c r="J397" s="135">
        <f>BK397</f>
        <v>0</v>
      </c>
      <c r="L397" s="124"/>
      <c r="M397" s="129"/>
      <c r="P397" s="130">
        <f>SUM(P398:P417)</f>
        <v>0</v>
      </c>
      <c r="R397" s="130">
        <f>SUM(R398:R417)</f>
        <v>0</v>
      </c>
      <c r="T397" s="131">
        <f>SUM(T398:T417)</f>
        <v>0</v>
      </c>
      <c r="AR397" s="125" t="s">
        <v>88</v>
      </c>
      <c r="AT397" s="132" t="s">
        <v>80</v>
      </c>
      <c r="AU397" s="132" t="s">
        <v>88</v>
      </c>
      <c r="AY397" s="125" t="s">
        <v>144</v>
      </c>
      <c r="BK397" s="133">
        <f>SUM(BK398:BK417)</f>
        <v>0</v>
      </c>
    </row>
    <row r="398" spans="2:65" s="1" customFormat="1" ht="37.9" customHeight="1">
      <c r="B398" s="32"/>
      <c r="C398" s="136" t="s">
        <v>570</v>
      </c>
      <c r="D398" s="136" t="s">
        <v>146</v>
      </c>
      <c r="E398" s="137" t="s">
        <v>802</v>
      </c>
      <c r="F398" s="138" t="s">
        <v>803</v>
      </c>
      <c r="G398" s="139" t="s">
        <v>297</v>
      </c>
      <c r="H398" s="140">
        <v>731.53599999999994</v>
      </c>
      <c r="I398" s="141"/>
      <c r="J398" s="142">
        <f>ROUND(I398*H398,2)</f>
        <v>0</v>
      </c>
      <c r="K398" s="138" t="s">
        <v>150</v>
      </c>
      <c r="L398" s="32"/>
      <c r="M398" s="143" t="s">
        <v>1</v>
      </c>
      <c r="N398" s="144" t="s">
        <v>46</v>
      </c>
      <c r="P398" s="145">
        <f>O398*H398</f>
        <v>0</v>
      </c>
      <c r="Q398" s="145">
        <v>0</v>
      </c>
      <c r="R398" s="145">
        <f>Q398*H398</f>
        <v>0</v>
      </c>
      <c r="S398" s="145">
        <v>0</v>
      </c>
      <c r="T398" s="146">
        <f>S398*H398</f>
        <v>0</v>
      </c>
      <c r="AR398" s="147" t="s">
        <v>151</v>
      </c>
      <c r="AT398" s="147" t="s">
        <v>146</v>
      </c>
      <c r="AU398" s="147" t="s">
        <v>90</v>
      </c>
      <c r="AY398" s="17" t="s">
        <v>144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7" t="s">
        <v>88</v>
      </c>
      <c r="BK398" s="148">
        <f>ROUND(I398*H398,2)</f>
        <v>0</v>
      </c>
      <c r="BL398" s="17" t="s">
        <v>151</v>
      </c>
      <c r="BM398" s="147" t="s">
        <v>1419</v>
      </c>
    </row>
    <row r="399" spans="2:65" s="1" customFormat="1" ht="37.9" customHeight="1">
      <c r="B399" s="32"/>
      <c r="C399" s="136" t="s">
        <v>574</v>
      </c>
      <c r="D399" s="136" t="s">
        <v>146</v>
      </c>
      <c r="E399" s="137" t="s">
        <v>806</v>
      </c>
      <c r="F399" s="138" t="s">
        <v>807</v>
      </c>
      <c r="G399" s="139" t="s">
        <v>297</v>
      </c>
      <c r="H399" s="140">
        <v>5120.7520000000004</v>
      </c>
      <c r="I399" s="141"/>
      <c r="J399" s="142">
        <f>ROUND(I399*H399,2)</f>
        <v>0</v>
      </c>
      <c r="K399" s="138" t="s">
        <v>150</v>
      </c>
      <c r="L399" s="32"/>
      <c r="M399" s="143" t="s">
        <v>1</v>
      </c>
      <c r="N399" s="144" t="s">
        <v>46</v>
      </c>
      <c r="P399" s="145">
        <f>O399*H399</f>
        <v>0</v>
      </c>
      <c r="Q399" s="145">
        <v>0</v>
      </c>
      <c r="R399" s="145">
        <f>Q399*H399</f>
        <v>0</v>
      </c>
      <c r="S399" s="145">
        <v>0</v>
      </c>
      <c r="T399" s="146">
        <f>S399*H399</f>
        <v>0</v>
      </c>
      <c r="AR399" s="147" t="s">
        <v>151</v>
      </c>
      <c r="AT399" s="147" t="s">
        <v>146</v>
      </c>
      <c r="AU399" s="147" t="s">
        <v>90</v>
      </c>
      <c r="AY399" s="17" t="s">
        <v>144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7" t="s">
        <v>88</v>
      </c>
      <c r="BK399" s="148">
        <f>ROUND(I399*H399,2)</f>
        <v>0</v>
      </c>
      <c r="BL399" s="17" t="s">
        <v>151</v>
      </c>
      <c r="BM399" s="147" t="s">
        <v>1420</v>
      </c>
    </row>
    <row r="400" spans="2:65" s="13" customFormat="1">
      <c r="B400" s="157"/>
      <c r="D400" s="150" t="s">
        <v>156</v>
      </c>
      <c r="E400" s="158" t="s">
        <v>1</v>
      </c>
      <c r="F400" s="159" t="s">
        <v>809</v>
      </c>
      <c r="H400" s="158" t="s">
        <v>1</v>
      </c>
      <c r="I400" s="160"/>
      <c r="L400" s="157"/>
      <c r="M400" s="161"/>
      <c r="T400" s="162"/>
      <c r="AT400" s="158" t="s">
        <v>156</v>
      </c>
      <c r="AU400" s="158" t="s">
        <v>90</v>
      </c>
      <c r="AV400" s="13" t="s">
        <v>88</v>
      </c>
      <c r="AW400" s="13" t="s">
        <v>36</v>
      </c>
      <c r="AX400" s="13" t="s">
        <v>81</v>
      </c>
      <c r="AY400" s="158" t="s">
        <v>144</v>
      </c>
    </row>
    <row r="401" spans="2:65" s="12" customFormat="1">
      <c r="B401" s="149"/>
      <c r="D401" s="150" t="s">
        <v>156</v>
      </c>
      <c r="E401" s="151" t="s">
        <v>1</v>
      </c>
      <c r="F401" s="152" t="s">
        <v>1421</v>
      </c>
      <c r="H401" s="153">
        <v>5120.7520000000004</v>
      </c>
      <c r="I401" s="154"/>
      <c r="L401" s="149"/>
      <c r="M401" s="155"/>
      <c r="T401" s="156"/>
      <c r="AT401" s="151" t="s">
        <v>156</v>
      </c>
      <c r="AU401" s="151" t="s">
        <v>90</v>
      </c>
      <c r="AV401" s="12" t="s">
        <v>90</v>
      </c>
      <c r="AW401" s="12" t="s">
        <v>36</v>
      </c>
      <c r="AX401" s="12" t="s">
        <v>88</v>
      </c>
      <c r="AY401" s="151" t="s">
        <v>144</v>
      </c>
    </row>
    <row r="402" spans="2:65" s="1" customFormat="1" ht="37.9" customHeight="1">
      <c r="B402" s="32"/>
      <c r="C402" s="136" t="s">
        <v>578</v>
      </c>
      <c r="D402" s="136" t="s">
        <v>146</v>
      </c>
      <c r="E402" s="137" t="s">
        <v>1422</v>
      </c>
      <c r="F402" s="138" t="s">
        <v>1423</v>
      </c>
      <c r="G402" s="139" t="s">
        <v>297</v>
      </c>
      <c r="H402" s="140">
        <v>97.831999999999994</v>
      </c>
      <c r="I402" s="141"/>
      <c r="J402" s="142">
        <f>ROUND(I402*H402,2)</f>
        <v>0</v>
      </c>
      <c r="K402" s="138" t="s">
        <v>150</v>
      </c>
      <c r="L402" s="32"/>
      <c r="M402" s="143" t="s">
        <v>1</v>
      </c>
      <c r="N402" s="144" t="s">
        <v>46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151</v>
      </c>
      <c r="AT402" s="147" t="s">
        <v>146</v>
      </c>
      <c r="AU402" s="147" t="s">
        <v>90</v>
      </c>
      <c r="AY402" s="17" t="s">
        <v>144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7" t="s">
        <v>88</v>
      </c>
      <c r="BK402" s="148">
        <f>ROUND(I402*H402,2)</f>
        <v>0</v>
      </c>
      <c r="BL402" s="17" t="s">
        <v>151</v>
      </c>
      <c r="BM402" s="147" t="s">
        <v>1424</v>
      </c>
    </row>
    <row r="403" spans="2:65" s="12" customFormat="1">
      <c r="B403" s="149"/>
      <c r="D403" s="150" t="s">
        <v>156</v>
      </c>
      <c r="E403" s="151" t="s">
        <v>1</v>
      </c>
      <c r="F403" s="152" t="s">
        <v>1425</v>
      </c>
      <c r="H403" s="153">
        <v>97.831999999999994</v>
      </c>
      <c r="I403" s="154"/>
      <c r="L403" s="149"/>
      <c r="M403" s="155"/>
      <c r="T403" s="156"/>
      <c r="AT403" s="151" t="s">
        <v>156</v>
      </c>
      <c r="AU403" s="151" t="s">
        <v>90</v>
      </c>
      <c r="AV403" s="12" t="s">
        <v>90</v>
      </c>
      <c r="AW403" s="12" t="s">
        <v>36</v>
      </c>
      <c r="AX403" s="12" t="s">
        <v>88</v>
      </c>
      <c r="AY403" s="151" t="s">
        <v>144</v>
      </c>
    </row>
    <row r="404" spans="2:65" s="1" customFormat="1" ht="37.9" customHeight="1">
      <c r="B404" s="32"/>
      <c r="C404" s="136" t="s">
        <v>582</v>
      </c>
      <c r="D404" s="136" t="s">
        <v>146</v>
      </c>
      <c r="E404" s="137" t="s">
        <v>1426</v>
      </c>
      <c r="F404" s="138" t="s">
        <v>807</v>
      </c>
      <c r="G404" s="139" t="s">
        <v>297</v>
      </c>
      <c r="H404" s="140">
        <v>754.26400000000001</v>
      </c>
      <c r="I404" s="141"/>
      <c r="J404" s="142">
        <f>ROUND(I404*H404,2)</f>
        <v>0</v>
      </c>
      <c r="K404" s="138" t="s">
        <v>150</v>
      </c>
      <c r="L404" s="32"/>
      <c r="M404" s="143" t="s">
        <v>1</v>
      </c>
      <c r="N404" s="144" t="s">
        <v>46</v>
      </c>
      <c r="P404" s="145">
        <f>O404*H404</f>
        <v>0</v>
      </c>
      <c r="Q404" s="145">
        <v>0</v>
      </c>
      <c r="R404" s="145">
        <f>Q404*H404</f>
        <v>0</v>
      </c>
      <c r="S404" s="145">
        <v>0</v>
      </c>
      <c r="T404" s="146">
        <f>S404*H404</f>
        <v>0</v>
      </c>
      <c r="AR404" s="147" t="s">
        <v>151</v>
      </c>
      <c r="AT404" s="147" t="s">
        <v>146</v>
      </c>
      <c r="AU404" s="147" t="s">
        <v>90</v>
      </c>
      <c r="AY404" s="17" t="s">
        <v>144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7" t="s">
        <v>88</v>
      </c>
      <c r="BK404" s="148">
        <f>ROUND(I404*H404,2)</f>
        <v>0</v>
      </c>
      <c r="BL404" s="17" t="s">
        <v>151</v>
      </c>
      <c r="BM404" s="147" t="s">
        <v>1427</v>
      </c>
    </row>
    <row r="405" spans="2:65" s="13" customFormat="1">
      <c r="B405" s="157"/>
      <c r="D405" s="150" t="s">
        <v>156</v>
      </c>
      <c r="E405" s="158" t="s">
        <v>1</v>
      </c>
      <c r="F405" s="159" t="s">
        <v>809</v>
      </c>
      <c r="H405" s="158" t="s">
        <v>1</v>
      </c>
      <c r="I405" s="160"/>
      <c r="L405" s="157"/>
      <c r="M405" s="161"/>
      <c r="T405" s="162"/>
      <c r="AT405" s="158" t="s">
        <v>156</v>
      </c>
      <c r="AU405" s="158" t="s">
        <v>90</v>
      </c>
      <c r="AV405" s="13" t="s">
        <v>88</v>
      </c>
      <c r="AW405" s="13" t="s">
        <v>36</v>
      </c>
      <c r="AX405" s="13" t="s">
        <v>81</v>
      </c>
      <c r="AY405" s="158" t="s">
        <v>144</v>
      </c>
    </row>
    <row r="406" spans="2:65" s="12" customFormat="1">
      <c r="B406" s="149"/>
      <c r="D406" s="150" t="s">
        <v>156</v>
      </c>
      <c r="E406" s="151" t="s">
        <v>1</v>
      </c>
      <c r="F406" s="152" t="s">
        <v>1428</v>
      </c>
      <c r="H406" s="153">
        <v>754.26400000000001</v>
      </c>
      <c r="I406" s="154"/>
      <c r="L406" s="149"/>
      <c r="M406" s="155"/>
      <c r="T406" s="156"/>
      <c r="AT406" s="151" t="s">
        <v>156</v>
      </c>
      <c r="AU406" s="151" t="s">
        <v>90</v>
      </c>
      <c r="AV406" s="12" t="s">
        <v>90</v>
      </c>
      <c r="AW406" s="12" t="s">
        <v>36</v>
      </c>
      <c r="AX406" s="12" t="s">
        <v>88</v>
      </c>
      <c r="AY406" s="151" t="s">
        <v>144</v>
      </c>
    </row>
    <row r="407" spans="2:65" s="1" customFormat="1" ht="44.25" customHeight="1">
      <c r="B407" s="32"/>
      <c r="C407" s="136" t="s">
        <v>586</v>
      </c>
      <c r="D407" s="199" t="s">
        <v>146</v>
      </c>
      <c r="E407" s="137" t="s">
        <v>812</v>
      </c>
      <c r="F407" s="138" t="s">
        <v>813</v>
      </c>
      <c r="G407" s="139" t="s">
        <v>297</v>
      </c>
      <c r="H407" s="140">
        <v>228.76300000000001</v>
      </c>
      <c r="I407" s="141"/>
      <c r="J407" s="142">
        <f>ROUND(I407*H407,2)</f>
        <v>0</v>
      </c>
      <c r="K407" s="198" t="s">
        <v>298</v>
      </c>
      <c r="L407" s="32"/>
      <c r="M407" s="143" t="s">
        <v>1</v>
      </c>
      <c r="N407" s="144" t="s">
        <v>46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151</v>
      </c>
      <c r="AT407" s="147" t="s">
        <v>146</v>
      </c>
      <c r="AU407" s="147" t="s">
        <v>90</v>
      </c>
      <c r="AY407" s="17" t="s">
        <v>144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7" t="s">
        <v>88</v>
      </c>
      <c r="BK407" s="148">
        <f>ROUND(I407*H407,2)</f>
        <v>0</v>
      </c>
      <c r="BL407" s="17" t="s">
        <v>151</v>
      </c>
      <c r="BM407" s="147" t="s">
        <v>1429</v>
      </c>
    </row>
    <row r="408" spans="2:65" s="12" customFormat="1">
      <c r="B408" s="149"/>
      <c r="D408" s="150" t="s">
        <v>156</v>
      </c>
      <c r="E408" s="151" t="s">
        <v>1</v>
      </c>
      <c r="F408" s="152" t="s">
        <v>1430</v>
      </c>
      <c r="H408" s="153">
        <v>130.93100000000001</v>
      </c>
      <c r="I408" s="154"/>
      <c r="L408" s="149"/>
      <c r="M408" s="155"/>
      <c r="T408" s="156"/>
      <c r="AT408" s="151" t="s">
        <v>156</v>
      </c>
      <c r="AU408" s="151" t="s">
        <v>90</v>
      </c>
      <c r="AV408" s="12" t="s">
        <v>90</v>
      </c>
      <c r="AW408" s="12" t="s">
        <v>36</v>
      </c>
      <c r="AX408" s="12" t="s">
        <v>81</v>
      </c>
      <c r="AY408" s="151" t="s">
        <v>144</v>
      </c>
    </row>
    <row r="409" spans="2:65" s="12" customFormat="1">
      <c r="B409" s="149"/>
      <c r="D409" s="150" t="s">
        <v>156</v>
      </c>
      <c r="E409" s="151" t="s">
        <v>1</v>
      </c>
      <c r="F409" s="152" t="s">
        <v>1431</v>
      </c>
      <c r="H409" s="153">
        <v>76.48</v>
      </c>
      <c r="I409" s="154"/>
      <c r="L409" s="149"/>
      <c r="M409" s="155"/>
      <c r="T409" s="156"/>
      <c r="AT409" s="151" t="s">
        <v>156</v>
      </c>
      <c r="AU409" s="151" t="s">
        <v>90</v>
      </c>
      <c r="AV409" s="12" t="s">
        <v>90</v>
      </c>
      <c r="AW409" s="12" t="s">
        <v>36</v>
      </c>
      <c r="AX409" s="12" t="s">
        <v>81</v>
      </c>
      <c r="AY409" s="151" t="s">
        <v>144</v>
      </c>
    </row>
    <row r="410" spans="2:65" s="12" customFormat="1">
      <c r="B410" s="149"/>
      <c r="D410" s="150" t="s">
        <v>156</v>
      </c>
      <c r="E410" s="151" t="s">
        <v>1</v>
      </c>
      <c r="F410" s="152" t="s">
        <v>1432</v>
      </c>
      <c r="H410" s="153">
        <v>1.82</v>
      </c>
      <c r="I410" s="154"/>
      <c r="L410" s="149"/>
      <c r="M410" s="155"/>
      <c r="T410" s="156"/>
      <c r="AT410" s="151" t="s">
        <v>156</v>
      </c>
      <c r="AU410" s="151" t="s">
        <v>90</v>
      </c>
      <c r="AV410" s="12" t="s">
        <v>90</v>
      </c>
      <c r="AW410" s="12" t="s">
        <v>36</v>
      </c>
      <c r="AX410" s="12" t="s">
        <v>81</v>
      </c>
      <c r="AY410" s="151" t="s">
        <v>144</v>
      </c>
    </row>
    <row r="411" spans="2:65" s="12" customFormat="1">
      <c r="B411" s="149"/>
      <c r="D411" s="150" t="s">
        <v>156</v>
      </c>
      <c r="E411" s="151" t="s">
        <v>1</v>
      </c>
      <c r="F411" s="152" t="s">
        <v>1433</v>
      </c>
      <c r="H411" s="153">
        <v>1.86</v>
      </c>
      <c r="I411" s="154"/>
      <c r="L411" s="149"/>
      <c r="M411" s="155"/>
      <c r="T411" s="156"/>
      <c r="AT411" s="151" t="s">
        <v>156</v>
      </c>
      <c r="AU411" s="151" t="s">
        <v>90</v>
      </c>
      <c r="AV411" s="12" t="s">
        <v>90</v>
      </c>
      <c r="AW411" s="12" t="s">
        <v>36</v>
      </c>
      <c r="AX411" s="12" t="s">
        <v>81</v>
      </c>
      <c r="AY411" s="151" t="s">
        <v>144</v>
      </c>
    </row>
    <row r="412" spans="2:65" s="12" customFormat="1">
      <c r="B412" s="149"/>
      <c r="D412" s="150" t="s">
        <v>156</v>
      </c>
      <c r="E412" s="151" t="s">
        <v>1</v>
      </c>
      <c r="F412" s="152" t="s">
        <v>1434</v>
      </c>
      <c r="H412" s="153">
        <v>17.672000000000001</v>
      </c>
      <c r="I412" s="154"/>
      <c r="L412" s="149"/>
      <c r="M412" s="155"/>
      <c r="T412" s="156"/>
      <c r="AT412" s="151" t="s">
        <v>156</v>
      </c>
      <c r="AU412" s="151" t="s">
        <v>90</v>
      </c>
      <c r="AV412" s="12" t="s">
        <v>90</v>
      </c>
      <c r="AW412" s="12" t="s">
        <v>36</v>
      </c>
      <c r="AX412" s="12" t="s">
        <v>81</v>
      </c>
      <c r="AY412" s="151" t="s">
        <v>144</v>
      </c>
    </row>
    <row r="413" spans="2:65" s="14" customFormat="1">
      <c r="B413" s="166"/>
      <c r="D413" s="150" t="s">
        <v>156</v>
      </c>
      <c r="E413" s="167" t="s">
        <v>1</v>
      </c>
      <c r="F413" s="168" t="s">
        <v>173</v>
      </c>
      <c r="H413" s="169">
        <v>228.76300000000001</v>
      </c>
      <c r="I413" s="170"/>
      <c r="L413" s="166"/>
      <c r="M413" s="171"/>
      <c r="T413" s="172"/>
      <c r="AT413" s="167" t="s">
        <v>156</v>
      </c>
      <c r="AU413" s="167" t="s">
        <v>90</v>
      </c>
      <c r="AV413" s="14" t="s">
        <v>151</v>
      </c>
      <c r="AW413" s="14" t="s">
        <v>36</v>
      </c>
      <c r="AX413" s="14" t="s">
        <v>88</v>
      </c>
      <c r="AY413" s="167" t="s">
        <v>144</v>
      </c>
    </row>
    <row r="414" spans="2:65" s="1" customFormat="1" ht="44.25" customHeight="1">
      <c r="B414" s="32"/>
      <c r="C414" s="136" t="s">
        <v>590</v>
      </c>
      <c r="D414" s="199" t="s">
        <v>146</v>
      </c>
      <c r="E414" s="137" t="s">
        <v>819</v>
      </c>
      <c r="F414" s="138" t="s">
        <v>820</v>
      </c>
      <c r="G414" s="139" t="s">
        <v>297</v>
      </c>
      <c r="H414" s="140">
        <v>209.517</v>
      </c>
      <c r="I414" s="141"/>
      <c r="J414" s="142">
        <f>ROUND(I414*H414,2)</f>
        <v>0</v>
      </c>
      <c r="K414" s="198" t="s">
        <v>298</v>
      </c>
      <c r="L414" s="32"/>
      <c r="M414" s="143" t="s">
        <v>1</v>
      </c>
      <c r="N414" s="144" t="s">
        <v>46</v>
      </c>
      <c r="P414" s="145">
        <f>O414*H414</f>
        <v>0</v>
      </c>
      <c r="Q414" s="145">
        <v>0</v>
      </c>
      <c r="R414" s="145">
        <f>Q414*H414</f>
        <v>0</v>
      </c>
      <c r="S414" s="145">
        <v>0</v>
      </c>
      <c r="T414" s="146">
        <f>S414*H414</f>
        <v>0</v>
      </c>
      <c r="AR414" s="147" t="s">
        <v>151</v>
      </c>
      <c r="AT414" s="147" t="s">
        <v>146</v>
      </c>
      <c r="AU414" s="147" t="s">
        <v>90</v>
      </c>
      <c r="AY414" s="17" t="s">
        <v>144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7" t="s">
        <v>88</v>
      </c>
      <c r="BK414" s="148">
        <f>ROUND(I414*H414,2)</f>
        <v>0</v>
      </c>
      <c r="BL414" s="17" t="s">
        <v>151</v>
      </c>
      <c r="BM414" s="147" t="s">
        <v>1435</v>
      </c>
    </row>
    <row r="415" spans="2:65" s="12" customFormat="1">
      <c r="B415" s="149"/>
      <c r="D415" s="150" t="s">
        <v>156</v>
      </c>
      <c r="E415" s="151" t="s">
        <v>1</v>
      </c>
      <c r="F415" s="152" t="s">
        <v>1436</v>
      </c>
      <c r="H415" s="153">
        <v>209.517</v>
      </c>
      <c r="I415" s="154"/>
      <c r="L415" s="149"/>
      <c r="M415" s="155"/>
      <c r="T415" s="156"/>
      <c r="AT415" s="151" t="s">
        <v>156</v>
      </c>
      <c r="AU415" s="151" t="s">
        <v>90</v>
      </c>
      <c r="AV415" s="12" t="s">
        <v>90</v>
      </c>
      <c r="AW415" s="12" t="s">
        <v>36</v>
      </c>
      <c r="AX415" s="12" t="s">
        <v>88</v>
      </c>
      <c r="AY415" s="151" t="s">
        <v>144</v>
      </c>
    </row>
    <row r="416" spans="2:65" s="1" customFormat="1" ht="44.25" customHeight="1">
      <c r="B416" s="32"/>
      <c r="C416" s="136" t="s">
        <v>594</v>
      </c>
      <c r="D416" s="199" t="s">
        <v>146</v>
      </c>
      <c r="E416" s="137" t="s">
        <v>824</v>
      </c>
      <c r="F416" s="138" t="s">
        <v>296</v>
      </c>
      <c r="G416" s="139" t="s">
        <v>297</v>
      </c>
      <c r="H416" s="140">
        <v>391.08800000000002</v>
      </c>
      <c r="I416" s="141"/>
      <c r="J416" s="142">
        <f>ROUND(I416*H416,2)</f>
        <v>0</v>
      </c>
      <c r="K416" s="198" t="s">
        <v>298</v>
      </c>
      <c r="L416" s="32"/>
      <c r="M416" s="143" t="s">
        <v>1</v>
      </c>
      <c r="N416" s="144" t="s">
        <v>46</v>
      </c>
      <c r="P416" s="145">
        <f>O416*H416</f>
        <v>0</v>
      </c>
      <c r="Q416" s="145">
        <v>0</v>
      </c>
      <c r="R416" s="145">
        <f>Q416*H416</f>
        <v>0</v>
      </c>
      <c r="S416" s="145">
        <v>0</v>
      </c>
      <c r="T416" s="146">
        <f>S416*H416</f>
        <v>0</v>
      </c>
      <c r="AR416" s="147" t="s">
        <v>151</v>
      </c>
      <c r="AT416" s="147" t="s">
        <v>146</v>
      </c>
      <c r="AU416" s="147" t="s">
        <v>90</v>
      </c>
      <c r="AY416" s="17" t="s">
        <v>144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7" t="s">
        <v>88</v>
      </c>
      <c r="BK416" s="148">
        <f>ROUND(I416*H416,2)</f>
        <v>0</v>
      </c>
      <c r="BL416" s="17" t="s">
        <v>151</v>
      </c>
      <c r="BM416" s="147" t="s">
        <v>1437</v>
      </c>
    </row>
    <row r="417" spans="2:65" s="12" customFormat="1">
      <c r="B417" s="149"/>
      <c r="D417" s="150" t="s">
        <v>156</v>
      </c>
      <c r="E417" s="151" t="s">
        <v>1</v>
      </c>
      <c r="F417" s="152" t="s">
        <v>1438</v>
      </c>
      <c r="H417" s="153">
        <v>391.08800000000002</v>
      </c>
      <c r="I417" s="154"/>
      <c r="L417" s="149"/>
      <c r="M417" s="155"/>
      <c r="T417" s="156"/>
      <c r="AT417" s="151" t="s">
        <v>156</v>
      </c>
      <c r="AU417" s="151" t="s">
        <v>90</v>
      </c>
      <c r="AV417" s="12" t="s">
        <v>90</v>
      </c>
      <c r="AW417" s="12" t="s">
        <v>36</v>
      </c>
      <c r="AX417" s="12" t="s">
        <v>88</v>
      </c>
      <c r="AY417" s="151" t="s">
        <v>144</v>
      </c>
    </row>
    <row r="418" spans="2:65" s="11" customFormat="1" ht="22.9" customHeight="1">
      <c r="B418" s="124"/>
      <c r="D418" s="125" t="s">
        <v>80</v>
      </c>
      <c r="E418" s="134" t="s">
        <v>827</v>
      </c>
      <c r="F418" s="134" t="s">
        <v>828</v>
      </c>
      <c r="I418" s="127"/>
      <c r="J418" s="135">
        <f>BK418</f>
        <v>0</v>
      </c>
      <c r="L418" s="124"/>
      <c r="M418" s="129"/>
      <c r="P418" s="130">
        <f>P419</f>
        <v>0</v>
      </c>
      <c r="R418" s="130">
        <f>R419</f>
        <v>0</v>
      </c>
      <c r="T418" s="131">
        <f>T419</f>
        <v>0</v>
      </c>
      <c r="AR418" s="125" t="s">
        <v>88</v>
      </c>
      <c r="AT418" s="132" t="s">
        <v>80</v>
      </c>
      <c r="AU418" s="132" t="s">
        <v>88</v>
      </c>
      <c r="AY418" s="125" t="s">
        <v>144</v>
      </c>
      <c r="BK418" s="133">
        <f>BK419</f>
        <v>0</v>
      </c>
    </row>
    <row r="419" spans="2:65" s="1" customFormat="1" ht="49.15" customHeight="1">
      <c r="B419" s="32"/>
      <c r="C419" s="136" t="s">
        <v>598</v>
      </c>
      <c r="D419" s="199" t="s">
        <v>146</v>
      </c>
      <c r="E419" s="137" t="s">
        <v>830</v>
      </c>
      <c r="F419" s="138" t="s">
        <v>831</v>
      </c>
      <c r="G419" s="139" t="s">
        <v>297</v>
      </c>
      <c r="H419" s="140">
        <v>4020.5459999999998</v>
      </c>
      <c r="I419" s="141"/>
      <c r="J419" s="142">
        <f>ROUND(I419*H419,2)</f>
        <v>0</v>
      </c>
      <c r="K419" s="198" t="s">
        <v>298</v>
      </c>
      <c r="L419" s="32"/>
      <c r="M419" s="193" t="s">
        <v>1</v>
      </c>
      <c r="N419" s="194" t="s">
        <v>46</v>
      </c>
      <c r="O419" s="195"/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AR419" s="147" t="s">
        <v>151</v>
      </c>
      <c r="AT419" s="147" t="s">
        <v>146</v>
      </c>
      <c r="AU419" s="147" t="s">
        <v>90</v>
      </c>
      <c r="AY419" s="17" t="s">
        <v>144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7" t="s">
        <v>88</v>
      </c>
      <c r="BK419" s="148">
        <f>ROUND(I419*H419,2)</f>
        <v>0</v>
      </c>
      <c r="BL419" s="17" t="s">
        <v>151</v>
      </c>
      <c r="BM419" s="147" t="s">
        <v>1439</v>
      </c>
    </row>
    <row r="420" spans="2:65" s="1" customFormat="1" ht="6.95" customHeight="1">
      <c r="B420" s="43"/>
      <c r="C420" s="44"/>
      <c r="D420" s="44"/>
      <c r="E420" s="44"/>
      <c r="F420" s="44"/>
      <c r="G420" s="44"/>
      <c r="H420" s="44"/>
      <c r="I420" s="44"/>
      <c r="J420" s="44"/>
      <c r="K420" s="44"/>
      <c r="L420" s="32"/>
    </row>
  </sheetData>
  <sheetProtection algorithmName="SHA-512" hashValue="sbPUBi79lHLYSips9taeHYWajtYEJd7kO6T2aM0wUOGEZoLFiltmVKwCMFb+963Eqy9HHyZRpaf+SN2MSJM/ww==" saltValue="nWagi3nFZeukmoam9e0eQg==" spinCount="100000" sheet="1" objects="1" scenarios="1" formatColumns="0" formatRows="0" autoFilter="0"/>
  <autoFilter ref="C126:K419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08"/>
  <sheetViews>
    <sheetView showGridLines="0" topLeftCell="A295" workbookViewId="0">
      <selection activeCell="I307" sqref="I30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109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Pardubice, ul. K Dubině- kanalizace, vodovod</v>
      </c>
      <c r="F7" s="244"/>
      <c r="G7" s="244"/>
      <c r="H7" s="244"/>
      <c r="L7" s="20"/>
    </row>
    <row r="8" spans="2:46" ht="12" customHeight="1">
      <c r="B8" s="20"/>
      <c r="D8" s="27" t="s">
        <v>110</v>
      </c>
      <c r="L8" s="20"/>
    </row>
    <row r="9" spans="2:46" s="1" customFormat="1" ht="16.5" customHeight="1">
      <c r="B9" s="32"/>
      <c r="E9" s="243" t="s">
        <v>1174</v>
      </c>
      <c r="F9" s="242"/>
      <c r="G9" s="242"/>
      <c r="H9" s="242"/>
      <c r="L9" s="32"/>
    </row>
    <row r="10" spans="2:46" s="1" customFormat="1" ht="12" customHeight="1">
      <c r="B10" s="32"/>
      <c r="D10" s="27" t="s">
        <v>860</v>
      </c>
      <c r="L10" s="32"/>
    </row>
    <row r="11" spans="2:46" s="1" customFormat="1" ht="16.5" customHeight="1">
      <c r="B11" s="32"/>
      <c r="E11" s="233" t="s">
        <v>1440</v>
      </c>
      <c r="F11" s="242"/>
      <c r="G11" s="242"/>
      <c r="H11" s="242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16. 1. 2023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11"/>
      <c r="G20" s="211"/>
      <c r="H20" s="211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71.25" customHeight="1">
      <c r="B29" s="92"/>
      <c r="E29" s="215" t="s">
        <v>40</v>
      </c>
      <c r="F29" s="215"/>
      <c r="G29" s="215"/>
      <c r="H29" s="215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35" customHeight="1">
      <c r="B32" s="32"/>
      <c r="D32" s="93" t="s">
        <v>41</v>
      </c>
      <c r="J32" s="64">
        <f>ROUND(J130, 2)</f>
        <v>0</v>
      </c>
      <c r="L32" s="32"/>
    </row>
    <row r="33" spans="2:12" s="1" customFormat="1" ht="6.95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45" customHeight="1">
      <c r="B34" s="32"/>
      <c r="F34" s="94" t="s">
        <v>43</v>
      </c>
      <c r="I34" s="94" t="s">
        <v>42</v>
      </c>
      <c r="J34" s="94" t="s">
        <v>44</v>
      </c>
      <c r="L34" s="32"/>
    </row>
    <row r="35" spans="2:12" s="1" customFormat="1" ht="14.45" customHeight="1">
      <c r="B35" s="32"/>
      <c r="D35" s="95" t="s">
        <v>45</v>
      </c>
      <c r="E35" s="27" t="s">
        <v>46</v>
      </c>
      <c r="F35" s="84">
        <f>ROUND((SUM(BE130:BE307)),  2)</f>
        <v>0</v>
      </c>
      <c r="I35" s="96">
        <v>0.21</v>
      </c>
      <c r="J35" s="84">
        <f>ROUND(((SUM(BE130:BE307))*I35),  2)</f>
        <v>0</v>
      </c>
      <c r="L35" s="32"/>
    </row>
    <row r="36" spans="2:12" s="1" customFormat="1" ht="14.45" customHeight="1">
      <c r="B36" s="32"/>
      <c r="E36" s="27" t="s">
        <v>47</v>
      </c>
      <c r="F36" s="84">
        <f>ROUND((SUM(BF130:BF307)),  2)</f>
        <v>0</v>
      </c>
      <c r="I36" s="96">
        <v>0.15</v>
      </c>
      <c r="J36" s="84">
        <f>ROUND(((SUM(BF130:BF307))*I36),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4">
        <f>ROUND((SUM(BG130:BG307)),  2)</f>
        <v>0</v>
      </c>
      <c r="I37" s="96">
        <v>0.21</v>
      </c>
      <c r="J37" s="84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4">
        <f>ROUND((SUM(BH130:BH307)),  2)</f>
        <v>0</v>
      </c>
      <c r="I38" s="96">
        <v>0.15</v>
      </c>
      <c r="J38" s="84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4">
        <f>ROUND((SUM(BI130:BI307)),  2)</f>
        <v>0</v>
      </c>
      <c r="I39" s="96">
        <v>0</v>
      </c>
      <c r="J39" s="8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51</v>
      </c>
      <c r="E41" s="55"/>
      <c r="F41" s="55"/>
      <c r="G41" s="99" t="s">
        <v>52</v>
      </c>
      <c r="H41" s="100" t="s">
        <v>53</v>
      </c>
      <c r="I41" s="55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4.95" customHeight="1">
      <c r="B82" s="32"/>
      <c r="C82" s="21" t="s">
        <v>112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Pardubice, ul. K Dubině- kanalizace, vodovod</v>
      </c>
      <c r="F85" s="244"/>
      <c r="G85" s="244"/>
      <c r="H85" s="244"/>
      <c r="L85" s="32"/>
    </row>
    <row r="86" spans="2:12" ht="12" customHeight="1">
      <c r="B86" s="20"/>
      <c r="C86" s="27" t="s">
        <v>110</v>
      </c>
      <c r="L86" s="20"/>
    </row>
    <row r="87" spans="2:12" s="1" customFormat="1" ht="16.5" customHeight="1">
      <c r="B87" s="32"/>
      <c r="E87" s="243" t="s">
        <v>1174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860</v>
      </c>
      <c r="L88" s="32"/>
    </row>
    <row r="89" spans="2:12" s="1" customFormat="1" ht="16.5" customHeight="1">
      <c r="B89" s="32"/>
      <c r="E89" s="233" t="str">
        <f>E11</f>
        <v>01 - Přepojení stok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Pardubice</v>
      </c>
      <c r="I91" s="27" t="s">
        <v>22</v>
      </c>
      <c r="J91" s="51" t="str">
        <f>IF(J14="","",J14)</f>
        <v>16. 1. 2023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Vodovody a kanalizace Pardubice, a.s.</v>
      </c>
      <c r="I93" s="27" t="s">
        <v>32</v>
      </c>
      <c r="J93" s="30" t="str">
        <f>E23</f>
        <v>Multiaqua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Leona Šaldová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113</v>
      </c>
      <c r="D96" s="97"/>
      <c r="E96" s="97"/>
      <c r="F96" s="97"/>
      <c r="G96" s="97"/>
      <c r="H96" s="97"/>
      <c r="I96" s="97"/>
      <c r="J96" s="106" t="s">
        <v>114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115</v>
      </c>
      <c r="J98" s="64">
        <f>J130</f>
        <v>0</v>
      </c>
      <c r="L98" s="32"/>
      <c r="AU98" s="17" t="s">
        <v>116</v>
      </c>
    </row>
    <row r="99" spans="2:47" s="8" customFormat="1" ht="24.95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899999999999999" customHeight="1">
      <c r="B100" s="112"/>
      <c r="D100" s="113" t="s">
        <v>118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899999999999999" customHeight="1">
      <c r="B101" s="112"/>
      <c r="D101" s="113" t="s">
        <v>119</v>
      </c>
      <c r="E101" s="114"/>
      <c r="F101" s="114"/>
      <c r="G101" s="114"/>
      <c r="H101" s="114"/>
      <c r="I101" s="114"/>
      <c r="J101" s="115">
        <f>J217</f>
        <v>0</v>
      </c>
      <c r="L101" s="112"/>
    </row>
    <row r="102" spans="2:47" s="9" customFormat="1" ht="19.899999999999999" customHeight="1">
      <c r="B102" s="112"/>
      <c r="D102" s="113" t="s">
        <v>1175</v>
      </c>
      <c r="E102" s="114"/>
      <c r="F102" s="114"/>
      <c r="G102" s="114"/>
      <c r="H102" s="114"/>
      <c r="I102" s="114"/>
      <c r="J102" s="115">
        <f>J225</f>
        <v>0</v>
      </c>
      <c r="L102" s="112"/>
    </row>
    <row r="103" spans="2:47" s="9" customFormat="1" ht="19.899999999999999" customHeight="1">
      <c r="B103" s="112"/>
      <c r="D103" s="113" t="s">
        <v>120</v>
      </c>
      <c r="E103" s="114"/>
      <c r="F103" s="114"/>
      <c r="G103" s="114"/>
      <c r="H103" s="114"/>
      <c r="I103" s="114"/>
      <c r="J103" s="115">
        <f>J228</f>
        <v>0</v>
      </c>
      <c r="L103" s="112"/>
    </row>
    <row r="104" spans="2:47" s="9" customFormat="1" ht="19.899999999999999" customHeight="1">
      <c r="B104" s="112"/>
      <c r="D104" s="113" t="s">
        <v>121</v>
      </c>
      <c r="E104" s="114"/>
      <c r="F104" s="114"/>
      <c r="G104" s="114"/>
      <c r="H104" s="114"/>
      <c r="I104" s="114"/>
      <c r="J104" s="115">
        <f>J233</f>
        <v>0</v>
      </c>
      <c r="L104" s="112"/>
    </row>
    <row r="105" spans="2:47" s="9" customFormat="1" ht="19.899999999999999" customHeight="1">
      <c r="B105" s="112"/>
      <c r="D105" s="113" t="s">
        <v>122</v>
      </c>
      <c r="E105" s="114"/>
      <c r="F105" s="114"/>
      <c r="G105" s="114"/>
      <c r="H105" s="114"/>
      <c r="I105" s="114"/>
      <c r="J105" s="115">
        <f>J276</f>
        <v>0</v>
      </c>
      <c r="L105" s="112"/>
    </row>
    <row r="106" spans="2:47" s="9" customFormat="1" ht="19.899999999999999" customHeight="1">
      <c r="B106" s="112"/>
      <c r="D106" s="113" t="s">
        <v>123</v>
      </c>
      <c r="E106" s="114"/>
      <c r="F106" s="114"/>
      <c r="G106" s="114"/>
      <c r="H106" s="114"/>
      <c r="I106" s="114"/>
      <c r="J106" s="115">
        <f>J286</f>
        <v>0</v>
      </c>
      <c r="L106" s="112"/>
    </row>
    <row r="107" spans="2:47" s="9" customFormat="1" ht="19.899999999999999" customHeight="1">
      <c r="B107" s="112"/>
      <c r="D107" s="113" t="s">
        <v>124</v>
      </c>
      <c r="E107" s="114"/>
      <c r="F107" s="114"/>
      <c r="G107" s="114"/>
      <c r="H107" s="114"/>
      <c r="I107" s="114"/>
      <c r="J107" s="115">
        <f>J295</f>
        <v>0</v>
      </c>
      <c r="L107" s="112"/>
    </row>
    <row r="108" spans="2:47" s="9" customFormat="1" ht="19.899999999999999" customHeight="1">
      <c r="B108" s="112"/>
      <c r="D108" s="113" t="s">
        <v>125</v>
      </c>
      <c r="E108" s="114"/>
      <c r="F108" s="114"/>
      <c r="G108" s="114"/>
      <c r="H108" s="114"/>
      <c r="I108" s="114"/>
      <c r="J108" s="115">
        <f>J306</f>
        <v>0</v>
      </c>
      <c r="L108" s="112"/>
    </row>
    <row r="109" spans="2:47" s="1" customFormat="1" ht="21.75" customHeight="1">
      <c r="B109" s="32"/>
      <c r="L109" s="32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2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2"/>
    </row>
    <row r="115" spans="2:12" s="1" customFormat="1" ht="24.95" customHeight="1">
      <c r="B115" s="32"/>
      <c r="C115" s="21" t="s">
        <v>129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3" t="str">
        <f>E7</f>
        <v>Pardubice, ul. K Dubině- kanalizace, vodovod</v>
      </c>
      <c r="F118" s="244"/>
      <c r="G118" s="244"/>
      <c r="H118" s="244"/>
      <c r="L118" s="32"/>
    </row>
    <row r="119" spans="2:12" ht="12" customHeight="1">
      <c r="B119" s="20"/>
      <c r="C119" s="27" t="s">
        <v>110</v>
      </c>
      <c r="L119" s="20"/>
    </row>
    <row r="120" spans="2:12" s="1" customFormat="1" ht="16.5" customHeight="1">
      <c r="B120" s="32"/>
      <c r="E120" s="243" t="s">
        <v>1174</v>
      </c>
      <c r="F120" s="242"/>
      <c r="G120" s="242"/>
      <c r="H120" s="242"/>
      <c r="L120" s="32"/>
    </row>
    <row r="121" spans="2:12" s="1" customFormat="1" ht="12" customHeight="1">
      <c r="B121" s="32"/>
      <c r="C121" s="27" t="s">
        <v>860</v>
      </c>
      <c r="L121" s="32"/>
    </row>
    <row r="122" spans="2:12" s="1" customFormat="1" ht="16.5" customHeight="1">
      <c r="B122" s="32"/>
      <c r="E122" s="233" t="str">
        <f>E11</f>
        <v>01 - Přepojení stok</v>
      </c>
      <c r="F122" s="242"/>
      <c r="G122" s="242"/>
      <c r="H122" s="242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Pardubice</v>
      </c>
      <c r="I124" s="27" t="s">
        <v>22</v>
      </c>
      <c r="J124" s="51" t="str">
        <f>IF(J14="","",J14)</f>
        <v>16. 1. 2023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E17</f>
        <v>Vodovody a kanalizace Pardubice, a.s.</v>
      </c>
      <c r="I126" s="27" t="s">
        <v>32</v>
      </c>
      <c r="J126" s="30" t="str">
        <f>E23</f>
        <v>Multiaqua s.r.o.</v>
      </c>
      <c r="L126" s="32"/>
    </row>
    <row r="127" spans="2:12" s="1" customFormat="1" ht="15.2" customHeight="1">
      <c r="B127" s="32"/>
      <c r="C127" s="27" t="s">
        <v>30</v>
      </c>
      <c r="F127" s="25" t="str">
        <f>IF(E20="","",E20)</f>
        <v>Vyplň údaj</v>
      </c>
      <c r="I127" s="27" t="s">
        <v>37</v>
      </c>
      <c r="J127" s="30" t="str">
        <f>E26</f>
        <v>Leona Šaldová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130</v>
      </c>
      <c r="D129" s="118" t="s">
        <v>66</v>
      </c>
      <c r="E129" s="118" t="s">
        <v>62</v>
      </c>
      <c r="F129" s="118" t="s">
        <v>63</v>
      </c>
      <c r="G129" s="118" t="s">
        <v>131</v>
      </c>
      <c r="H129" s="118" t="s">
        <v>132</v>
      </c>
      <c r="I129" s="118" t="s">
        <v>133</v>
      </c>
      <c r="J129" s="118" t="s">
        <v>114</v>
      </c>
      <c r="K129" s="119" t="s">
        <v>134</v>
      </c>
      <c r="L129" s="116"/>
      <c r="M129" s="57" t="s">
        <v>1</v>
      </c>
      <c r="N129" s="58" t="s">
        <v>45</v>
      </c>
      <c r="O129" s="58" t="s">
        <v>135</v>
      </c>
      <c r="P129" s="58" t="s">
        <v>136</v>
      </c>
      <c r="Q129" s="58" t="s">
        <v>137</v>
      </c>
      <c r="R129" s="58" t="s">
        <v>138</v>
      </c>
      <c r="S129" s="58" t="s">
        <v>139</v>
      </c>
      <c r="T129" s="59" t="s">
        <v>140</v>
      </c>
    </row>
    <row r="130" spans="2:65" s="1" customFormat="1" ht="22.9" customHeight="1">
      <c r="B130" s="32"/>
      <c r="C130" s="62" t="s">
        <v>141</v>
      </c>
      <c r="J130" s="120">
        <f>BK130</f>
        <v>0</v>
      </c>
      <c r="L130" s="32"/>
      <c r="M130" s="60"/>
      <c r="N130" s="52"/>
      <c r="O130" s="52"/>
      <c r="P130" s="121">
        <f>P131</f>
        <v>0</v>
      </c>
      <c r="Q130" s="52"/>
      <c r="R130" s="121">
        <f>R131</f>
        <v>112.6460368</v>
      </c>
      <c r="S130" s="52"/>
      <c r="T130" s="122">
        <f>T131</f>
        <v>26.358000000000004</v>
      </c>
      <c r="AT130" s="17" t="s">
        <v>80</v>
      </c>
      <c r="AU130" s="17" t="s">
        <v>116</v>
      </c>
      <c r="BK130" s="123">
        <f>BK131</f>
        <v>0</v>
      </c>
    </row>
    <row r="131" spans="2:65" s="11" customFormat="1" ht="25.9" customHeight="1">
      <c r="B131" s="124"/>
      <c r="D131" s="125" t="s">
        <v>80</v>
      </c>
      <c r="E131" s="126" t="s">
        <v>142</v>
      </c>
      <c r="F131" s="126" t="s">
        <v>143</v>
      </c>
      <c r="I131" s="127"/>
      <c r="J131" s="128">
        <f>BK131</f>
        <v>0</v>
      </c>
      <c r="L131" s="124"/>
      <c r="M131" s="129"/>
      <c r="P131" s="130">
        <f>P132+P217+P225+P228+P233+P276+P286+P295+P306</f>
        <v>0</v>
      </c>
      <c r="R131" s="130">
        <f>R132+R217+R225+R228+R233+R276+R286+R295+R306</f>
        <v>112.6460368</v>
      </c>
      <c r="T131" s="131">
        <f>T132+T217+T225+T228+T233+T276+T286+T295+T306</f>
        <v>26.358000000000004</v>
      </c>
      <c r="AR131" s="125" t="s">
        <v>88</v>
      </c>
      <c r="AT131" s="132" t="s">
        <v>80</v>
      </c>
      <c r="AU131" s="132" t="s">
        <v>81</v>
      </c>
      <c r="AY131" s="125" t="s">
        <v>144</v>
      </c>
      <c r="BK131" s="133">
        <f>BK132+BK217+BK225+BK228+BK233+BK276+BK286+BK295+BK306</f>
        <v>0</v>
      </c>
    </row>
    <row r="132" spans="2:65" s="11" customFormat="1" ht="22.9" customHeight="1">
      <c r="B132" s="124"/>
      <c r="D132" s="125" t="s">
        <v>80</v>
      </c>
      <c r="E132" s="134" t="s">
        <v>88</v>
      </c>
      <c r="F132" s="134" t="s">
        <v>145</v>
      </c>
      <c r="I132" s="127"/>
      <c r="J132" s="135">
        <f>BK132</f>
        <v>0</v>
      </c>
      <c r="L132" s="124"/>
      <c r="M132" s="129"/>
      <c r="P132" s="130">
        <f>SUM(P133:P216)</f>
        <v>0</v>
      </c>
      <c r="R132" s="130">
        <f>SUM(R133:R216)</f>
        <v>104.73466000000001</v>
      </c>
      <c r="T132" s="131">
        <f>SUM(T133:T216)</f>
        <v>26.358000000000004</v>
      </c>
      <c r="AR132" s="125" t="s">
        <v>88</v>
      </c>
      <c r="AT132" s="132" t="s">
        <v>80</v>
      </c>
      <c r="AU132" s="132" t="s">
        <v>88</v>
      </c>
      <c r="AY132" s="125" t="s">
        <v>144</v>
      </c>
      <c r="BK132" s="133">
        <f>SUM(BK133:BK216)</f>
        <v>0</v>
      </c>
    </row>
    <row r="133" spans="2:65" s="1" customFormat="1" ht="66.75" customHeight="1">
      <c r="B133" s="32"/>
      <c r="C133" s="136" t="s">
        <v>88</v>
      </c>
      <c r="D133" s="136" t="s">
        <v>146</v>
      </c>
      <c r="E133" s="137" t="s">
        <v>165</v>
      </c>
      <c r="F133" s="138" t="s">
        <v>166</v>
      </c>
      <c r="G133" s="139" t="s">
        <v>149</v>
      </c>
      <c r="H133" s="140">
        <v>18</v>
      </c>
      <c r="I133" s="141"/>
      <c r="J133" s="142">
        <f>ROUND(I133*H133,2)</f>
        <v>0</v>
      </c>
      <c r="K133" s="138" t="s">
        <v>150</v>
      </c>
      <c r="L133" s="32"/>
      <c r="M133" s="143" t="s">
        <v>1</v>
      </c>
      <c r="N133" s="144" t="s">
        <v>46</v>
      </c>
      <c r="P133" s="145">
        <f>O133*H133</f>
        <v>0</v>
      </c>
      <c r="Q133" s="145">
        <v>0</v>
      </c>
      <c r="R133" s="145">
        <f>Q133*H133</f>
        <v>0</v>
      </c>
      <c r="S133" s="145">
        <v>0.28999999999999998</v>
      </c>
      <c r="T133" s="146">
        <f>S133*H133</f>
        <v>5.22</v>
      </c>
      <c r="AR133" s="147" t="s">
        <v>151</v>
      </c>
      <c r="AT133" s="147" t="s">
        <v>146</v>
      </c>
      <c r="AU133" s="147" t="s">
        <v>90</v>
      </c>
      <c r="AY133" s="17" t="s">
        <v>144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88</v>
      </c>
      <c r="BK133" s="148">
        <f>ROUND(I133*H133,2)</f>
        <v>0</v>
      </c>
      <c r="BL133" s="17" t="s">
        <v>151</v>
      </c>
      <c r="BM133" s="147" t="s">
        <v>1441</v>
      </c>
    </row>
    <row r="134" spans="2:65" s="1" customFormat="1" ht="19.5">
      <c r="B134" s="32"/>
      <c r="D134" s="150" t="s">
        <v>168</v>
      </c>
      <c r="F134" s="163" t="s">
        <v>169</v>
      </c>
      <c r="I134" s="164"/>
      <c r="L134" s="32"/>
      <c r="M134" s="165"/>
      <c r="T134" s="54"/>
      <c r="AT134" s="17" t="s">
        <v>168</v>
      </c>
      <c r="AU134" s="17" t="s">
        <v>90</v>
      </c>
    </row>
    <row r="135" spans="2:65" s="13" customFormat="1">
      <c r="B135" s="157"/>
      <c r="D135" s="150" t="s">
        <v>156</v>
      </c>
      <c r="E135" s="158" t="s">
        <v>1</v>
      </c>
      <c r="F135" s="159" t="s">
        <v>1178</v>
      </c>
      <c r="H135" s="158" t="s">
        <v>1</v>
      </c>
      <c r="I135" s="160"/>
      <c r="L135" s="157"/>
      <c r="M135" s="161"/>
      <c r="T135" s="162"/>
      <c r="AT135" s="158" t="s">
        <v>156</v>
      </c>
      <c r="AU135" s="158" t="s">
        <v>90</v>
      </c>
      <c r="AV135" s="13" t="s">
        <v>88</v>
      </c>
      <c r="AW135" s="13" t="s">
        <v>36</v>
      </c>
      <c r="AX135" s="13" t="s">
        <v>81</v>
      </c>
      <c r="AY135" s="158" t="s">
        <v>144</v>
      </c>
    </row>
    <row r="136" spans="2:65" s="13" customFormat="1">
      <c r="B136" s="157"/>
      <c r="D136" s="150" t="s">
        <v>156</v>
      </c>
      <c r="E136" s="158" t="s">
        <v>1</v>
      </c>
      <c r="F136" s="159" t="s">
        <v>163</v>
      </c>
      <c r="H136" s="158" t="s">
        <v>1</v>
      </c>
      <c r="I136" s="160"/>
      <c r="L136" s="157"/>
      <c r="M136" s="161"/>
      <c r="T136" s="162"/>
      <c r="AT136" s="158" t="s">
        <v>156</v>
      </c>
      <c r="AU136" s="158" t="s">
        <v>90</v>
      </c>
      <c r="AV136" s="13" t="s">
        <v>88</v>
      </c>
      <c r="AW136" s="13" t="s">
        <v>36</v>
      </c>
      <c r="AX136" s="13" t="s">
        <v>81</v>
      </c>
      <c r="AY136" s="158" t="s">
        <v>144</v>
      </c>
    </row>
    <row r="137" spans="2:65" s="12" customFormat="1">
      <c r="B137" s="149"/>
      <c r="D137" s="150" t="s">
        <v>156</v>
      </c>
      <c r="E137" s="151" t="s">
        <v>1</v>
      </c>
      <c r="F137" s="152" t="s">
        <v>1442</v>
      </c>
      <c r="H137" s="153">
        <v>9.6</v>
      </c>
      <c r="I137" s="154"/>
      <c r="L137" s="149"/>
      <c r="M137" s="155"/>
      <c r="T137" s="156"/>
      <c r="AT137" s="151" t="s">
        <v>156</v>
      </c>
      <c r="AU137" s="151" t="s">
        <v>90</v>
      </c>
      <c r="AV137" s="12" t="s">
        <v>90</v>
      </c>
      <c r="AW137" s="12" t="s">
        <v>36</v>
      </c>
      <c r="AX137" s="12" t="s">
        <v>81</v>
      </c>
      <c r="AY137" s="151" t="s">
        <v>144</v>
      </c>
    </row>
    <row r="138" spans="2:65" s="12" customFormat="1">
      <c r="B138" s="149"/>
      <c r="D138" s="150" t="s">
        <v>156</v>
      </c>
      <c r="E138" s="151" t="s">
        <v>1</v>
      </c>
      <c r="F138" s="152" t="s">
        <v>1443</v>
      </c>
      <c r="H138" s="153">
        <v>8.4</v>
      </c>
      <c r="I138" s="154"/>
      <c r="L138" s="149"/>
      <c r="M138" s="155"/>
      <c r="T138" s="156"/>
      <c r="AT138" s="151" t="s">
        <v>156</v>
      </c>
      <c r="AU138" s="151" t="s">
        <v>90</v>
      </c>
      <c r="AV138" s="12" t="s">
        <v>90</v>
      </c>
      <c r="AW138" s="12" t="s">
        <v>36</v>
      </c>
      <c r="AX138" s="12" t="s">
        <v>81</v>
      </c>
      <c r="AY138" s="151" t="s">
        <v>144</v>
      </c>
    </row>
    <row r="139" spans="2:65" s="14" customFormat="1">
      <c r="B139" s="166"/>
      <c r="D139" s="150" t="s">
        <v>156</v>
      </c>
      <c r="E139" s="167" t="s">
        <v>1</v>
      </c>
      <c r="F139" s="168" t="s">
        <v>173</v>
      </c>
      <c r="H139" s="169">
        <v>18</v>
      </c>
      <c r="I139" s="170"/>
      <c r="L139" s="166"/>
      <c r="M139" s="171"/>
      <c r="T139" s="172"/>
      <c r="AT139" s="167" t="s">
        <v>156</v>
      </c>
      <c r="AU139" s="167" t="s">
        <v>90</v>
      </c>
      <c r="AV139" s="14" t="s">
        <v>151</v>
      </c>
      <c r="AW139" s="14" t="s">
        <v>36</v>
      </c>
      <c r="AX139" s="14" t="s">
        <v>88</v>
      </c>
      <c r="AY139" s="167" t="s">
        <v>144</v>
      </c>
    </row>
    <row r="140" spans="2:65" s="1" customFormat="1" ht="66.75" customHeight="1">
      <c r="B140" s="32"/>
      <c r="C140" s="136" t="s">
        <v>90</v>
      </c>
      <c r="D140" s="136" t="s">
        <v>146</v>
      </c>
      <c r="E140" s="137" t="s">
        <v>175</v>
      </c>
      <c r="F140" s="138" t="s">
        <v>176</v>
      </c>
      <c r="G140" s="139" t="s">
        <v>149</v>
      </c>
      <c r="H140" s="140">
        <v>18</v>
      </c>
      <c r="I140" s="141"/>
      <c r="J140" s="142">
        <f>ROUND(I140*H140,2)</f>
        <v>0</v>
      </c>
      <c r="K140" s="138" t="s">
        <v>150</v>
      </c>
      <c r="L140" s="32"/>
      <c r="M140" s="143" t="s">
        <v>1</v>
      </c>
      <c r="N140" s="144" t="s">
        <v>46</v>
      </c>
      <c r="P140" s="145">
        <f>O140*H140</f>
        <v>0</v>
      </c>
      <c r="Q140" s="145">
        <v>0</v>
      </c>
      <c r="R140" s="145">
        <f>Q140*H140</f>
        <v>0</v>
      </c>
      <c r="S140" s="145">
        <v>0.44</v>
      </c>
      <c r="T140" s="146">
        <f>S140*H140</f>
        <v>7.92</v>
      </c>
      <c r="AR140" s="147" t="s">
        <v>151</v>
      </c>
      <c r="AT140" s="147" t="s">
        <v>146</v>
      </c>
      <c r="AU140" s="147" t="s">
        <v>90</v>
      </c>
      <c r="AY140" s="17" t="s">
        <v>144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88</v>
      </c>
      <c r="BK140" s="148">
        <f>ROUND(I140*H140,2)</f>
        <v>0</v>
      </c>
      <c r="BL140" s="17" t="s">
        <v>151</v>
      </c>
      <c r="BM140" s="147" t="s">
        <v>1444</v>
      </c>
    </row>
    <row r="141" spans="2:65" s="13" customFormat="1">
      <c r="B141" s="157"/>
      <c r="D141" s="150" t="s">
        <v>156</v>
      </c>
      <c r="E141" s="158" t="s">
        <v>1</v>
      </c>
      <c r="F141" s="159" t="s">
        <v>1178</v>
      </c>
      <c r="H141" s="158" t="s">
        <v>1</v>
      </c>
      <c r="I141" s="160"/>
      <c r="L141" s="157"/>
      <c r="M141" s="161"/>
      <c r="T141" s="162"/>
      <c r="AT141" s="158" t="s">
        <v>156</v>
      </c>
      <c r="AU141" s="158" t="s">
        <v>90</v>
      </c>
      <c r="AV141" s="13" t="s">
        <v>88</v>
      </c>
      <c r="AW141" s="13" t="s">
        <v>36</v>
      </c>
      <c r="AX141" s="13" t="s">
        <v>81</v>
      </c>
      <c r="AY141" s="158" t="s">
        <v>144</v>
      </c>
    </row>
    <row r="142" spans="2:65" s="13" customFormat="1">
      <c r="B142" s="157"/>
      <c r="D142" s="150" t="s">
        <v>156</v>
      </c>
      <c r="E142" s="158" t="s">
        <v>1</v>
      </c>
      <c r="F142" s="159" t="s">
        <v>163</v>
      </c>
      <c r="H142" s="158" t="s">
        <v>1</v>
      </c>
      <c r="I142" s="160"/>
      <c r="L142" s="157"/>
      <c r="M142" s="161"/>
      <c r="T142" s="162"/>
      <c r="AT142" s="158" t="s">
        <v>156</v>
      </c>
      <c r="AU142" s="158" t="s">
        <v>90</v>
      </c>
      <c r="AV142" s="13" t="s">
        <v>88</v>
      </c>
      <c r="AW142" s="13" t="s">
        <v>36</v>
      </c>
      <c r="AX142" s="13" t="s">
        <v>81</v>
      </c>
      <c r="AY142" s="158" t="s">
        <v>144</v>
      </c>
    </row>
    <row r="143" spans="2:65" s="12" customFormat="1">
      <c r="B143" s="149"/>
      <c r="D143" s="150" t="s">
        <v>156</v>
      </c>
      <c r="E143" s="151" t="s">
        <v>1</v>
      </c>
      <c r="F143" s="152" t="s">
        <v>1442</v>
      </c>
      <c r="H143" s="153">
        <v>9.6</v>
      </c>
      <c r="I143" s="154"/>
      <c r="L143" s="149"/>
      <c r="M143" s="155"/>
      <c r="T143" s="156"/>
      <c r="AT143" s="151" t="s">
        <v>156</v>
      </c>
      <c r="AU143" s="151" t="s">
        <v>90</v>
      </c>
      <c r="AV143" s="12" t="s">
        <v>90</v>
      </c>
      <c r="AW143" s="12" t="s">
        <v>36</v>
      </c>
      <c r="AX143" s="12" t="s">
        <v>81</v>
      </c>
      <c r="AY143" s="151" t="s">
        <v>144</v>
      </c>
    </row>
    <row r="144" spans="2:65" s="12" customFormat="1">
      <c r="B144" s="149"/>
      <c r="D144" s="150" t="s">
        <v>156</v>
      </c>
      <c r="E144" s="151" t="s">
        <v>1</v>
      </c>
      <c r="F144" s="152" t="s">
        <v>1443</v>
      </c>
      <c r="H144" s="153">
        <v>8.4</v>
      </c>
      <c r="I144" s="154"/>
      <c r="L144" s="149"/>
      <c r="M144" s="155"/>
      <c r="T144" s="156"/>
      <c r="AT144" s="151" t="s">
        <v>156</v>
      </c>
      <c r="AU144" s="151" t="s">
        <v>90</v>
      </c>
      <c r="AV144" s="12" t="s">
        <v>90</v>
      </c>
      <c r="AW144" s="12" t="s">
        <v>36</v>
      </c>
      <c r="AX144" s="12" t="s">
        <v>81</v>
      </c>
      <c r="AY144" s="151" t="s">
        <v>144</v>
      </c>
    </row>
    <row r="145" spans="2:65" s="14" customFormat="1">
      <c r="B145" s="166"/>
      <c r="D145" s="150" t="s">
        <v>156</v>
      </c>
      <c r="E145" s="167" t="s">
        <v>1</v>
      </c>
      <c r="F145" s="168" t="s">
        <v>173</v>
      </c>
      <c r="H145" s="169">
        <v>18</v>
      </c>
      <c r="I145" s="170"/>
      <c r="L145" s="166"/>
      <c r="M145" s="171"/>
      <c r="T145" s="172"/>
      <c r="AT145" s="167" t="s">
        <v>156</v>
      </c>
      <c r="AU145" s="167" t="s">
        <v>90</v>
      </c>
      <c r="AV145" s="14" t="s">
        <v>151</v>
      </c>
      <c r="AW145" s="14" t="s">
        <v>36</v>
      </c>
      <c r="AX145" s="14" t="s">
        <v>88</v>
      </c>
      <c r="AY145" s="167" t="s">
        <v>144</v>
      </c>
    </row>
    <row r="146" spans="2:65" s="1" customFormat="1" ht="62.65" customHeight="1">
      <c r="B146" s="32"/>
      <c r="C146" s="136" t="s">
        <v>158</v>
      </c>
      <c r="D146" s="136" t="s">
        <v>146</v>
      </c>
      <c r="E146" s="137" t="s">
        <v>186</v>
      </c>
      <c r="F146" s="138" t="s">
        <v>187</v>
      </c>
      <c r="G146" s="139" t="s">
        <v>149</v>
      </c>
      <c r="H146" s="140">
        <v>18</v>
      </c>
      <c r="I146" s="141"/>
      <c r="J146" s="142">
        <f>ROUND(I146*H146,2)</f>
        <v>0</v>
      </c>
      <c r="K146" s="138" t="s">
        <v>150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0</v>
      </c>
      <c r="R146" s="145">
        <f>Q146*H146</f>
        <v>0</v>
      </c>
      <c r="S146" s="145">
        <v>0.32500000000000001</v>
      </c>
      <c r="T146" s="146">
        <f>S146*H146</f>
        <v>5.8500000000000005</v>
      </c>
      <c r="AR146" s="147" t="s">
        <v>151</v>
      </c>
      <c r="AT146" s="147" t="s">
        <v>146</v>
      </c>
      <c r="AU146" s="147" t="s">
        <v>90</v>
      </c>
      <c r="AY146" s="17" t="s">
        <v>144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88</v>
      </c>
      <c r="BK146" s="148">
        <f>ROUND(I146*H146,2)</f>
        <v>0</v>
      </c>
      <c r="BL146" s="17" t="s">
        <v>151</v>
      </c>
      <c r="BM146" s="147" t="s">
        <v>1445</v>
      </c>
    </row>
    <row r="147" spans="2:65" s="1" customFormat="1" ht="19.5">
      <c r="B147" s="32"/>
      <c r="D147" s="150" t="s">
        <v>168</v>
      </c>
      <c r="F147" s="163" t="s">
        <v>189</v>
      </c>
      <c r="I147" s="164"/>
      <c r="L147" s="32"/>
      <c r="M147" s="165"/>
      <c r="T147" s="54"/>
      <c r="AT147" s="17" t="s">
        <v>168</v>
      </c>
      <c r="AU147" s="17" t="s">
        <v>90</v>
      </c>
    </row>
    <row r="148" spans="2:65" s="13" customFormat="1">
      <c r="B148" s="157"/>
      <c r="D148" s="150" t="s">
        <v>156</v>
      </c>
      <c r="E148" s="158" t="s">
        <v>1</v>
      </c>
      <c r="F148" s="159" t="s">
        <v>1178</v>
      </c>
      <c r="H148" s="158" t="s">
        <v>1</v>
      </c>
      <c r="I148" s="160"/>
      <c r="L148" s="157"/>
      <c r="M148" s="161"/>
      <c r="T148" s="162"/>
      <c r="AT148" s="158" t="s">
        <v>156</v>
      </c>
      <c r="AU148" s="158" t="s">
        <v>90</v>
      </c>
      <c r="AV148" s="13" t="s">
        <v>88</v>
      </c>
      <c r="AW148" s="13" t="s">
        <v>36</v>
      </c>
      <c r="AX148" s="13" t="s">
        <v>81</v>
      </c>
      <c r="AY148" s="158" t="s">
        <v>144</v>
      </c>
    </row>
    <row r="149" spans="2:65" s="13" customFormat="1">
      <c r="B149" s="157"/>
      <c r="D149" s="150" t="s">
        <v>156</v>
      </c>
      <c r="E149" s="158" t="s">
        <v>1</v>
      </c>
      <c r="F149" s="159" t="s">
        <v>163</v>
      </c>
      <c r="H149" s="158" t="s">
        <v>1</v>
      </c>
      <c r="I149" s="160"/>
      <c r="L149" s="157"/>
      <c r="M149" s="161"/>
      <c r="T149" s="162"/>
      <c r="AT149" s="158" t="s">
        <v>156</v>
      </c>
      <c r="AU149" s="158" t="s">
        <v>90</v>
      </c>
      <c r="AV149" s="13" t="s">
        <v>88</v>
      </c>
      <c r="AW149" s="13" t="s">
        <v>36</v>
      </c>
      <c r="AX149" s="13" t="s">
        <v>81</v>
      </c>
      <c r="AY149" s="158" t="s">
        <v>144</v>
      </c>
    </row>
    <row r="150" spans="2:65" s="12" customFormat="1">
      <c r="B150" s="149"/>
      <c r="D150" s="150" t="s">
        <v>156</v>
      </c>
      <c r="E150" s="151" t="s">
        <v>1</v>
      </c>
      <c r="F150" s="152" t="s">
        <v>1442</v>
      </c>
      <c r="H150" s="153">
        <v>9.6</v>
      </c>
      <c r="I150" s="154"/>
      <c r="L150" s="149"/>
      <c r="M150" s="155"/>
      <c r="T150" s="156"/>
      <c r="AT150" s="151" t="s">
        <v>156</v>
      </c>
      <c r="AU150" s="151" t="s">
        <v>90</v>
      </c>
      <c r="AV150" s="12" t="s">
        <v>90</v>
      </c>
      <c r="AW150" s="12" t="s">
        <v>36</v>
      </c>
      <c r="AX150" s="12" t="s">
        <v>81</v>
      </c>
      <c r="AY150" s="151" t="s">
        <v>144</v>
      </c>
    </row>
    <row r="151" spans="2:65" s="12" customFormat="1">
      <c r="B151" s="149"/>
      <c r="D151" s="150" t="s">
        <v>156</v>
      </c>
      <c r="E151" s="151" t="s">
        <v>1</v>
      </c>
      <c r="F151" s="152" t="s">
        <v>1443</v>
      </c>
      <c r="H151" s="153">
        <v>8.4</v>
      </c>
      <c r="I151" s="154"/>
      <c r="L151" s="149"/>
      <c r="M151" s="155"/>
      <c r="T151" s="156"/>
      <c r="AT151" s="151" t="s">
        <v>156</v>
      </c>
      <c r="AU151" s="151" t="s">
        <v>90</v>
      </c>
      <c r="AV151" s="12" t="s">
        <v>90</v>
      </c>
      <c r="AW151" s="12" t="s">
        <v>36</v>
      </c>
      <c r="AX151" s="12" t="s">
        <v>81</v>
      </c>
      <c r="AY151" s="151" t="s">
        <v>144</v>
      </c>
    </row>
    <row r="152" spans="2:65" s="14" customFormat="1">
      <c r="B152" s="166"/>
      <c r="D152" s="150" t="s">
        <v>156</v>
      </c>
      <c r="E152" s="167" t="s">
        <v>1</v>
      </c>
      <c r="F152" s="168" t="s">
        <v>173</v>
      </c>
      <c r="H152" s="169">
        <v>18</v>
      </c>
      <c r="I152" s="170"/>
      <c r="L152" s="166"/>
      <c r="M152" s="171"/>
      <c r="T152" s="172"/>
      <c r="AT152" s="167" t="s">
        <v>156</v>
      </c>
      <c r="AU152" s="167" t="s">
        <v>90</v>
      </c>
      <c r="AV152" s="14" t="s">
        <v>151</v>
      </c>
      <c r="AW152" s="14" t="s">
        <v>36</v>
      </c>
      <c r="AX152" s="14" t="s">
        <v>88</v>
      </c>
      <c r="AY152" s="167" t="s">
        <v>144</v>
      </c>
    </row>
    <row r="153" spans="2:65" s="1" customFormat="1" ht="49.15" customHeight="1">
      <c r="B153" s="32"/>
      <c r="C153" s="136" t="s">
        <v>151</v>
      </c>
      <c r="D153" s="136" t="s">
        <v>146</v>
      </c>
      <c r="E153" s="137" t="s">
        <v>193</v>
      </c>
      <c r="F153" s="138" t="s">
        <v>194</v>
      </c>
      <c r="G153" s="139" t="s">
        <v>149</v>
      </c>
      <c r="H153" s="140">
        <v>18</v>
      </c>
      <c r="I153" s="141"/>
      <c r="J153" s="142">
        <f>ROUND(I153*H153,2)</f>
        <v>0</v>
      </c>
      <c r="K153" s="138" t="s">
        <v>1</v>
      </c>
      <c r="L153" s="32"/>
      <c r="M153" s="143" t="s">
        <v>1</v>
      </c>
      <c r="N153" s="144" t="s">
        <v>46</v>
      </c>
      <c r="P153" s="145">
        <f>O153*H153</f>
        <v>0</v>
      </c>
      <c r="Q153" s="145">
        <v>9.0000000000000006E-5</v>
      </c>
      <c r="R153" s="145">
        <f>Q153*H153</f>
        <v>1.6200000000000001E-3</v>
      </c>
      <c r="S153" s="145">
        <v>0.25600000000000001</v>
      </c>
      <c r="T153" s="146">
        <f>S153*H153</f>
        <v>4.6080000000000005</v>
      </c>
      <c r="AR153" s="147" t="s">
        <v>151</v>
      </c>
      <c r="AT153" s="147" t="s">
        <v>146</v>
      </c>
      <c r="AU153" s="147" t="s">
        <v>90</v>
      </c>
      <c r="AY153" s="17" t="s">
        <v>144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88</v>
      </c>
      <c r="BK153" s="148">
        <f>ROUND(I153*H153,2)</f>
        <v>0</v>
      </c>
      <c r="BL153" s="17" t="s">
        <v>151</v>
      </c>
      <c r="BM153" s="147" t="s">
        <v>1446</v>
      </c>
    </row>
    <row r="154" spans="2:65" s="1" customFormat="1" ht="19.5">
      <c r="B154" s="32"/>
      <c r="D154" s="150" t="s">
        <v>168</v>
      </c>
      <c r="F154" s="163" t="s">
        <v>196</v>
      </c>
      <c r="I154" s="164"/>
      <c r="L154" s="32"/>
      <c r="M154" s="165"/>
      <c r="T154" s="54"/>
      <c r="AT154" s="17" t="s">
        <v>168</v>
      </c>
      <c r="AU154" s="17" t="s">
        <v>90</v>
      </c>
    </row>
    <row r="155" spans="2:65" s="13" customFormat="1">
      <c r="B155" s="157"/>
      <c r="D155" s="150" t="s">
        <v>156</v>
      </c>
      <c r="E155" s="158" t="s">
        <v>1</v>
      </c>
      <c r="F155" s="159" t="s">
        <v>1178</v>
      </c>
      <c r="H155" s="158" t="s">
        <v>1</v>
      </c>
      <c r="I155" s="160"/>
      <c r="L155" s="157"/>
      <c r="M155" s="161"/>
      <c r="T155" s="162"/>
      <c r="AT155" s="158" t="s">
        <v>156</v>
      </c>
      <c r="AU155" s="158" t="s">
        <v>90</v>
      </c>
      <c r="AV155" s="13" t="s">
        <v>88</v>
      </c>
      <c r="AW155" s="13" t="s">
        <v>36</v>
      </c>
      <c r="AX155" s="13" t="s">
        <v>81</v>
      </c>
      <c r="AY155" s="158" t="s">
        <v>144</v>
      </c>
    </row>
    <row r="156" spans="2:65" s="13" customFormat="1">
      <c r="B156" s="157"/>
      <c r="D156" s="150" t="s">
        <v>156</v>
      </c>
      <c r="E156" s="158" t="s">
        <v>1</v>
      </c>
      <c r="F156" s="159" t="s">
        <v>163</v>
      </c>
      <c r="H156" s="158" t="s">
        <v>1</v>
      </c>
      <c r="I156" s="160"/>
      <c r="L156" s="157"/>
      <c r="M156" s="161"/>
      <c r="T156" s="162"/>
      <c r="AT156" s="158" t="s">
        <v>156</v>
      </c>
      <c r="AU156" s="158" t="s">
        <v>90</v>
      </c>
      <c r="AV156" s="13" t="s">
        <v>88</v>
      </c>
      <c r="AW156" s="13" t="s">
        <v>36</v>
      </c>
      <c r="AX156" s="13" t="s">
        <v>81</v>
      </c>
      <c r="AY156" s="158" t="s">
        <v>144</v>
      </c>
    </row>
    <row r="157" spans="2:65" s="12" customFormat="1">
      <c r="B157" s="149"/>
      <c r="D157" s="150" t="s">
        <v>156</v>
      </c>
      <c r="E157" s="151" t="s">
        <v>1</v>
      </c>
      <c r="F157" s="152" t="s">
        <v>1442</v>
      </c>
      <c r="H157" s="153">
        <v>9.6</v>
      </c>
      <c r="I157" s="154"/>
      <c r="L157" s="149"/>
      <c r="M157" s="155"/>
      <c r="T157" s="156"/>
      <c r="AT157" s="151" t="s">
        <v>156</v>
      </c>
      <c r="AU157" s="151" t="s">
        <v>90</v>
      </c>
      <c r="AV157" s="12" t="s">
        <v>90</v>
      </c>
      <c r="AW157" s="12" t="s">
        <v>36</v>
      </c>
      <c r="AX157" s="12" t="s">
        <v>81</v>
      </c>
      <c r="AY157" s="151" t="s">
        <v>144</v>
      </c>
    </row>
    <row r="158" spans="2:65" s="12" customFormat="1">
      <c r="B158" s="149"/>
      <c r="D158" s="150" t="s">
        <v>156</v>
      </c>
      <c r="E158" s="151" t="s">
        <v>1</v>
      </c>
      <c r="F158" s="152" t="s">
        <v>1443</v>
      </c>
      <c r="H158" s="153">
        <v>8.4</v>
      </c>
      <c r="I158" s="154"/>
      <c r="L158" s="149"/>
      <c r="M158" s="155"/>
      <c r="T158" s="156"/>
      <c r="AT158" s="151" t="s">
        <v>156</v>
      </c>
      <c r="AU158" s="151" t="s">
        <v>90</v>
      </c>
      <c r="AV158" s="12" t="s">
        <v>90</v>
      </c>
      <c r="AW158" s="12" t="s">
        <v>36</v>
      </c>
      <c r="AX158" s="12" t="s">
        <v>81</v>
      </c>
      <c r="AY158" s="151" t="s">
        <v>144</v>
      </c>
    </row>
    <row r="159" spans="2:65" s="14" customFormat="1">
      <c r="B159" s="166"/>
      <c r="D159" s="150" t="s">
        <v>156</v>
      </c>
      <c r="E159" s="167" t="s">
        <v>1</v>
      </c>
      <c r="F159" s="168" t="s">
        <v>173</v>
      </c>
      <c r="H159" s="169">
        <v>18</v>
      </c>
      <c r="I159" s="170"/>
      <c r="L159" s="166"/>
      <c r="M159" s="171"/>
      <c r="T159" s="172"/>
      <c r="AT159" s="167" t="s">
        <v>156</v>
      </c>
      <c r="AU159" s="167" t="s">
        <v>90</v>
      </c>
      <c r="AV159" s="14" t="s">
        <v>151</v>
      </c>
      <c r="AW159" s="14" t="s">
        <v>36</v>
      </c>
      <c r="AX159" s="14" t="s">
        <v>88</v>
      </c>
      <c r="AY159" s="167" t="s">
        <v>144</v>
      </c>
    </row>
    <row r="160" spans="2:65" s="1" customFormat="1" ht="49.15" customHeight="1">
      <c r="B160" s="32"/>
      <c r="C160" s="136" t="s">
        <v>174</v>
      </c>
      <c r="D160" s="136" t="s">
        <v>146</v>
      </c>
      <c r="E160" s="137" t="s">
        <v>198</v>
      </c>
      <c r="F160" s="138" t="s">
        <v>199</v>
      </c>
      <c r="G160" s="139" t="s">
        <v>149</v>
      </c>
      <c r="H160" s="140">
        <v>30</v>
      </c>
      <c r="I160" s="141"/>
      <c r="J160" s="142">
        <f>ROUND(I160*H160,2)</f>
        <v>0</v>
      </c>
      <c r="K160" s="138" t="s">
        <v>150</v>
      </c>
      <c r="L160" s="32"/>
      <c r="M160" s="143" t="s">
        <v>1</v>
      </c>
      <c r="N160" s="144" t="s">
        <v>46</v>
      </c>
      <c r="P160" s="145">
        <f>O160*H160</f>
        <v>0</v>
      </c>
      <c r="Q160" s="145">
        <v>4.0000000000000003E-5</v>
      </c>
      <c r="R160" s="145">
        <f>Q160*H160</f>
        <v>1.2000000000000001E-3</v>
      </c>
      <c r="S160" s="145">
        <v>9.1999999999999998E-2</v>
      </c>
      <c r="T160" s="146">
        <f>S160*H160</f>
        <v>2.76</v>
      </c>
      <c r="AR160" s="147" t="s">
        <v>151</v>
      </c>
      <c r="AT160" s="147" t="s">
        <v>146</v>
      </c>
      <c r="AU160" s="147" t="s">
        <v>90</v>
      </c>
      <c r="AY160" s="17" t="s">
        <v>144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88</v>
      </c>
      <c r="BK160" s="148">
        <f>ROUND(I160*H160,2)</f>
        <v>0</v>
      </c>
      <c r="BL160" s="17" t="s">
        <v>151</v>
      </c>
      <c r="BM160" s="147" t="s">
        <v>1447</v>
      </c>
    </row>
    <row r="161" spans="2:65" s="1" customFormat="1" ht="19.5">
      <c r="B161" s="32"/>
      <c r="D161" s="150" t="s">
        <v>168</v>
      </c>
      <c r="F161" s="163" t="s">
        <v>201</v>
      </c>
      <c r="I161" s="164"/>
      <c r="L161" s="32"/>
      <c r="M161" s="165"/>
      <c r="T161" s="54"/>
      <c r="AT161" s="17" t="s">
        <v>168</v>
      </c>
      <c r="AU161" s="17" t="s">
        <v>90</v>
      </c>
    </row>
    <row r="162" spans="2:65" s="13" customFormat="1">
      <c r="B162" s="157"/>
      <c r="D162" s="150" t="s">
        <v>156</v>
      </c>
      <c r="E162" s="158" t="s">
        <v>1</v>
      </c>
      <c r="F162" s="159" t="s">
        <v>1178</v>
      </c>
      <c r="H162" s="158" t="s">
        <v>1</v>
      </c>
      <c r="I162" s="160"/>
      <c r="L162" s="157"/>
      <c r="M162" s="161"/>
      <c r="T162" s="162"/>
      <c r="AT162" s="158" t="s">
        <v>156</v>
      </c>
      <c r="AU162" s="158" t="s">
        <v>90</v>
      </c>
      <c r="AV162" s="13" t="s">
        <v>88</v>
      </c>
      <c r="AW162" s="13" t="s">
        <v>36</v>
      </c>
      <c r="AX162" s="13" t="s">
        <v>81</v>
      </c>
      <c r="AY162" s="158" t="s">
        <v>144</v>
      </c>
    </row>
    <row r="163" spans="2:65" s="13" customFormat="1">
      <c r="B163" s="157"/>
      <c r="D163" s="150" t="s">
        <v>156</v>
      </c>
      <c r="E163" s="158" t="s">
        <v>1</v>
      </c>
      <c r="F163" s="159" t="s">
        <v>163</v>
      </c>
      <c r="H163" s="158" t="s">
        <v>1</v>
      </c>
      <c r="I163" s="160"/>
      <c r="L163" s="157"/>
      <c r="M163" s="161"/>
      <c r="T163" s="162"/>
      <c r="AT163" s="158" t="s">
        <v>156</v>
      </c>
      <c r="AU163" s="158" t="s">
        <v>90</v>
      </c>
      <c r="AV163" s="13" t="s">
        <v>88</v>
      </c>
      <c r="AW163" s="13" t="s">
        <v>36</v>
      </c>
      <c r="AX163" s="13" t="s">
        <v>81</v>
      </c>
      <c r="AY163" s="158" t="s">
        <v>144</v>
      </c>
    </row>
    <row r="164" spans="2:65" s="12" customFormat="1">
      <c r="B164" s="149"/>
      <c r="D164" s="150" t="s">
        <v>156</v>
      </c>
      <c r="E164" s="151" t="s">
        <v>1</v>
      </c>
      <c r="F164" s="152" t="s">
        <v>1448</v>
      </c>
      <c r="H164" s="153">
        <v>15.6</v>
      </c>
      <c r="I164" s="154"/>
      <c r="L164" s="149"/>
      <c r="M164" s="155"/>
      <c r="T164" s="156"/>
      <c r="AT164" s="151" t="s">
        <v>156</v>
      </c>
      <c r="AU164" s="151" t="s">
        <v>90</v>
      </c>
      <c r="AV164" s="12" t="s">
        <v>90</v>
      </c>
      <c r="AW164" s="12" t="s">
        <v>36</v>
      </c>
      <c r="AX164" s="12" t="s">
        <v>81</v>
      </c>
      <c r="AY164" s="151" t="s">
        <v>144</v>
      </c>
    </row>
    <row r="165" spans="2:65" s="12" customFormat="1">
      <c r="B165" s="149"/>
      <c r="D165" s="150" t="s">
        <v>156</v>
      </c>
      <c r="E165" s="151" t="s">
        <v>1</v>
      </c>
      <c r="F165" s="152" t="s">
        <v>1449</v>
      </c>
      <c r="H165" s="153">
        <v>14.4</v>
      </c>
      <c r="I165" s="154"/>
      <c r="L165" s="149"/>
      <c r="M165" s="155"/>
      <c r="T165" s="156"/>
      <c r="AT165" s="151" t="s">
        <v>156</v>
      </c>
      <c r="AU165" s="151" t="s">
        <v>90</v>
      </c>
      <c r="AV165" s="12" t="s">
        <v>90</v>
      </c>
      <c r="AW165" s="12" t="s">
        <v>36</v>
      </c>
      <c r="AX165" s="12" t="s">
        <v>81</v>
      </c>
      <c r="AY165" s="151" t="s">
        <v>144</v>
      </c>
    </row>
    <row r="166" spans="2:65" s="14" customFormat="1">
      <c r="B166" s="166"/>
      <c r="D166" s="150" t="s">
        <v>156</v>
      </c>
      <c r="E166" s="167" t="s">
        <v>1</v>
      </c>
      <c r="F166" s="168" t="s">
        <v>173</v>
      </c>
      <c r="H166" s="169">
        <v>30</v>
      </c>
      <c r="I166" s="170"/>
      <c r="L166" s="166"/>
      <c r="M166" s="171"/>
      <c r="T166" s="172"/>
      <c r="AT166" s="167" t="s">
        <v>156</v>
      </c>
      <c r="AU166" s="167" t="s">
        <v>90</v>
      </c>
      <c r="AV166" s="14" t="s">
        <v>151</v>
      </c>
      <c r="AW166" s="14" t="s">
        <v>36</v>
      </c>
      <c r="AX166" s="14" t="s">
        <v>88</v>
      </c>
      <c r="AY166" s="167" t="s">
        <v>144</v>
      </c>
    </row>
    <row r="167" spans="2:65" s="1" customFormat="1" ht="24.2" customHeight="1">
      <c r="B167" s="32"/>
      <c r="C167" s="136" t="s">
        <v>179</v>
      </c>
      <c r="D167" s="136" t="s">
        <v>146</v>
      </c>
      <c r="E167" s="137" t="s">
        <v>209</v>
      </c>
      <c r="F167" s="138" t="s">
        <v>210</v>
      </c>
      <c r="G167" s="139" t="s">
        <v>211</v>
      </c>
      <c r="H167" s="140">
        <v>28.8</v>
      </c>
      <c r="I167" s="141"/>
      <c r="J167" s="142">
        <f>ROUND(I167*H167,2)</f>
        <v>0</v>
      </c>
      <c r="K167" s="138" t="s">
        <v>150</v>
      </c>
      <c r="L167" s="32"/>
      <c r="M167" s="143" t="s">
        <v>1</v>
      </c>
      <c r="N167" s="144" t="s">
        <v>46</v>
      </c>
      <c r="P167" s="145">
        <f>O167*H167</f>
        <v>0</v>
      </c>
      <c r="Q167" s="145">
        <v>3.0000000000000001E-5</v>
      </c>
      <c r="R167" s="145">
        <f>Q167*H167</f>
        <v>8.6400000000000008E-4</v>
      </c>
      <c r="S167" s="145">
        <v>0</v>
      </c>
      <c r="T167" s="146">
        <f>S167*H167</f>
        <v>0</v>
      </c>
      <c r="AR167" s="147" t="s">
        <v>151</v>
      </c>
      <c r="AT167" s="147" t="s">
        <v>146</v>
      </c>
      <c r="AU167" s="147" t="s">
        <v>90</v>
      </c>
      <c r="AY167" s="17" t="s">
        <v>144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88</v>
      </c>
      <c r="BK167" s="148">
        <f>ROUND(I167*H167,2)</f>
        <v>0</v>
      </c>
      <c r="BL167" s="17" t="s">
        <v>151</v>
      </c>
      <c r="BM167" s="147" t="s">
        <v>1450</v>
      </c>
    </row>
    <row r="168" spans="2:65" s="1" customFormat="1" ht="19.5">
      <c r="B168" s="32"/>
      <c r="D168" s="150" t="s">
        <v>168</v>
      </c>
      <c r="F168" s="163" t="s">
        <v>213</v>
      </c>
      <c r="I168" s="164"/>
      <c r="L168" s="32"/>
      <c r="M168" s="165"/>
      <c r="T168" s="54"/>
      <c r="AT168" s="17" t="s">
        <v>168</v>
      </c>
      <c r="AU168" s="17" t="s">
        <v>90</v>
      </c>
    </row>
    <row r="169" spans="2:65" s="12" customFormat="1">
      <c r="B169" s="149"/>
      <c r="D169" s="150" t="s">
        <v>156</v>
      </c>
      <c r="E169" s="151" t="s">
        <v>1</v>
      </c>
      <c r="F169" s="152" t="s">
        <v>1451</v>
      </c>
      <c r="H169" s="153">
        <v>28.8</v>
      </c>
      <c r="I169" s="154"/>
      <c r="L169" s="149"/>
      <c r="M169" s="155"/>
      <c r="T169" s="156"/>
      <c r="AT169" s="151" t="s">
        <v>156</v>
      </c>
      <c r="AU169" s="151" t="s">
        <v>90</v>
      </c>
      <c r="AV169" s="12" t="s">
        <v>90</v>
      </c>
      <c r="AW169" s="12" t="s">
        <v>36</v>
      </c>
      <c r="AX169" s="12" t="s">
        <v>88</v>
      </c>
      <c r="AY169" s="151" t="s">
        <v>144</v>
      </c>
    </row>
    <row r="170" spans="2:65" s="1" customFormat="1" ht="37.9" customHeight="1">
      <c r="B170" s="32"/>
      <c r="C170" s="136" t="s">
        <v>185</v>
      </c>
      <c r="D170" s="136" t="s">
        <v>146</v>
      </c>
      <c r="E170" s="137" t="s">
        <v>216</v>
      </c>
      <c r="F170" s="138" t="s">
        <v>217</v>
      </c>
      <c r="G170" s="139" t="s">
        <v>218</v>
      </c>
      <c r="H170" s="140">
        <v>1.2</v>
      </c>
      <c r="I170" s="141"/>
      <c r="J170" s="142">
        <f>ROUND(I170*H170,2)</f>
        <v>0</v>
      </c>
      <c r="K170" s="138" t="s">
        <v>150</v>
      </c>
      <c r="L170" s="32"/>
      <c r="M170" s="143" t="s">
        <v>1</v>
      </c>
      <c r="N170" s="144" t="s">
        <v>46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151</v>
      </c>
      <c r="AT170" s="147" t="s">
        <v>146</v>
      </c>
      <c r="AU170" s="147" t="s">
        <v>90</v>
      </c>
      <c r="AY170" s="17" t="s">
        <v>144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88</v>
      </c>
      <c r="BK170" s="148">
        <f>ROUND(I170*H170,2)</f>
        <v>0</v>
      </c>
      <c r="BL170" s="17" t="s">
        <v>151</v>
      </c>
      <c r="BM170" s="147" t="s">
        <v>1452</v>
      </c>
    </row>
    <row r="171" spans="2:65" s="12" customFormat="1">
      <c r="B171" s="149"/>
      <c r="D171" s="150" t="s">
        <v>156</v>
      </c>
      <c r="E171" s="151" t="s">
        <v>1</v>
      </c>
      <c r="F171" s="152" t="s">
        <v>1453</v>
      </c>
      <c r="H171" s="153">
        <v>1.2</v>
      </c>
      <c r="I171" s="154"/>
      <c r="L171" s="149"/>
      <c r="M171" s="155"/>
      <c r="T171" s="156"/>
      <c r="AT171" s="151" t="s">
        <v>156</v>
      </c>
      <c r="AU171" s="151" t="s">
        <v>90</v>
      </c>
      <c r="AV171" s="12" t="s">
        <v>90</v>
      </c>
      <c r="AW171" s="12" t="s">
        <v>36</v>
      </c>
      <c r="AX171" s="12" t="s">
        <v>88</v>
      </c>
      <c r="AY171" s="151" t="s">
        <v>144</v>
      </c>
    </row>
    <row r="172" spans="2:65" s="1" customFormat="1" ht="55.5" customHeight="1">
      <c r="B172" s="32"/>
      <c r="C172" s="136" t="s">
        <v>192</v>
      </c>
      <c r="D172" s="136" t="s">
        <v>146</v>
      </c>
      <c r="E172" s="137" t="s">
        <v>243</v>
      </c>
      <c r="F172" s="138" t="s">
        <v>244</v>
      </c>
      <c r="G172" s="139" t="s">
        <v>239</v>
      </c>
      <c r="H172" s="140">
        <v>29.79</v>
      </c>
      <c r="I172" s="141"/>
      <c r="J172" s="142">
        <f>ROUND(I172*H172,2)</f>
        <v>0</v>
      </c>
      <c r="K172" s="138" t="s">
        <v>150</v>
      </c>
      <c r="L172" s="32"/>
      <c r="M172" s="143" t="s">
        <v>1</v>
      </c>
      <c r="N172" s="144" t="s">
        <v>46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151</v>
      </c>
      <c r="AT172" s="147" t="s">
        <v>146</v>
      </c>
      <c r="AU172" s="147" t="s">
        <v>90</v>
      </c>
      <c r="AY172" s="17" t="s">
        <v>144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88</v>
      </c>
      <c r="BK172" s="148">
        <f>ROUND(I172*H172,2)</f>
        <v>0</v>
      </c>
      <c r="BL172" s="17" t="s">
        <v>151</v>
      </c>
      <c r="BM172" s="147" t="s">
        <v>1454</v>
      </c>
    </row>
    <row r="173" spans="2:65" s="13" customFormat="1">
      <c r="B173" s="157"/>
      <c r="D173" s="150" t="s">
        <v>156</v>
      </c>
      <c r="E173" s="158" t="s">
        <v>1</v>
      </c>
      <c r="F173" s="159" t="s">
        <v>1178</v>
      </c>
      <c r="H173" s="158" t="s">
        <v>1</v>
      </c>
      <c r="I173" s="160"/>
      <c r="L173" s="157"/>
      <c r="M173" s="161"/>
      <c r="T173" s="162"/>
      <c r="AT173" s="158" t="s">
        <v>156</v>
      </c>
      <c r="AU173" s="158" t="s">
        <v>90</v>
      </c>
      <c r="AV173" s="13" t="s">
        <v>88</v>
      </c>
      <c r="AW173" s="13" t="s">
        <v>36</v>
      </c>
      <c r="AX173" s="13" t="s">
        <v>81</v>
      </c>
      <c r="AY173" s="158" t="s">
        <v>144</v>
      </c>
    </row>
    <row r="174" spans="2:65" s="13" customFormat="1">
      <c r="B174" s="157"/>
      <c r="D174" s="150" t="s">
        <v>156</v>
      </c>
      <c r="E174" s="158" t="s">
        <v>1</v>
      </c>
      <c r="F174" s="159" t="s">
        <v>246</v>
      </c>
      <c r="H174" s="158" t="s">
        <v>1</v>
      </c>
      <c r="I174" s="160"/>
      <c r="L174" s="157"/>
      <c r="M174" s="161"/>
      <c r="T174" s="162"/>
      <c r="AT174" s="158" t="s">
        <v>156</v>
      </c>
      <c r="AU174" s="158" t="s">
        <v>90</v>
      </c>
      <c r="AV174" s="13" t="s">
        <v>88</v>
      </c>
      <c r="AW174" s="13" t="s">
        <v>36</v>
      </c>
      <c r="AX174" s="13" t="s">
        <v>81</v>
      </c>
      <c r="AY174" s="158" t="s">
        <v>144</v>
      </c>
    </row>
    <row r="175" spans="2:65" s="13" customFormat="1">
      <c r="B175" s="157"/>
      <c r="D175" s="150" t="s">
        <v>156</v>
      </c>
      <c r="E175" s="158" t="s">
        <v>1</v>
      </c>
      <c r="F175" s="159" t="s">
        <v>247</v>
      </c>
      <c r="H175" s="158" t="s">
        <v>1</v>
      </c>
      <c r="I175" s="160"/>
      <c r="L175" s="157"/>
      <c r="M175" s="161"/>
      <c r="T175" s="162"/>
      <c r="AT175" s="158" t="s">
        <v>156</v>
      </c>
      <c r="AU175" s="158" t="s">
        <v>90</v>
      </c>
      <c r="AV175" s="13" t="s">
        <v>88</v>
      </c>
      <c r="AW175" s="13" t="s">
        <v>36</v>
      </c>
      <c r="AX175" s="13" t="s">
        <v>81</v>
      </c>
      <c r="AY175" s="158" t="s">
        <v>144</v>
      </c>
    </row>
    <row r="176" spans="2:65" s="12" customFormat="1">
      <c r="B176" s="149"/>
      <c r="D176" s="150" t="s">
        <v>156</v>
      </c>
      <c r="E176" s="151" t="s">
        <v>1</v>
      </c>
      <c r="F176" s="152" t="s">
        <v>1455</v>
      </c>
      <c r="H176" s="153">
        <v>28.44</v>
      </c>
      <c r="I176" s="154"/>
      <c r="L176" s="149"/>
      <c r="M176" s="155"/>
      <c r="T176" s="156"/>
      <c r="AT176" s="151" t="s">
        <v>156</v>
      </c>
      <c r="AU176" s="151" t="s">
        <v>90</v>
      </c>
      <c r="AV176" s="12" t="s">
        <v>90</v>
      </c>
      <c r="AW176" s="12" t="s">
        <v>36</v>
      </c>
      <c r="AX176" s="12" t="s">
        <v>81</v>
      </c>
      <c r="AY176" s="151" t="s">
        <v>144</v>
      </c>
    </row>
    <row r="177" spans="2:65" s="12" customFormat="1">
      <c r="B177" s="149"/>
      <c r="D177" s="150" t="s">
        <v>156</v>
      </c>
      <c r="E177" s="151" t="s">
        <v>1</v>
      </c>
      <c r="F177" s="152" t="s">
        <v>1456</v>
      </c>
      <c r="H177" s="153">
        <v>0.72</v>
      </c>
      <c r="I177" s="154"/>
      <c r="L177" s="149"/>
      <c r="M177" s="155"/>
      <c r="T177" s="156"/>
      <c r="AT177" s="151" t="s">
        <v>156</v>
      </c>
      <c r="AU177" s="151" t="s">
        <v>90</v>
      </c>
      <c r="AV177" s="12" t="s">
        <v>90</v>
      </c>
      <c r="AW177" s="12" t="s">
        <v>36</v>
      </c>
      <c r="AX177" s="12" t="s">
        <v>81</v>
      </c>
      <c r="AY177" s="151" t="s">
        <v>144</v>
      </c>
    </row>
    <row r="178" spans="2:65" s="12" customFormat="1">
      <c r="B178" s="149"/>
      <c r="D178" s="150" t="s">
        <v>156</v>
      </c>
      <c r="E178" s="151" t="s">
        <v>1</v>
      </c>
      <c r="F178" s="152" t="s">
        <v>1457</v>
      </c>
      <c r="H178" s="153">
        <v>0.63</v>
      </c>
      <c r="I178" s="154"/>
      <c r="L178" s="149"/>
      <c r="M178" s="155"/>
      <c r="T178" s="156"/>
      <c r="AT178" s="151" t="s">
        <v>156</v>
      </c>
      <c r="AU178" s="151" t="s">
        <v>90</v>
      </c>
      <c r="AV178" s="12" t="s">
        <v>90</v>
      </c>
      <c r="AW178" s="12" t="s">
        <v>36</v>
      </c>
      <c r="AX178" s="12" t="s">
        <v>81</v>
      </c>
      <c r="AY178" s="151" t="s">
        <v>144</v>
      </c>
    </row>
    <row r="179" spans="2:65" s="14" customFormat="1">
      <c r="B179" s="166"/>
      <c r="D179" s="150" t="s">
        <v>156</v>
      </c>
      <c r="E179" s="167" t="s">
        <v>1</v>
      </c>
      <c r="F179" s="168" t="s">
        <v>173</v>
      </c>
      <c r="H179" s="169">
        <v>29.79</v>
      </c>
      <c r="I179" s="170"/>
      <c r="L179" s="166"/>
      <c r="M179" s="171"/>
      <c r="T179" s="172"/>
      <c r="AT179" s="167" t="s">
        <v>156</v>
      </c>
      <c r="AU179" s="167" t="s">
        <v>90</v>
      </c>
      <c r="AV179" s="14" t="s">
        <v>151</v>
      </c>
      <c r="AW179" s="14" t="s">
        <v>36</v>
      </c>
      <c r="AX179" s="14" t="s">
        <v>88</v>
      </c>
      <c r="AY179" s="167" t="s">
        <v>144</v>
      </c>
    </row>
    <row r="180" spans="2:65" s="1" customFormat="1" ht="55.5" customHeight="1">
      <c r="B180" s="32"/>
      <c r="C180" s="136" t="s">
        <v>197</v>
      </c>
      <c r="D180" s="136" t="s">
        <v>146</v>
      </c>
      <c r="E180" s="137" t="s">
        <v>251</v>
      </c>
      <c r="F180" s="138" t="s">
        <v>252</v>
      </c>
      <c r="G180" s="139" t="s">
        <v>239</v>
      </c>
      <c r="H180" s="140">
        <v>29.79</v>
      </c>
      <c r="I180" s="141"/>
      <c r="J180" s="142">
        <f>ROUND(I180*H180,2)</f>
        <v>0</v>
      </c>
      <c r="K180" s="138" t="s">
        <v>150</v>
      </c>
      <c r="L180" s="32"/>
      <c r="M180" s="143" t="s">
        <v>1</v>
      </c>
      <c r="N180" s="144" t="s">
        <v>46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151</v>
      </c>
      <c r="AT180" s="147" t="s">
        <v>146</v>
      </c>
      <c r="AU180" s="147" t="s">
        <v>90</v>
      </c>
      <c r="AY180" s="17" t="s">
        <v>144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88</v>
      </c>
      <c r="BK180" s="148">
        <f>ROUND(I180*H180,2)</f>
        <v>0</v>
      </c>
      <c r="BL180" s="17" t="s">
        <v>151</v>
      </c>
      <c r="BM180" s="147" t="s">
        <v>1458</v>
      </c>
    </row>
    <row r="181" spans="2:65" s="13" customFormat="1">
      <c r="B181" s="157"/>
      <c r="D181" s="150" t="s">
        <v>156</v>
      </c>
      <c r="E181" s="158" t="s">
        <v>1</v>
      </c>
      <c r="F181" s="159" t="s">
        <v>1178</v>
      </c>
      <c r="H181" s="158" t="s">
        <v>1</v>
      </c>
      <c r="I181" s="160"/>
      <c r="L181" s="157"/>
      <c r="M181" s="161"/>
      <c r="T181" s="162"/>
      <c r="AT181" s="158" t="s">
        <v>156</v>
      </c>
      <c r="AU181" s="158" t="s">
        <v>90</v>
      </c>
      <c r="AV181" s="13" t="s">
        <v>88</v>
      </c>
      <c r="AW181" s="13" t="s">
        <v>36</v>
      </c>
      <c r="AX181" s="13" t="s">
        <v>81</v>
      </c>
      <c r="AY181" s="158" t="s">
        <v>144</v>
      </c>
    </row>
    <row r="182" spans="2:65" s="13" customFormat="1">
      <c r="B182" s="157"/>
      <c r="D182" s="150" t="s">
        <v>156</v>
      </c>
      <c r="E182" s="158" t="s">
        <v>1</v>
      </c>
      <c r="F182" s="159" t="s">
        <v>246</v>
      </c>
      <c r="H182" s="158" t="s">
        <v>1</v>
      </c>
      <c r="I182" s="160"/>
      <c r="L182" s="157"/>
      <c r="M182" s="161"/>
      <c r="T182" s="162"/>
      <c r="AT182" s="158" t="s">
        <v>156</v>
      </c>
      <c r="AU182" s="158" t="s">
        <v>90</v>
      </c>
      <c r="AV182" s="13" t="s">
        <v>88</v>
      </c>
      <c r="AW182" s="13" t="s">
        <v>36</v>
      </c>
      <c r="AX182" s="13" t="s">
        <v>81</v>
      </c>
      <c r="AY182" s="158" t="s">
        <v>144</v>
      </c>
    </row>
    <row r="183" spans="2:65" s="13" customFormat="1">
      <c r="B183" s="157"/>
      <c r="D183" s="150" t="s">
        <v>156</v>
      </c>
      <c r="E183" s="158" t="s">
        <v>1</v>
      </c>
      <c r="F183" s="159" t="s">
        <v>247</v>
      </c>
      <c r="H183" s="158" t="s">
        <v>1</v>
      </c>
      <c r="I183" s="160"/>
      <c r="L183" s="157"/>
      <c r="M183" s="161"/>
      <c r="T183" s="162"/>
      <c r="AT183" s="158" t="s">
        <v>156</v>
      </c>
      <c r="AU183" s="158" t="s">
        <v>90</v>
      </c>
      <c r="AV183" s="13" t="s">
        <v>88</v>
      </c>
      <c r="AW183" s="13" t="s">
        <v>36</v>
      </c>
      <c r="AX183" s="13" t="s">
        <v>81</v>
      </c>
      <c r="AY183" s="158" t="s">
        <v>144</v>
      </c>
    </row>
    <row r="184" spans="2:65" s="12" customFormat="1">
      <c r="B184" s="149"/>
      <c r="D184" s="150" t="s">
        <v>156</v>
      </c>
      <c r="E184" s="151" t="s">
        <v>1</v>
      </c>
      <c r="F184" s="152" t="s">
        <v>1455</v>
      </c>
      <c r="H184" s="153">
        <v>28.44</v>
      </c>
      <c r="I184" s="154"/>
      <c r="L184" s="149"/>
      <c r="M184" s="155"/>
      <c r="T184" s="156"/>
      <c r="AT184" s="151" t="s">
        <v>156</v>
      </c>
      <c r="AU184" s="151" t="s">
        <v>90</v>
      </c>
      <c r="AV184" s="12" t="s">
        <v>90</v>
      </c>
      <c r="AW184" s="12" t="s">
        <v>36</v>
      </c>
      <c r="AX184" s="12" t="s">
        <v>81</v>
      </c>
      <c r="AY184" s="151" t="s">
        <v>144</v>
      </c>
    </row>
    <row r="185" spans="2:65" s="12" customFormat="1">
      <c r="B185" s="149"/>
      <c r="D185" s="150" t="s">
        <v>156</v>
      </c>
      <c r="E185" s="151" t="s">
        <v>1</v>
      </c>
      <c r="F185" s="152" t="s">
        <v>1456</v>
      </c>
      <c r="H185" s="153">
        <v>0.72</v>
      </c>
      <c r="I185" s="154"/>
      <c r="L185" s="149"/>
      <c r="M185" s="155"/>
      <c r="T185" s="156"/>
      <c r="AT185" s="151" t="s">
        <v>156</v>
      </c>
      <c r="AU185" s="151" t="s">
        <v>90</v>
      </c>
      <c r="AV185" s="12" t="s">
        <v>90</v>
      </c>
      <c r="AW185" s="12" t="s">
        <v>36</v>
      </c>
      <c r="AX185" s="12" t="s">
        <v>81</v>
      </c>
      <c r="AY185" s="151" t="s">
        <v>144</v>
      </c>
    </row>
    <row r="186" spans="2:65" s="12" customFormat="1">
      <c r="B186" s="149"/>
      <c r="D186" s="150" t="s">
        <v>156</v>
      </c>
      <c r="E186" s="151" t="s">
        <v>1</v>
      </c>
      <c r="F186" s="152" t="s">
        <v>1457</v>
      </c>
      <c r="H186" s="153">
        <v>0.63</v>
      </c>
      <c r="I186" s="154"/>
      <c r="L186" s="149"/>
      <c r="M186" s="155"/>
      <c r="T186" s="156"/>
      <c r="AT186" s="151" t="s">
        <v>156</v>
      </c>
      <c r="AU186" s="151" t="s">
        <v>90</v>
      </c>
      <c r="AV186" s="12" t="s">
        <v>90</v>
      </c>
      <c r="AW186" s="12" t="s">
        <v>36</v>
      </c>
      <c r="AX186" s="12" t="s">
        <v>81</v>
      </c>
      <c r="AY186" s="151" t="s">
        <v>144</v>
      </c>
    </row>
    <row r="187" spans="2:65" s="14" customFormat="1">
      <c r="B187" s="166"/>
      <c r="D187" s="150" t="s">
        <v>156</v>
      </c>
      <c r="E187" s="167" t="s">
        <v>1</v>
      </c>
      <c r="F187" s="168" t="s">
        <v>173</v>
      </c>
      <c r="H187" s="169">
        <v>29.79</v>
      </c>
      <c r="I187" s="170"/>
      <c r="L187" s="166"/>
      <c r="M187" s="171"/>
      <c r="T187" s="172"/>
      <c r="AT187" s="167" t="s">
        <v>156</v>
      </c>
      <c r="AU187" s="167" t="s">
        <v>90</v>
      </c>
      <c r="AV187" s="14" t="s">
        <v>151</v>
      </c>
      <c r="AW187" s="14" t="s">
        <v>36</v>
      </c>
      <c r="AX187" s="14" t="s">
        <v>88</v>
      </c>
      <c r="AY187" s="167" t="s">
        <v>144</v>
      </c>
    </row>
    <row r="188" spans="2:65" s="1" customFormat="1" ht="37.9" customHeight="1">
      <c r="B188" s="32"/>
      <c r="C188" s="136" t="s">
        <v>204</v>
      </c>
      <c r="D188" s="136" t="s">
        <v>146</v>
      </c>
      <c r="E188" s="137" t="s">
        <v>1212</v>
      </c>
      <c r="F188" s="138" t="s">
        <v>1213</v>
      </c>
      <c r="G188" s="139" t="s">
        <v>149</v>
      </c>
      <c r="H188" s="140">
        <v>86.4</v>
      </c>
      <c r="I188" s="141"/>
      <c r="J188" s="142">
        <f>ROUND(I188*H188,2)</f>
        <v>0</v>
      </c>
      <c r="K188" s="138" t="s">
        <v>150</v>
      </c>
      <c r="L188" s="32"/>
      <c r="M188" s="143" t="s">
        <v>1</v>
      </c>
      <c r="N188" s="144" t="s">
        <v>46</v>
      </c>
      <c r="P188" s="145">
        <f>O188*H188</f>
        <v>0</v>
      </c>
      <c r="Q188" s="145">
        <v>5.9000000000000003E-4</v>
      </c>
      <c r="R188" s="145">
        <f>Q188*H188</f>
        <v>5.0976000000000007E-2</v>
      </c>
      <c r="S188" s="145">
        <v>0</v>
      </c>
      <c r="T188" s="146">
        <f>S188*H188</f>
        <v>0</v>
      </c>
      <c r="AR188" s="147" t="s">
        <v>151</v>
      </c>
      <c r="AT188" s="147" t="s">
        <v>146</v>
      </c>
      <c r="AU188" s="147" t="s">
        <v>90</v>
      </c>
      <c r="AY188" s="17" t="s">
        <v>144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88</v>
      </c>
      <c r="BK188" s="148">
        <f>ROUND(I188*H188,2)</f>
        <v>0</v>
      </c>
      <c r="BL188" s="17" t="s">
        <v>151</v>
      </c>
      <c r="BM188" s="147" t="s">
        <v>1459</v>
      </c>
    </row>
    <row r="189" spans="2:65" s="13" customFormat="1">
      <c r="B189" s="157"/>
      <c r="D189" s="150" t="s">
        <v>156</v>
      </c>
      <c r="E189" s="158" t="s">
        <v>1</v>
      </c>
      <c r="F189" s="159" t="s">
        <v>1178</v>
      </c>
      <c r="H189" s="158" t="s">
        <v>1</v>
      </c>
      <c r="I189" s="160"/>
      <c r="L189" s="157"/>
      <c r="M189" s="161"/>
      <c r="T189" s="162"/>
      <c r="AT189" s="158" t="s">
        <v>156</v>
      </c>
      <c r="AU189" s="158" t="s">
        <v>90</v>
      </c>
      <c r="AV189" s="13" t="s">
        <v>88</v>
      </c>
      <c r="AW189" s="13" t="s">
        <v>36</v>
      </c>
      <c r="AX189" s="13" t="s">
        <v>81</v>
      </c>
      <c r="AY189" s="158" t="s">
        <v>144</v>
      </c>
    </row>
    <row r="190" spans="2:65" s="13" customFormat="1">
      <c r="B190" s="157"/>
      <c r="D190" s="150" t="s">
        <v>156</v>
      </c>
      <c r="E190" s="158" t="s">
        <v>1</v>
      </c>
      <c r="F190" s="159" t="s">
        <v>246</v>
      </c>
      <c r="H190" s="158" t="s">
        <v>1</v>
      </c>
      <c r="I190" s="160"/>
      <c r="L190" s="157"/>
      <c r="M190" s="161"/>
      <c r="T190" s="162"/>
      <c r="AT190" s="158" t="s">
        <v>156</v>
      </c>
      <c r="AU190" s="158" t="s">
        <v>90</v>
      </c>
      <c r="AV190" s="13" t="s">
        <v>88</v>
      </c>
      <c r="AW190" s="13" t="s">
        <v>36</v>
      </c>
      <c r="AX190" s="13" t="s">
        <v>81</v>
      </c>
      <c r="AY190" s="158" t="s">
        <v>144</v>
      </c>
    </row>
    <row r="191" spans="2:65" s="12" customFormat="1">
      <c r="B191" s="149"/>
      <c r="D191" s="150" t="s">
        <v>156</v>
      </c>
      <c r="E191" s="151" t="s">
        <v>1</v>
      </c>
      <c r="F191" s="152" t="s">
        <v>1460</v>
      </c>
      <c r="H191" s="153">
        <v>86.4</v>
      </c>
      <c r="I191" s="154"/>
      <c r="L191" s="149"/>
      <c r="M191" s="155"/>
      <c r="T191" s="156"/>
      <c r="AT191" s="151" t="s">
        <v>156</v>
      </c>
      <c r="AU191" s="151" t="s">
        <v>90</v>
      </c>
      <c r="AV191" s="12" t="s">
        <v>90</v>
      </c>
      <c r="AW191" s="12" t="s">
        <v>36</v>
      </c>
      <c r="AX191" s="12" t="s">
        <v>88</v>
      </c>
      <c r="AY191" s="151" t="s">
        <v>144</v>
      </c>
    </row>
    <row r="192" spans="2:65" s="1" customFormat="1" ht="37.9" customHeight="1">
      <c r="B192" s="32"/>
      <c r="C192" s="136" t="s">
        <v>208</v>
      </c>
      <c r="D192" s="136" t="s">
        <v>146</v>
      </c>
      <c r="E192" s="137" t="s">
        <v>1223</v>
      </c>
      <c r="F192" s="138" t="s">
        <v>1224</v>
      </c>
      <c r="G192" s="139" t="s">
        <v>149</v>
      </c>
      <c r="H192" s="140">
        <v>86.4</v>
      </c>
      <c r="I192" s="141"/>
      <c r="J192" s="142">
        <f>ROUND(I192*H192,2)</f>
        <v>0</v>
      </c>
      <c r="K192" s="138" t="s">
        <v>150</v>
      </c>
      <c r="L192" s="32"/>
      <c r="M192" s="143" t="s">
        <v>1</v>
      </c>
      <c r="N192" s="144" t="s">
        <v>46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151</v>
      </c>
      <c r="AT192" s="147" t="s">
        <v>146</v>
      </c>
      <c r="AU192" s="147" t="s">
        <v>90</v>
      </c>
      <c r="AY192" s="17" t="s">
        <v>144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88</v>
      </c>
      <c r="BK192" s="148">
        <f>ROUND(I192*H192,2)</f>
        <v>0</v>
      </c>
      <c r="BL192" s="17" t="s">
        <v>151</v>
      </c>
      <c r="BM192" s="147" t="s">
        <v>1461</v>
      </c>
    </row>
    <row r="193" spans="2:65" s="1" customFormat="1" ht="62.65" customHeight="1">
      <c r="B193" s="32"/>
      <c r="C193" s="136" t="s">
        <v>215</v>
      </c>
      <c r="D193" s="136" t="s">
        <v>146</v>
      </c>
      <c r="E193" s="137" t="s">
        <v>278</v>
      </c>
      <c r="F193" s="138" t="s">
        <v>279</v>
      </c>
      <c r="G193" s="139" t="s">
        <v>239</v>
      </c>
      <c r="H193" s="140">
        <v>29.79</v>
      </c>
      <c r="I193" s="141"/>
      <c r="J193" s="142">
        <f>ROUND(I193*H193,2)</f>
        <v>0</v>
      </c>
      <c r="K193" s="138" t="s">
        <v>150</v>
      </c>
      <c r="L193" s="32"/>
      <c r="M193" s="143" t="s">
        <v>1</v>
      </c>
      <c r="N193" s="144" t="s">
        <v>46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151</v>
      </c>
      <c r="AT193" s="147" t="s">
        <v>146</v>
      </c>
      <c r="AU193" s="147" t="s">
        <v>90</v>
      </c>
      <c r="AY193" s="17" t="s">
        <v>144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88</v>
      </c>
      <c r="BK193" s="148">
        <f>ROUND(I193*H193,2)</f>
        <v>0</v>
      </c>
      <c r="BL193" s="17" t="s">
        <v>151</v>
      </c>
      <c r="BM193" s="147" t="s">
        <v>1462</v>
      </c>
    </row>
    <row r="194" spans="2:65" s="13" customFormat="1">
      <c r="B194" s="157"/>
      <c r="D194" s="150" t="s">
        <v>156</v>
      </c>
      <c r="E194" s="158" t="s">
        <v>1</v>
      </c>
      <c r="F194" s="159" t="s">
        <v>281</v>
      </c>
      <c r="H194" s="158" t="s">
        <v>1</v>
      </c>
      <c r="I194" s="160"/>
      <c r="L194" s="157"/>
      <c r="M194" s="161"/>
      <c r="T194" s="162"/>
      <c r="AT194" s="158" t="s">
        <v>156</v>
      </c>
      <c r="AU194" s="158" t="s">
        <v>90</v>
      </c>
      <c r="AV194" s="13" t="s">
        <v>88</v>
      </c>
      <c r="AW194" s="13" t="s">
        <v>36</v>
      </c>
      <c r="AX194" s="13" t="s">
        <v>81</v>
      </c>
      <c r="AY194" s="158" t="s">
        <v>144</v>
      </c>
    </row>
    <row r="195" spans="2:65" s="12" customFormat="1">
      <c r="B195" s="149"/>
      <c r="D195" s="150" t="s">
        <v>156</v>
      </c>
      <c r="E195" s="151" t="s">
        <v>1</v>
      </c>
      <c r="F195" s="152" t="s">
        <v>1463</v>
      </c>
      <c r="H195" s="153">
        <v>29.79</v>
      </c>
      <c r="I195" s="154"/>
      <c r="L195" s="149"/>
      <c r="M195" s="155"/>
      <c r="T195" s="156"/>
      <c r="AT195" s="151" t="s">
        <v>156</v>
      </c>
      <c r="AU195" s="151" t="s">
        <v>90</v>
      </c>
      <c r="AV195" s="12" t="s">
        <v>90</v>
      </c>
      <c r="AW195" s="12" t="s">
        <v>36</v>
      </c>
      <c r="AX195" s="12" t="s">
        <v>88</v>
      </c>
      <c r="AY195" s="151" t="s">
        <v>144</v>
      </c>
    </row>
    <row r="196" spans="2:65" s="1" customFormat="1" ht="62.65" customHeight="1">
      <c r="B196" s="32"/>
      <c r="C196" s="136" t="s">
        <v>221</v>
      </c>
      <c r="D196" s="136" t="s">
        <v>146</v>
      </c>
      <c r="E196" s="137" t="s">
        <v>285</v>
      </c>
      <c r="F196" s="138" t="s">
        <v>286</v>
      </c>
      <c r="G196" s="139" t="s">
        <v>239</v>
      </c>
      <c r="H196" s="140">
        <v>29.79</v>
      </c>
      <c r="I196" s="141"/>
      <c r="J196" s="142">
        <f>ROUND(I196*H196,2)</f>
        <v>0</v>
      </c>
      <c r="K196" s="138" t="s">
        <v>150</v>
      </c>
      <c r="L196" s="32"/>
      <c r="M196" s="143" t="s">
        <v>1</v>
      </c>
      <c r="N196" s="144" t="s">
        <v>46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151</v>
      </c>
      <c r="AT196" s="147" t="s">
        <v>146</v>
      </c>
      <c r="AU196" s="147" t="s">
        <v>90</v>
      </c>
      <c r="AY196" s="17" t="s">
        <v>144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88</v>
      </c>
      <c r="BK196" s="148">
        <f>ROUND(I196*H196,2)</f>
        <v>0</v>
      </c>
      <c r="BL196" s="17" t="s">
        <v>151</v>
      </c>
      <c r="BM196" s="147" t="s">
        <v>1464</v>
      </c>
    </row>
    <row r="197" spans="2:65" s="13" customFormat="1">
      <c r="B197" s="157"/>
      <c r="D197" s="150" t="s">
        <v>156</v>
      </c>
      <c r="E197" s="158" t="s">
        <v>1</v>
      </c>
      <c r="F197" s="159" t="s">
        <v>281</v>
      </c>
      <c r="H197" s="158" t="s">
        <v>1</v>
      </c>
      <c r="I197" s="160"/>
      <c r="L197" s="157"/>
      <c r="M197" s="161"/>
      <c r="T197" s="162"/>
      <c r="AT197" s="158" t="s">
        <v>156</v>
      </c>
      <c r="AU197" s="158" t="s">
        <v>90</v>
      </c>
      <c r="AV197" s="13" t="s">
        <v>88</v>
      </c>
      <c r="AW197" s="13" t="s">
        <v>36</v>
      </c>
      <c r="AX197" s="13" t="s">
        <v>81</v>
      </c>
      <c r="AY197" s="158" t="s">
        <v>144</v>
      </c>
    </row>
    <row r="198" spans="2:65" s="12" customFormat="1">
      <c r="B198" s="149"/>
      <c r="D198" s="150" t="s">
        <v>156</v>
      </c>
      <c r="E198" s="151" t="s">
        <v>1</v>
      </c>
      <c r="F198" s="152" t="s">
        <v>1463</v>
      </c>
      <c r="H198" s="153">
        <v>29.79</v>
      </c>
      <c r="I198" s="154"/>
      <c r="L198" s="149"/>
      <c r="M198" s="155"/>
      <c r="T198" s="156"/>
      <c r="AT198" s="151" t="s">
        <v>156</v>
      </c>
      <c r="AU198" s="151" t="s">
        <v>90</v>
      </c>
      <c r="AV198" s="12" t="s">
        <v>90</v>
      </c>
      <c r="AW198" s="12" t="s">
        <v>36</v>
      </c>
      <c r="AX198" s="12" t="s">
        <v>88</v>
      </c>
      <c r="AY198" s="151" t="s">
        <v>144</v>
      </c>
    </row>
    <row r="199" spans="2:65" s="1" customFormat="1" ht="44.25" customHeight="1">
      <c r="B199" s="32"/>
      <c r="C199" s="136" t="s">
        <v>227</v>
      </c>
      <c r="D199" s="199" t="s">
        <v>146</v>
      </c>
      <c r="E199" s="137" t="s">
        <v>295</v>
      </c>
      <c r="F199" s="138" t="s">
        <v>296</v>
      </c>
      <c r="G199" s="139" t="s">
        <v>297</v>
      </c>
      <c r="H199" s="140">
        <v>107.244</v>
      </c>
      <c r="I199" s="141"/>
      <c r="J199" s="142">
        <f>ROUND(I199*H199,2)</f>
        <v>0</v>
      </c>
      <c r="K199" s="198" t="s">
        <v>298</v>
      </c>
      <c r="L199" s="32"/>
      <c r="M199" s="143" t="s">
        <v>1</v>
      </c>
      <c r="N199" s="144" t="s">
        <v>46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151</v>
      </c>
      <c r="AT199" s="147" t="s">
        <v>146</v>
      </c>
      <c r="AU199" s="147" t="s">
        <v>90</v>
      </c>
      <c r="AY199" s="17" t="s">
        <v>144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88</v>
      </c>
      <c r="BK199" s="148">
        <f>ROUND(I199*H199,2)</f>
        <v>0</v>
      </c>
      <c r="BL199" s="17" t="s">
        <v>151</v>
      </c>
      <c r="BM199" s="147" t="s">
        <v>1465</v>
      </c>
    </row>
    <row r="200" spans="2:65" s="12" customFormat="1">
      <c r="B200" s="149"/>
      <c r="D200" s="150" t="s">
        <v>156</v>
      </c>
      <c r="E200" s="151" t="s">
        <v>1</v>
      </c>
      <c r="F200" s="152" t="s">
        <v>1466</v>
      </c>
      <c r="H200" s="153">
        <v>53.622</v>
      </c>
      <c r="I200" s="154"/>
      <c r="L200" s="149"/>
      <c r="M200" s="155"/>
      <c r="T200" s="156"/>
      <c r="AT200" s="151" t="s">
        <v>156</v>
      </c>
      <c r="AU200" s="151" t="s">
        <v>90</v>
      </c>
      <c r="AV200" s="12" t="s">
        <v>90</v>
      </c>
      <c r="AW200" s="12" t="s">
        <v>36</v>
      </c>
      <c r="AX200" s="12" t="s">
        <v>81</v>
      </c>
      <c r="AY200" s="151" t="s">
        <v>144</v>
      </c>
    </row>
    <row r="201" spans="2:65" s="12" customFormat="1">
      <c r="B201" s="149"/>
      <c r="D201" s="150" t="s">
        <v>156</v>
      </c>
      <c r="E201" s="151" t="s">
        <v>1</v>
      </c>
      <c r="F201" s="152" t="s">
        <v>1466</v>
      </c>
      <c r="H201" s="153">
        <v>53.622</v>
      </c>
      <c r="I201" s="154"/>
      <c r="L201" s="149"/>
      <c r="M201" s="155"/>
      <c r="T201" s="156"/>
      <c r="AT201" s="151" t="s">
        <v>156</v>
      </c>
      <c r="AU201" s="151" t="s">
        <v>90</v>
      </c>
      <c r="AV201" s="12" t="s">
        <v>90</v>
      </c>
      <c r="AW201" s="12" t="s">
        <v>36</v>
      </c>
      <c r="AX201" s="12" t="s">
        <v>81</v>
      </c>
      <c r="AY201" s="151" t="s">
        <v>144</v>
      </c>
    </row>
    <row r="202" spans="2:65" s="14" customFormat="1">
      <c r="B202" s="166"/>
      <c r="D202" s="150" t="s">
        <v>156</v>
      </c>
      <c r="E202" s="167" t="s">
        <v>1</v>
      </c>
      <c r="F202" s="168" t="s">
        <v>173</v>
      </c>
      <c r="H202" s="169">
        <v>107.244</v>
      </c>
      <c r="I202" s="170"/>
      <c r="L202" s="166"/>
      <c r="M202" s="171"/>
      <c r="T202" s="172"/>
      <c r="AT202" s="167" t="s">
        <v>156</v>
      </c>
      <c r="AU202" s="167" t="s">
        <v>90</v>
      </c>
      <c r="AV202" s="14" t="s">
        <v>151</v>
      </c>
      <c r="AW202" s="14" t="s">
        <v>36</v>
      </c>
      <c r="AX202" s="14" t="s">
        <v>88</v>
      </c>
      <c r="AY202" s="167" t="s">
        <v>144</v>
      </c>
    </row>
    <row r="203" spans="2:65" s="1" customFormat="1" ht="44.25" customHeight="1">
      <c r="B203" s="32"/>
      <c r="C203" s="136" t="s">
        <v>8</v>
      </c>
      <c r="D203" s="136" t="s">
        <v>146</v>
      </c>
      <c r="E203" s="137" t="s">
        <v>303</v>
      </c>
      <c r="F203" s="138" t="s">
        <v>304</v>
      </c>
      <c r="G203" s="139" t="s">
        <v>239</v>
      </c>
      <c r="H203" s="140">
        <v>40.020000000000003</v>
      </c>
      <c r="I203" s="141"/>
      <c r="J203" s="142">
        <f>ROUND(I203*H203,2)</f>
        <v>0</v>
      </c>
      <c r="K203" s="138" t="s">
        <v>150</v>
      </c>
      <c r="L203" s="32"/>
      <c r="M203" s="143" t="s">
        <v>1</v>
      </c>
      <c r="N203" s="144" t="s">
        <v>46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151</v>
      </c>
      <c r="AT203" s="147" t="s">
        <v>146</v>
      </c>
      <c r="AU203" s="147" t="s">
        <v>90</v>
      </c>
      <c r="AY203" s="17" t="s">
        <v>144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88</v>
      </c>
      <c r="BK203" s="148">
        <f>ROUND(I203*H203,2)</f>
        <v>0</v>
      </c>
      <c r="BL203" s="17" t="s">
        <v>151</v>
      </c>
      <c r="BM203" s="147" t="s">
        <v>1467</v>
      </c>
    </row>
    <row r="204" spans="2:65" s="13" customFormat="1">
      <c r="B204" s="157"/>
      <c r="D204" s="150" t="s">
        <v>156</v>
      </c>
      <c r="E204" s="158" t="s">
        <v>1</v>
      </c>
      <c r="F204" s="159" t="s">
        <v>1178</v>
      </c>
      <c r="H204" s="158" t="s">
        <v>1</v>
      </c>
      <c r="I204" s="160"/>
      <c r="L204" s="157"/>
      <c r="M204" s="161"/>
      <c r="T204" s="162"/>
      <c r="AT204" s="158" t="s">
        <v>156</v>
      </c>
      <c r="AU204" s="158" t="s">
        <v>90</v>
      </c>
      <c r="AV204" s="13" t="s">
        <v>88</v>
      </c>
      <c r="AW204" s="13" t="s">
        <v>36</v>
      </c>
      <c r="AX204" s="13" t="s">
        <v>81</v>
      </c>
      <c r="AY204" s="158" t="s">
        <v>144</v>
      </c>
    </row>
    <row r="205" spans="2:65" s="13" customFormat="1">
      <c r="B205" s="157"/>
      <c r="D205" s="150" t="s">
        <v>156</v>
      </c>
      <c r="E205" s="158" t="s">
        <v>1</v>
      </c>
      <c r="F205" s="159" t="s">
        <v>246</v>
      </c>
      <c r="H205" s="158" t="s">
        <v>1</v>
      </c>
      <c r="I205" s="160"/>
      <c r="L205" s="157"/>
      <c r="M205" s="161"/>
      <c r="T205" s="162"/>
      <c r="AT205" s="158" t="s">
        <v>156</v>
      </c>
      <c r="AU205" s="158" t="s">
        <v>90</v>
      </c>
      <c r="AV205" s="13" t="s">
        <v>88</v>
      </c>
      <c r="AW205" s="13" t="s">
        <v>36</v>
      </c>
      <c r="AX205" s="13" t="s">
        <v>81</v>
      </c>
      <c r="AY205" s="158" t="s">
        <v>144</v>
      </c>
    </row>
    <row r="206" spans="2:65" s="12" customFormat="1">
      <c r="B206" s="149"/>
      <c r="D206" s="150" t="s">
        <v>156</v>
      </c>
      <c r="E206" s="151" t="s">
        <v>1</v>
      </c>
      <c r="F206" s="152" t="s">
        <v>1468</v>
      </c>
      <c r="H206" s="153">
        <v>40.020000000000003</v>
      </c>
      <c r="I206" s="154"/>
      <c r="L206" s="149"/>
      <c r="M206" s="155"/>
      <c r="T206" s="156"/>
      <c r="AT206" s="151" t="s">
        <v>156</v>
      </c>
      <c r="AU206" s="151" t="s">
        <v>90</v>
      </c>
      <c r="AV206" s="12" t="s">
        <v>90</v>
      </c>
      <c r="AW206" s="12" t="s">
        <v>36</v>
      </c>
      <c r="AX206" s="12" t="s">
        <v>88</v>
      </c>
      <c r="AY206" s="151" t="s">
        <v>144</v>
      </c>
    </row>
    <row r="207" spans="2:65" s="1" customFormat="1" ht="16.5" customHeight="1">
      <c r="B207" s="32"/>
      <c r="C207" s="173" t="s">
        <v>236</v>
      </c>
      <c r="D207" s="173" t="s">
        <v>309</v>
      </c>
      <c r="E207" s="174" t="s">
        <v>310</v>
      </c>
      <c r="F207" s="175" t="s">
        <v>311</v>
      </c>
      <c r="G207" s="176" t="s">
        <v>297</v>
      </c>
      <c r="H207" s="177">
        <v>80.040000000000006</v>
      </c>
      <c r="I207" s="178"/>
      <c r="J207" s="179">
        <f>ROUND(I207*H207,2)</f>
        <v>0</v>
      </c>
      <c r="K207" s="175" t="s">
        <v>150</v>
      </c>
      <c r="L207" s="180"/>
      <c r="M207" s="181" t="s">
        <v>1</v>
      </c>
      <c r="N207" s="182" t="s">
        <v>46</v>
      </c>
      <c r="P207" s="145">
        <f>O207*H207</f>
        <v>0</v>
      </c>
      <c r="Q207" s="145">
        <v>1</v>
      </c>
      <c r="R207" s="145">
        <f>Q207*H207</f>
        <v>80.040000000000006</v>
      </c>
      <c r="S207" s="145">
        <v>0</v>
      </c>
      <c r="T207" s="146">
        <f>S207*H207</f>
        <v>0</v>
      </c>
      <c r="AR207" s="147" t="s">
        <v>192</v>
      </c>
      <c r="AT207" s="147" t="s">
        <v>309</v>
      </c>
      <c r="AU207" s="147" t="s">
        <v>90</v>
      </c>
      <c r="AY207" s="17" t="s">
        <v>144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88</v>
      </c>
      <c r="BK207" s="148">
        <f>ROUND(I207*H207,2)</f>
        <v>0</v>
      </c>
      <c r="BL207" s="17" t="s">
        <v>151</v>
      </c>
      <c r="BM207" s="147" t="s">
        <v>1469</v>
      </c>
    </row>
    <row r="208" spans="2:65" s="1" customFormat="1" ht="19.5">
      <c r="B208" s="32"/>
      <c r="D208" s="150" t="s">
        <v>168</v>
      </c>
      <c r="F208" s="163" t="s">
        <v>313</v>
      </c>
      <c r="I208" s="164"/>
      <c r="L208" s="32"/>
      <c r="M208" s="165"/>
      <c r="T208" s="54"/>
      <c r="AT208" s="17" t="s">
        <v>168</v>
      </c>
      <c r="AU208" s="17" t="s">
        <v>90</v>
      </c>
    </row>
    <row r="209" spans="2:65" s="12" customFormat="1">
      <c r="B209" s="149"/>
      <c r="D209" s="150" t="s">
        <v>156</v>
      </c>
      <c r="E209" s="151" t="s">
        <v>1</v>
      </c>
      <c r="F209" s="152" t="s">
        <v>1470</v>
      </c>
      <c r="H209" s="153">
        <v>80.040000000000006</v>
      </c>
      <c r="I209" s="154"/>
      <c r="L209" s="149"/>
      <c r="M209" s="155"/>
      <c r="T209" s="156"/>
      <c r="AT209" s="151" t="s">
        <v>156</v>
      </c>
      <c r="AU209" s="151" t="s">
        <v>90</v>
      </c>
      <c r="AV209" s="12" t="s">
        <v>90</v>
      </c>
      <c r="AW209" s="12" t="s">
        <v>36</v>
      </c>
      <c r="AX209" s="12" t="s">
        <v>88</v>
      </c>
      <c r="AY209" s="151" t="s">
        <v>144</v>
      </c>
    </row>
    <row r="210" spans="2:65" s="1" customFormat="1" ht="66.75" customHeight="1">
      <c r="B210" s="32"/>
      <c r="C210" s="136" t="s">
        <v>242</v>
      </c>
      <c r="D210" s="136" t="s">
        <v>146</v>
      </c>
      <c r="E210" s="137" t="s">
        <v>316</v>
      </c>
      <c r="F210" s="138" t="s">
        <v>317</v>
      </c>
      <c r="G210" s="139" t="s">
        <v>239</v>
      </c>
      <c r="H210" s="140">
        <v>12.32</v>
      </c>
      <c r="I210" s="141"/>
      <c r="J210" s="142">
        <f>ROUND(I210*H210,2)</f>
        <v>0</v>
      </c>
      <c r="K210" s="138" t="s">
        <v>150</v>
      </c>
      <c r="L210" s="32"/>
      <c r="M210" s="143" t="s">
        <v>1</v>
      </c>
      <c r="N210" s="144" t="s">
        <v>46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151</v>
      </c>
      <c r="AT210" s="147" t="s">
        <v>146</v>
      </c>
      <c r="AU210" s="147" t="s">
        <v>90</v>
      </c>
      <c r="AY210" s="17" t="s">
        <v>144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88</v>
      </c>
      <c r="BK210" s="148">
        <f>ROUND(I210*H210,2)</f>
        <v>0</v>
      </c>
      <c r="BL210" s="17" t="s">
        <v>151</v>
      </c>
      <c r="BM210" s="147" t="s">
        <v>1471</v>
      </c>
    </row>
    <row r="211" spans="2:65" s="13" customFormat="1">
      <c r="B211" s="157"/>
      <c r="D211" s="150" t="s">
        <v>156</v>
      </c>
      <c r="E211" s="158" t="s">
        <v>1</v>
      </c>
      <c r="F211" s="159" t="s">
        <v>1178</v>
      </c>
      <c r="H211" s="158" t="s">
        <v>1</v>
      </c>
      <c r="I211" s="160"/>
      <c r="L211" s="157"/>
      <c r="M211" s="161"/>
      <c r="T211" s="162"/>
      <c r="AT211" s="158" t="s">
        <v>156</v>
      </c>
      <c r="AU211" s="158" t="s">
        <v>90</v>
      </c>
      <c r="AV211" s="13" t="s">
        <v>88</v>
      </c>
      <c r="AW211" s="13" t="s">
        <v>36</v>
      </c>
      <c r="AX211" s="13" t="s">
        <v>81</v>
      </c>
      <c r="AY211" s="158" t="s">
        <v>144</v>
      </c>
    </row>
    <row r="212" spans="2:65" s="13" customFormat="1">
      <c r="B212" s="157"/>
      <c r="D212" s="150" t="s">
        <v>156</v>
      </c>
      <c r="E212" s="158" t="s">
        <v>1</v>
      </c>
      <c r="F212" s="159" t="s">
        <v>246</v>
      </c>
      <c r="H212" s="158" t="s">
        <v>1</v>
      </c>
      <c r="I212" s="160"/>
      <c r="L212" s="157"/>
      <c r="M212" s="161"/>
      <c r="T212" s="162"/>
      <c r="AT212" s="158" t="s">
        <v>156</v>
      </c>
      <c r="AU212" s="158" t="s">
        <v>90</v>
      </c>
      <c r="AV212" s="13" t="s">
        <v>88</v>
      </c>
      <c r="AW212" s="13" t="s">
        <v>36</v>
      </c>
      <c r="AX212" s="13" t="s">
        <v>81</v>
      </c>
      <c r="AY212" s="158" t="s">
        <v>144</v>
      </c>
    </row>
    <row r="213" spans="2:65" s="12" customFormat="1">
      <c r="B213" s="149"/>
      <c r="D213" s="150" t="s">
        <v>156</v>
      </c>
      <c r="E213" s="151" t="s">
        <v>1</v>
      </c>
      <c r="F213" s="152" t="s">
        <v>1472</v>
      </c>
      <c r="H213" s="153">
        <v>12.32</v>
      </c>
      <c r="I213" s="154"/>
      <c r="L213" s="149"/>
      <c r="M213" s="155"/>
      <c r="T213" s="156"/>
      <c r="AT213" s="151" t="s">
        <v>156</v>
      </c>
      <c r="AU213" s="151" t="s">
        <v>90</v>
      </c>
      <c r="AV213" s="12" t="s">
        <v>90</v>
      </c>
      <c r="AW213" s="12" t="s">
        <v>36</v>
      </c>
      <c r="AX213" s="12" t="s">
        <v>88</v>
      </c>
      <c r="AY213" s="151" t="s">
        <v>144</v>
      </c>
    </row>
    <row r="214" spans="2:65" s="1" customFormat="1" ht="16.5" customHeight="1">
      <c r="B214" s="32"/>
      <c r="C214" s="173" t="s">
        <v>250</v>
      </c>
      <c r="D214" s="173" t="s">
        <v>309</v>
      </c>
      <c r="E214" s="174" t="s">
        <v>321</v>
      </c>
      <c r="F214" s="175" t="s">
        <v>322</v>
      </c>
      <c r="G214" s="176" t="s">
        <v>297</v>
      </c>
      <c r="H214" s="177">
        <v>24.64</v>
      </c>
      <c r="I214" s="178"/>
      <c r="J214" s="179">
        <f>ROUND(I214*H214,2)</f>
        <v>0</v>
      </c>
      <c r="K214" s="175" t="s">
        <v>150</v>
      </c>
      <c r="L214" s="180"/>
      <c r="M214" s="181" t="s">
        <v>1</v>
      </c>
      <c r="N214" s="182" t="s">
        <v>46</v>
      </c>
      <c r="P214" s="145">
        <f>O214*H214</f>
        <v>0</v>
      </c>
      <c r="Q214" s="145">
        <v>1</v>
      </c>
      <c r="R214" s="145">
        <f>Q214*H214</f>
        <v>24.64</v>
      </c>
      <c r="S214" s="145">
        <v>0</v>
      </c>
      <c r="T214" s="146">
        <f>S214*H214</f>
        <v>0</v>
      </c>
      <c r="AR214" s="147" t="s">
        <v>192</v>
      </c>
      <c r="AT214" s="147" t="s">
        <v>309</v>
      </c>
      <c r="AU214" s="147" t="s">
        <v>90</v>
      </c>
      <c r="AY214" s="17" t="s">
        <v>144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88</v>
      </c>
      <c r="BK214" s="148">
        <f>ROUND(I214*H214,2)</f>
        <v>0</v>
      </c>
      <c r="BL214" s="17" t="s">
        <v>151</v>
      </c>
      <c r="BM214" s="147" t="s">
        <v>1473</v>
      </c>
    </row>
    <row r="215" spans="2:65" s="1" customFormat="1" ht="19.5">
      <c r="B215" s="32"/>
      <c r="D215" s="150" t="s">
        <v>168</v>
      </c>
      <c r="F215" s="163" t="s">
        <v>324</v>
      </c>
      <c r="I215" s="164"/>
      <c r="L215" s="32"/>
      <c r="M215" s="165"/>
      <c r="T215" s="54"/>
      <c r="AT215" s="17" t="s">
        <v>168</v>
      </c>
      <c r="AU215" s="17" t="s">
        <v>90</v>
      </c>
    </row>
    <row r="216" spans="2:65" s="12" customFormat="1">
      <c r="B216" s="149"/>
      <c r="D216" s="150" t="s">
        <v>156</v>
      </c>
      <c r="F216" s="152" t="s">
        <v>1474</v>
      </c>
      <c r="H216" s="153">
        <v>24.64</v>
      </c>
      <c r="I216" s="154"/>
      <c r="L216" s="149"/>
      <c r="M216" s="155"/>
      <c r="T216" s="156"/>
      <c r="AT216" s="151" t="s">
        <v>156</v>
      </c>
      <c r="AU216" s="151" t="s">
        <v>90</v>
      </c>
      <c r="AV216" s="12" t="s">
        <v>90</v>
      </c>
      <c r="AW216" s="12" t="s">
        <v>4</v>
      </c>
      <c r="AX216" s="12" t="s">
        <v>88</v>
      </c>
      <c r="AY216" s="151" t="s">
        <v>144</v>
      </c>
    </row>
    <row r="217" spans="2:65" s="11" customFormat="1" ht="22.9" customHeight="1">
      <c r="B217" s="124"/>
      <c r="D217" s="125" t="s">
        <v>80</v>
      </c>
      <c r="E217" s="134" t="s">
        <v>90</v>
      </c>
      <c r="F217" s="134" t="s">
        <v>360</v>
      </c>
      <c r="I217" s="127"/>
      <c r="J217" s="135">
        <f>BK217</f>
        <v>0</v>
      </c>
      <c r="L217" s="124"/>
      <c r="M217" s="129"/>
      <c r="P217" s="130">
        <f>SUM(P218:P224)</f>
        <v>0</v>
      </c>
      <c r="R217" s="130">
        <f>SUM(R218:R224)</f>
        <v>7.2567599999999999</v>
      </c>
      <c r="T217" s="131">
        <f>SUM(T218:T224)</f>
        <v>0</v>
      </c>
      <c r="AR217" s="125" t="s">
        <v>88</v>
      </c>
      <c r="AT217" s="132" t="s">
        <v>80</v>
      </c>
      <c r="AU217" s="132" t="s">
        <v>88</v>
      </c>
      <c r="AY217" s="125" t="s">
        <v>144</v>
      </c>
      <c r="BK217" s="133">
        <f>SUM(BK218:BK224)</f>
        <v>0</v>
      </c>
    </row>
    <row r="218" spans="2:65" s="1" customFormat="1" ht="44.25" customHeight="1">
      <c r="B218" s="32"/>
      <c r="C218" s="136" t="s">
        <v>254</v>
      </c>
      <c r="D218" s="136" t="s">
        <v>146</v>
      </c>
      <c r="E218" s="137" t="s">
        <v>362</v>
      </c>
      <c r="F218" s="138" t="s">
        <v>363</v>
      </c>
      <c r="G218" s="139" t="s">
        <v>239</v>
      </c>
      <c r="H218" s="140">
        <v>2.7</v>
      </c>
      <c r="I218" s="141"/>
      <c r="J218" s="142">
        <f>ROUND(I218*H218,2)</f>
        <v>0</v>
      </c>
      <c r="K218" s="138" t="s">
        <v>150</v>
      </c>
      <c r="L218" s="32"/>
      <c r="M218" s="143" t="s">
        <v>1</v>
      </c>
      <c r="N218" s="144" t="s">
        <v>46</v>
      </c>
      <c r="P218" s="145">
        <f>O218*H218</f>
        <v>0</v>
      </c>
      <c r="Q218" s="145">
        <v>1.63</v>
      </c>
      <c r="R218" s="145">
        <f>Q218*H218</f>
        <v>4.4009999999999998</v>
      </c>
      <c r="S218" s="145">
        <v>0</v>
      </c>
      <c r="T218" s="146">
        <f>S218*H218</f>
        <v>0</v>
      </c>
      <c r="AR218" s="147" t="s">
        <v>151</v>
      </c>
      <c r="AT218" s="147" t="s">
        <v>146</v>
      </c>
      <c r="AU218" s="147" t="s">
        <v>90</v>
      </c>
      <c r="AY218" s="17" t="s">
        <v>144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88</v>
      </c>
      <c r="BK218" s="148">
        <f>ROUND(I218*H218,2)</f>
        <v>0</v>
      </c>
      <c r="BL218" s="17" t="s">
        <v>151</v>
      </c>
      <c r="BM218" s="147" t="s">
        <v>1475</v>
      </c>
    </row>
    <row r="219" spans="2:65" s="13" customFormat="1">
      <c r="B219" s="157"/>
      <c r="D219" s="150" t="s">
        <v>156</v>
      </c>
      <c r="E219" s="158" t="s">
        <v>1</v>
      </c>
      <c r="F219" s="159" t="s">
        <v>1178</v>
      </c>
      <c r="H219" s="158" t="s">
        <v>1</v>
      </c>
      <c r="I219" s="160"/>
      <c r="L219" s="157"/>
      <c r="M219" s="161"/>
      <c r="T219" s="162"/>
      <c r="AT219" s="158" t="s">
        <v>156</v>
      </c>
      <c r="AU219" s="158" t="s">
        <v>90</v>
      </c>
      <c r="AV219" s="13" t="s">
        <v>88</v>
      </c>
      <c r="AW219" s="13" t="s">
        <v>36</v>
      </c>
      <c r="AX219" s="13" t="s">
        <v>81</v>
      </c>
      <c r="AY219" s="158" t="s">
        <v>144</v>
      </c>
    </row>
    <row r="220" spans="2:65" s="12" customFormat="1">
      <c r="B220" s="149"/>
      <c r="D220" s="150" t="s">
        <v>156</v>
      </c>
      <c r="E220" s="151" t="s">
        <v>1</v>
      </c>
      <c r="F220" s="152" t="s">
        <v>1476</v>
      </c>
      <c r="H220" s="153">
        <v>1.44</v>
      </c>
      <c r="I220" s="154"/>
      <c r="L220" s="149"/>
      <c r="M220" s="155"/>
      <c r="T220" s="156"/>
      <c r="AT220" s="151" t="s">
        <v>156</v>
      </c>
      <c r="AU220" s="151" t="s">
        <v>90</v>
      </c>
      <c r="AV220" s="12" t="s">
        <v>90</v>
      </c>
      <c r="AW220" s="12" t="s">
        <v>36</v>
      </c>
      <c r="AX220" s="12" t="s">
        <v>81</v>
      </c>
      <c r="AY220" s="151" t="s">
        <v>144</v>
      </c>
    </row>
    <row r="221" spans="2:65" s="12" customFormat="1">
      <c r="B221" s="149"/>
      <c r="D221" s="150" t="s">
        <v>156</v>
      </c>
      <c r="E221" s="151" t="s">
        <v>1</v>
      </c>
      <c r="F221" s="152" t="s">
        <v>1477</v>
      </c>
      <c r="H221" s="153">
        <v>1.26</v>
      </c>
      <c r="I221" s="154"/>
      <c r="L221" s="149"/>
      <c r="M221" s="155"/>
      <c r="T221" s="156"/>
      <c r="AT221" s="151" t="s">
        <v>156</v>
      </c>
      <c r="AU221" s="151" t="s">
        <v>90</v>
      </c>
      <c r="AV221" s="12" t="s">
        <v>90</v>
      </c>
      <c r="AW221" s="12" t="s">
        <v>36</v>
      </c>
      <c r="AX221" s="12" t="s">
        <v>81</v>
      </c>
      <c r="AY221" s="151" t="s">
        <v>144</v>
      </c>
    </row>
    <row r="222" spans="2:65" s="14" customFormat="1">
      <c r="B222" s="166"/>
      <c r="D222" s="150" t="s">
        <v>156</v>
      </c>
      <c r="E222" s="167" t="s">
        <v>1</v>
      </c>
      <c r="F222" s="168" t="s">
        <v>173</v>
      </c>
      <c r="H222" s="169">
        <v>2.7</v>
      </c>
      <c r="I222" s="170"/>
      <c r="L222" s="166"/>
      <c r="M222" s="171"/>
      <c r="T222" s="172"/>
      <c r="AT222" s="167" t="s">
        <v>156</v>
      </c>
      <c r="AU222" s="167" t="s">
        <v>90</v>
      </c>
      <c r="AV222" s="14" t="s">
        <v>151</v>
      </c>
      <c r="AW222" s="14" t="s">
        <v>36</v>
      </c>
      <c r="AX222" s="14" t="s">
        <v>88</v>
      </c>
      <c r="AY222" s="167" t="s">
        <v>144</v>
      </c>
    </row>
    <row r="223" spans="2:65" s="1" customFormat="1" ht="66.75" customHeight="1">
      <c r="B223" s="32"/>
      <c r="C223" s="136" t="s">
        <v>259</v>
      </c>
      <c r="D223" s="136" t="s">
        <v>146</v>
      </c>
      <c r="E223" s="137" t="s">
        <v>367</v>
      </c>
      <c r="F223" s="138" t="s">
        <v>368</v>
      </c>
      <c r="G223" s="139" t="s">
        <v>224</v>
      </c>
      <c r="H223" s="140">
        <v>12</v>
      </c>
      <c r="I223" s="141"/>
      <c r="J223" s="142">
        <f>ROUND(I223*H223,2)</f>
        <v>0</v>
      </c>
      <c r="K223" s="138" t="s">
        <v>150</v>
      </c>
      <c r="L223" s="32"/>
      <c r="M223" s="143" t="s">
        <v>1</v>
      </c>
      <c r="N223" s="144" t="s">
        <v>46</v>
      </c>
      <c r="P223" s="145">
        <f>O223*H223</f>
        <v>0</v>
      </c>
      <c r="Q223" s="145">
        <v>0.23798</v>
      </c>
      <c r="R223" s="145">
        <f>Q223*H223</f>
        <v>2.8557600000000001</v>
      </c>
      <c r="S223" s="145">
        <v>0</v>
      </c>
      <c r="T223" s="146">
        <f>S223*H223</f>
        <v>0</v>
      </c>
      <c r="AR223" s="147" t="s">
        <v>151</v>
      </c>
      <c r="AT223" s="147" t="s">
        <v>146</v>
      </c>
      <c r="AU223" s="147" t="s">
        <v>90</v>
      </c>
      <c r="AY223" s="17" t="s">
        <v>144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88</v>
      </c>
      <c r="BK223" s="148">
        <f>ROUND(I223*H223,2)</f>
        <v>0</v>
      </c>
      <c r="BL223" s="17" t="s">
        <v>151</v>
      </c>
      <c r="BM223" s="147" t="s">
        <v>1478</v>
      </c>
    </row>
    <row r="224" spans="2:65" s="12" customFormat="1">
      <c r="B224" s="149"/>
      <c r="D224" s="150" t="s">
        <v>156</v>
      </c>
      <c r="E224" s="151" t="s">
        <v>1</v>
      </c>
      <c r="F224" s="152" t="s">
        <v>1479</v>
      </c>
      <c r="H224" s="153">
        <v>12</v>
      </c>
      <c r="I224" s="154"/>
      <c r="L224" s="149"/>
      <c r="M224" s="155"/>
      <c r="T224" s="156"/>
      <c r="AT224" s="151" t="s">
        <v>156</v>
      </c>
      <c r="AU224" s="151" t="s">
        <v>90</v>
      </c>
      <c r="AV224" s="12" t="s">
        <v>90</v>
      </c>
      <c r="AW224" s="12" t="s">
        <v>36</v>
      </c>
      <c r="AX224" s="12" t="s">
        <v>88</v>
      </c>
      <c r="AY224" s="151" t="s">
        <v>144</v>
      </c>
    </row>
    <row r="225" spans="2:65" s="11" customFormat="1" ht="22.9" customHeight="1">
      <c r="B225" s="124"/>
      <c r="D225" s="125" t="s">
        <v>80</v>
      </c>
      <c r="E225" s="134" t="s">
        <v>158</v>
      </c>
      <c r="F225" s="134" t="s">
        <v>1249</v>
      </c>
      <c r="I225" s="127"/>
      <c r="J225" s="135">
        <f>BK225</f>
        <v>0</v>
      </c>
      <c r="L225" s="124"/>
      <c r="M225" s="129"/>
      <c r="P225" s="130">
        <f>SUM(P226:P227)</f>
        <v>0</v>
      </c>
      <c r="R225" s="130">
        <f>SUM(R226:R227)</f>
        <v>0</v>
      </c>
      <c r="T225" s="131">
        <f>SUM(T226:T227)</f>
        <v>0</v>
      </c>
      <c r="AR225" s="125" t="s">
        <v>88</v>
      </c>
      <c r="AT225" s="132" t="s">
        <v>80</v>
      </c>
      <c r="AU225" s="132" t="s">
        <v>88</v>
      </c>
      <c r="AY225" s="125" t="s">
        <v>144</v>
      </c>
      <c r="BK225" s="133">
        <f>SUM(BK226:BK227)</f>
        <v>0</v>
      </c>
    </row>
    <row r="226" spans="2:65" s="1" customFormat="1" ht="16.5" customHeight="1">
      <c r="B226" s="32"/>
      <c r="C226" s="136" t="s">
        <v>7</v>
      </c>
      <c r="D226" s="136" t="s">
        <v>146</v>
      </c>
      <c r="E226" s="137" t="s">
        <v>1250</v>
      </c>
      <c r="F226" s="138" t="s">
        <v>1251</v>
      </c>
      <c r="G226" s="139" t="s">
        <v>224</v>
      </c>
      <c r="H226" s="140">
        <v>12</v>
      </c>
      <c r="I226" s="141"/>
      <c r="J226" s="142">
        <f>ROUND(I226*H226,2)</f>
        <v>0</v>
      </c>
      <c r="K226" s="138" t="s">
        <v>150</v>
      </c>
      <c r="L226" s="32"/>
      <c r="M226" s="143" t="s">
        <v>1</v>
      </c>
      <c r="N226" s="144" t="s">
        <v>46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151</v>
      </c>
      <c r="AT226" s="147" t="s">
        <v>146</v>
      </c>
      <c r="AU226" s="147" t="s">
        <v>90</v>
      </c>
      <c r="AY226" s="17" t="s">
        <v>144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88</v>
      </c>
      <c r="BK226" s="148">
        <f>ROUND(I226*H226,2)</f>
        <v>0</v>
      </c>
      <c r="BL226" s="17" t="s">
        <v>151</v>
      </c>
      <c r="BM226" s="147" t="s">
        <v>1480</v>
      </c>
    </row>
    <row r="227" spans="2:65" s="1" customFormat="1" ht="24.2" customHeight="1">
      <c r="B227" s="32"/>
      <c r="C227" s="136" t="s">
        <v>266</v>
      </c>
      <c r="D227" s="136" t="s">
        <v>146</v>
      </c>
      <c r="E227" s="137" t="s">
        <v>1253</v>
      </c>
      <c r="F227" s="138" t="s">
        <v>1254</v>
      </c>
      <c r="G227" s="139" t="s">
        <v>224</v>
      </c>
      <c r="H227" s="140">
        <v>12</v>
      </c>
      <c r="I227" s="141"/>
      <c r="J227" s="142">
        <f>ROUND(I227*H227,2)</f>
        <v>0</v>
      </c>
      <c r="K227" s="138" t="s">
        <v>150</v>
      </c>
      <c r="L227" s="32"/>
      <c r="M227" s="143" t="s">
        <v>1</v>
      </c>
      <c r="N227" s="144" t="s">
        <v>46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151</v>
      </c>
      <c r="AT227" s="147" t="s">
        <v>146</v>
      </c>
      <c r="AU227" s="147" t="s">
        <v>90</v>
      </c>
      <c r="AY227" s="17" t="s">
        <v>144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88</v>
      </c>
      <c r="BK227" s="148">
        <f>ROUND(I227*H227,2)</f>
        <v>0</v>
      </c>
      <c r="BL227" s="17" t="s">
        <v>151</v>
      </c>
      <c r="BM227" s="147" t="s">
        <v>1481</v>
      </c>
    </row>
    <row r="228" spans="2:65" s="11" customFormat="1" ht="22.9" customHeight="1">
      <c r="B228" s="124"/>
      <c r="D228" s="125" t="s">
        <v>80</v>
      </c>
      <c r="E228" s="134" t="s">
        <v>151</v>
      </c>
      <c r="F228" s="134" t="s">
        <v>371</v>
      </c>
      <c r="I228" s="127"/>
      <c r="J228" s="135">
        <f>BK228</f>
        <v>0</v>
      </c>
      <c r="L228" s="124"/>
      <c r="M228" s="129"/>
      <c r="P228" s="130">
        <f>SUM(P229:P232)</f>
        <v>0</v>
      </c>
      <c r="R228" s="130">
        <f>SUM(R229:R232)</f>
        <v>0</v>
      </c>
      <c r="T228" s="131">
        <f>SUM(T229:T232)</f>
        <v>0</v>
      </c>
      <c r="AR228" s="125" t="s">
        <v>88</v>
      </c>
      <c r="AT228" s="132" t="s">
        <v>80</v>
      </c>
      <c r="AU228" s="132" t="s">
        <v>88</v>
      </c>
      <c r="AY228" s="125" t="s">
        <v>144</v>
      </c>
      <c r="BK228" s="133">
        <f>SUM(BK229:BK232)</f>
        <v>0</v>
      </c>
    </row>
    <row r="229" spans="2:65" s="1" customFormat="1" ht="33" customHeight="1">
      <c r="B229" s="32"/>
      <c r="C229" s="136" t="s">
        <v>271</v>
      </c>
      <c r="D229" s="136" t="s">
        <v>146</v>
      </c>
      <c r="E229" s="137" t="s">
        <v>378</v>
      </c>
      <c r="F229" s="138" t="s">
        <v>379</v>
      </c>
      <c r="G229" s="139" t="s">
        <v>239</v>
      </c>
      <c r="H229" s="140">
        <v>1.8</v>
      </c>
      <c r="I229" s="141"/>
      <c r="J229" s="142">
        <f>ROUND(I229*H229,2)</f>
        <v>0</v>
      </c>
      <c r="K229" s="138" t="s">
        <v>150</v>
      </c>
      <c r="L229" s="32"/>
      <c r="M229" s="143" t="s">
        <v>1</v>
      </c>
      <c r="N229" s="144" t="s">
        <v>46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151</v>
      </c>
      <c r="AT229" s="147" t="s">
        <v>146</v>
      </c>
      <c r="AU229" s="147" t="s">
        <v>90</v>
      </c>
      <c r="AY229" s="17" t="s">
        <v>144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88</v>
      </c>
      <c r="BK229" s="148">
        <f>ROUND(I229*H229,2)</f>
        <v>0</v>
      </c>
      <c r="BL229" s="17" t="s">
        <v>151</v>
      </c>
      <c r="BM229" s="147" t="s">
        <v>1482</v>
      </c>
    </row>
    <row r="230" spans="2:65" s="13" customFormat="1">
      <c r="B230" s="157"/>
      <c r="D230" s="150" t="s">
        <v>156</v>
      </c>
      <c r="E230" s="158" t="s">
        <v>1</v>
      </c>
      <c r="F230" s="159" t="s">
        <v>1178</v>
      </c>
      <c r="H230" s="158" t="s">
        <v>1</v>
      </c>
      <c r="I230" s="160"/>
      <c r="L230" s="157"/>
      <c r="M230" s="161"/>
      <c r="T230" s="162"/>
      <c r="AT230" s="158" t="s">
        <v>156</v>
      </c>
      <c r="AU230" s="158" t="s">
        <v>90</v>
      </c>
      <c r="AV230" s="13" t="s">
        <v>88</v>
      </c>
      <c r="AW230" s="13" t="s">
        <v>36</v>
      </c>
      <c r="AX230" s="13" t="s">
        <v>81</v>
      </c>
      <c r="AY230" s="158" t="s">
        <v>144</v>
      </c>
    </row>
    <row r="231" spans="2:65" s="13" customFormat="1">
      <c r="B231" s="157"/>
      <c r="D231" s="150" t="s">
        <v>156</v>
      </c>
      <c r="E231" s="158" t="s">
        <v>1</v>
      </c>
      <c r="F231" s="159" t="s">
        <v>246</v>
      </c>
      <c r="H231" s="158" t="s">
        <v>1</v>
      </c>
      <c r="I231" s="160"/>
      <c r="L231" s="157"/>
      <c r="M231" s="161"/>
      <c r="T231" s="162"/>
      <c r="AT231" s="158" t="s">
        <v>156</v>
      </c>
      <c r="AU231" s="158" t="s">
        <v>90</v>
      </c>
      <c r="AV231" s="13" t="s">
        <v>88</v>
      </c>
      <c r="AW231" s="13" t="s">
        <v>36</v>
      </c>
      <c r="AX231" s="13" t="s">
        <v>81</v>
      </c>
      <c r="AY231" s="158" t="s">
        <v>144</v>
      </c>
    </row>
    <row r="232" spans="2:65" s="12" customFormat="1">
      <c r="B232" s="149"/>
      <c r="D232" s="150" t="s">
        <v>156</v>
      </c>
      <c r="E232" s="151" t="s">
        <v>1</v>
      </c>
      <c r="F232" s="152" t="s">
        <v>1483</v>
      </c>
      <c r="H232" s="153">
        <v>1.8</v>
      </c>
      <c r="I232" s="154"/>
      <c r="L232" s="149"/>
      <c r="M232" s="155"/>
      <c r="T232" s="156"/>
      <c r="AT232" s="151" t="s">
        <v>156</v>
      </c>
      <c r="AU232" s="151" t="s">
        <v>90</v>
      </c>
      <c r="AV232" s="12" t="s">
        <v>90</v>
      </c>
      <c r="AW232" s="12" t="s">
        <v>36</v>
      </c>
      <c r="AX232" s="12" t="s">
        <v>88</v>
      </c>
      <c r="AY232" s="151" t="s">
        <v>144</v>
      </c>
    </row>
    <row r="233" spans="2:65" s="11" customFormat="1" ht="22.9" customHeight="1">
      <c r="B233" s="124"/>
      <c r="D233" s="125" t="s">
        <v>80</v>
      </c>
      <c r="E233" s="134" t="s">
        <v>174</v>
      </c>
      <c r="F233" s="134" t="s">
        <v>389</v>
      </c>
      <c r="I233" s="127"/>
      <c r="J233" s="135">
        <f>BK233</f>
        <v>0</v>
      </c>
      <c r="L233" s="124"/>
      <c r="M233" s="129"/>
      <c r="P233" s="130">
        <f>SUM(P234:P275)</f>
        <v>0</v>
      </c>
      <c r="R233" s="130">
        <f>SUM(R234:R275)</f>
        <v>0</v>
      </c>
      <c r="T233" s="131">
        <f>SUM(T234:T275)</f>
        <v>0</v>
      </c>
      <c r="AR233" s="125" t="s">
        <v>88</v>
      </c>
      <c r="AT233" s="132" t="s">
        <v>80</v>
      </c>
      <c r="AU233" s="132" t="s">
        <v>88</v>
      </c>
      <c r="AY233" s="125" t="s">
        <v>144</v>
      </c>
      <c r="BK233" s="133">
        <f>SUM(BK234:BK275)</f>
        <v>0</v>
      </c>
    </row>
    <row r="234" spans="2:65" s="1" customFormat="1" ht="33" customHeight="1">
      <c r="B234" s="32"/>
      <c r="C234" s="136" t="s">
        <v>277</v>
      </c>
      <c r="D234" s="136" t="s">
        <v>146</v>
      </c>
      <c r="E234" s="137" t="s">
        <v>391</v>
      </c>
      <c r="F234" s="138" t="s">
        <v>392</v>
      </c>
      <c r="G234" s="139" t="s">
        <v>149</v>
      </c>
      <c r="H234" s="140">
        <v>18</v>
      </c>
      <c r="I234" s="141"/>
      <c r="J234" s="142">
        <f>ROUND(I234*H234,2)</f>
        <v>0</v>
      </c>
      <c r="K234" s="138" t="s">
        <v>150</v>
      </c>
      <c r="L234" s="32"/>
      <c r="M234" s="143" t="s">
        <v>1</v>
      </c>
      <c r="N234" s="144" t="s">
        <v>46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151</v>
      </c>
      <c r="AT234" s="147" t="s">
        <v>146</v>
      </c>
      <c r="AU234" s="147" t="s">
        <v>90</v>
      </c>
      <c r="AY234" s="17" t="s">
        <v>144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88</v>
      </c>
      <c r="BK234" s="148">
        <f>ROUND(I234*H234,2)</f>
        <v>0</v>
      </c>
      <c r="BL234" s="17" t="s">
        <v>151</v>
      </c>
      <c r="BM234" s="147" t="s">
        <v>1484</v>
      </c>
    </row>
    <row r="235" spans="2:65" s="13" customFormat="1">
      <c r="B235" s="157"/>
      <c r="D235" s="150" t="s">
        <v>156</v>
      </c>
      <c r="E235" s="158" t="s">
        <v>1</v>
      </c>
      <c r="F235" s="159" t="s">
        <v>1178</v>
      </c>
      <c r="H235" s="158" t="s">
        <v>1</v>
      </c>
      <c r="I235" s="160"/>
      <c r="L235" s="157"/>
      <c r="M235" s="161"/>
      <c r="T235" s="162"/>
      <c r="AT235" s="158" t="s">
        <v>156</v>
      </c>
      <c r="AU235" s="158" t="s">
        <v>90</v>
      </c>
      <c r="AV235" s="13" t="s">
        <v>88</v>
      </c>
      <c r="AW235" s="13" t="s">
        <v>36</v>
      </c>
      <c r="AX235" s="13" t="s">
        <v>81</v>
      </c>
      <c r="AY235" s="158" t="s">
        <v>144</v>
      </c>
    </row>
    <row r="236" spans="2:65" s="13" customFormat="1">
      <c r="B236" s="157"/>
      <c r="D236" s="150" t="s">
        <v>156</v>
      </c>
      <c r="E236" s="158" t="s">
        <v>1</v>
      </c>
      <c r="F236" s="159" t="s">
        <v>163</v>
      </c>
      <c r="H236" s="158" t="s">
        <v>1</v>
      </c>
      <c r="I236" s="160"/>
      <c r="L236" s="157"/>
      <c r="M236" s="161"/>
      <c r="T236" s="162"/>
      <c r="AT236" s="158" t="s">
        <v>156</v>
      </c>
      <c r="AU236" s="158" t="s">
        <v>90</v>
      </c>
      <c r="AV236" s="13" t="s">
        <v>88</v>
      </c>
      <c r="AW236" s="13" t="s">
        <v>36</v>
      </c>
      <c r="AX236" s="13" t="s">
        <v>81</v>
      </c>
      <c r="AY236" s="158" t="s">
        <v>144</v>
      </c>
    </row>
    <row r="237" spans="2:65" s="12" customFormat="1">
      <c r="B237" s="149"/>
      <c r="D237" s="150" t="s">
        <v>156</v>
      </c>
      <c r="E237" s="151" t="s">
        <v>1</v>
      </c>
      <c r="F237" s="152" t="s">
        <v>1442</v>
      </c>
      <c r="H237" s="153">
        <v>9.6</v>
      </c>
      <c r="I237" s="154"/>
      <c r="L237" s="149"/>
      <c r="M237" s="155"/>
      <c r="T237" s="156"/>
      <c r="AT237" s="151" t="s">
        <v>156</v>
      </c>
      <c r="AU237" s="151" t="s">
        <v>90</v>
      </c>
      <c r="AV237" s="12" t="s">
        <v>90</v>
      </c>
      <c r="AW237" s="12" t="s">
        <v>36</v>
      </c>
      <c r="AX237" s="12" t="s">
        <v>81</v>
      </c>
      <c r="AY237" s="151" t="s">
        <v>144</v>
      </c>
    </row>
    <row r="238" spans="2:65" s="12" customFormat="1">
      <c r="B238" s="149"/>
      <c r="D238" s="150" t="s">
        <v>156</v>
      </c>
      <c r="E238" s="151" t="s">
        <v>1</v>
      </c>
      <c r="F238" s="152" t="s">
        <v>1443</v>
      </c>
      <c r="H238" s="153">
        <v>8.4</v>
      </c>
      <c r="I238" s="154"/>
      <c r="L238" s="149"/>
      <c r="M238" s="155"/>
      <c r="T238" s="156"/>
      <c r="AT238" s="151" t="s">
        <v>156</v>
      </c>
      <c r="AU238" s="151" t="s">
        <v>90</v>
      </c>
      <c r="AV238" s="12" t="s">
        <v>90</v>
      </c>
      <c r="AW238" s="12" t="s">
        <v>36</v>
      </c>
      <c r="AX238" s="12" t="s">
        <v>81</v>
      </c>
      <c r="AY238" s="151" t="s">
        <v>144</v>
      </c>
    </row>
    <row r="239" spans="2:65" s="14" customFormat="1">
      <c r="B239" s="166"/>
      <c r="D239" s="150" t="s">
        <v>156</v>
      </c>
      <c r="E239" s="167" t="s">
        <v>1</v>
      </c>
      <c r="F239" s="168" t="s">
        <v>173</v>
      </c>
      <c r="H239" s="169">
        <v>18</v>
      </c>
      <c r="I239" s="170"/>
      <c r="L239" s="166"/>
      <c r="M239" s="171"/>
      <c r="T239" s="172"/>
      <c r="AT239" s="167" t="s">
        <v>156</v>
      </c>
      <c r="AU239" s="167" t="s">
        <v>90</v>
      </c>
      <c r="AV239" s="14" t="s">
        <v>151</v>
      </c>
      <c r="AW239" s="14" t="s">
        <v>36</v>
      </c>
      <c r="AX239" s="14" t="s">
        <v>88</v>
      </c>
      <c r="AY239" s="167" t="s">
        <v>144</v>
      </c>
    </row>
    <row r="240" spans="2:65" s="1" customFormat="1" ht="33" customHeight="1">
      <c r="B240" s="32"/>
      <c r="C240" s="136" t="s">
        <v>284</v>
      </c>
      <c r="D240" s="136" t="s">
        <v>146</v>
      </c>
      <c r="E240" s="137" t="s">
        <v>395</v>
      </c>
      <c r="F240" s="138" t="s">
        <v>396</v>
      </c>
      <c r="G240" s="139" t="s">
        <v>149</v>
      </c>
      <c r="H240" s="140">
        <v>18</v>
      </c>
      <c r="I240" s="141"/>
      <c r="J240" s="142">
        <f>ROUND(I240*H240,2)</f>
        <v>0</v>
      </c>
      <c r="K240" s="138" t="s">
        <v>150</v>
      </c>
      <c r="L240" s="32"/>
      <c r="M240" s="143" t="s">
        <v>1</v>
      </c>
      <c r="N240" s="144" t="s">
        <v>46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151</v>
      </c>
      <c r="AT240" s="147" t="s">
        <v>146</v>
      </c>
      <c r="AU240" s="147" t="s">
        <v>90</v>
      </c>
      <c r="AY240" s="17" t="s">
        <v>144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88</v>
      </c>
      <c r="BK240" s="148">
        <f>ROUND(I240*H240,2)</f>
        <v>0</v>
      </c>
      <c r="BL240" s="17" t="s">
        <v>151</v>
      </c>
      <c r="BM240" s="147" t="s">
        <v>1485</v>
      </c>
    </row>
    <row r="241" spans="2:65" s="13" customFormat="1">
      <c r="B241" s="157"/>
      <c r="D241" s="150" t="s">
        <v>156</v>
      </c>
      <c r="E241" s="158" t="s">
        <v>1</v>
      </c>
      <c r="F241" s="159" t="s">
        <v>1178</v>
      </c>
      <c r="H241" s="158" t="s">
        <v>1</v>
      </c>
      <c r="I241" s="160"/>
      <c r="L241" s="157"/>
      <c r="M241" s="161"/>
      <c r="T241" s="162"/>
      <c r="AT241" s="158" t="s">
        <v>156</v>
      </c>
      <c r="AU241" s="158" t="s">
        <v>90</v>
      </c>
      <c r="AV241" s="13" t="s">
        <v>88</v>
      </c>
      <c r="AW241" s="13" t="s">
        <v>36</v>
      </c>
      <c r="AX241" s="13" t="s">
        <v>81</v>
      </c>
      <c r="AY241" s="158" t="s">
        <v>144</v>
      </c>
    </row>
    <row r="242" spans="2:65" s="13" customFormat="1">
      <c r="B242" s="157"/>
      <c r="D242" s="150" t="s">
        <v>156</v>
      </c>
      <c r="E242" s="158" t="s">
        <v>1</v>
      </c>
      <c r="F242" s="159" t="s">
        <v>163</v>
      </c>
      <c r="H242" s="158" t="s">
        <v>1</v>
      </c>
      <c r="I242" s="160"/>
      <c r="L242" s="157"/>
      <c r="M242" s="161"/>
      <c r="T242" s="162"/>
      <c r="AT242" s="158" t="s">
        <v>156</v>
      </c>
      <c r="AU242" s="158" t="s">
        <v>90</v>
      </c>
      <c r="AV242" s="13" t="s">
        <v>88</v>
      </c>
      <c r="AW242" s="13" t="s">
        <v>36</v>
      </c>
      <c r="AX242" s="13" t="s">
        <v>81</v>
      </c>
      <c r="AY242" s="158" t="s">
        <v>144</v>
      </c>
    </row>
    <row r="243" spans="2:65" s="12" customFormat="1">
      <c r="B243" s="149"/>
      <c r="D243" s="150" t="s">
        <v>156</v>
      </c>
      <c r="E243" s="151" t="s">
        <v>1</v>
      </c>
      <c r="F243" s="152" t="s">
        <v>1442</v>
      </c>
      <c r="H243" s="153">
        <v>9.6</v>
      </c>
      <c r="I243" s="154"/>
      <c r="L243" s="149"/>
      <c r="M243" s="155"/>
      <c r="T243" s="156"/>
      <c r="AT243" s="151" t="s">
        <v>156</v>
      </c>
      <c r="AU243" s="151" t="s">
        <v>90</v>
      </c>
      <c r="AV243" s="12" t="s">
        <v>90</v>
      </c>
      <c r="AW243" s="12" t="s">
        <v>36</v>
      </c>
      <c r="AX243" s="12" t="s">
        <v>81</v>
      </c>
      <c r="AY243" s="151" t="s">
        <v>144</v>
      </c>
    </row>
    <row r="244" spans="2:65" s="12" customFormat="1">
      <c r="B244" s="149"/>
      <c r="D244" s="150" t="s">
        <v>156</v>
      </c>
      <c r="E244" s="151" t="s">
        <v>1</v>
      </c>
      <c r="F244" s="152" t="s">
        <v>1443</v>
      </c>
      <c r="H244" s="153">
        <v>8.4</v>
      </c>
      <c r="I244" s="154"/>
      <c r="L244" s="149"/>
      <c r="M244" s="155"/>
      <c r="T244" s="156"/>
      <c r="AT244" s="151" t="s">
        <v>156</v>
      </c>
      <c r="AU244" s="151" t="s">
        <v>90</v>
      </c>
      <c r="AV244" s="12" t="s">
        <v>90</v>
      </c>
      <c r="AW244" s="12" t="s">
        <v>36</v>
      </c>
      <c r="AX244" s="12" t="s">
        <v>81</v>
      </c>
      <c r="AY244" s="151" t="s">
        <v>144</v>
      </c>
    </row>
    <row r="245" spans="2:65" s="14" customFormat="1">
      <c r="B245" s="166"/>
      <c r="D245" s="150" t="s">
        <v>156</v>
      </c>
      <c r="E245" s="167" t="s">
        <v>1</v>
      </c>
      <c r="F245" s="168" t="s">
        <v>173</v>
      </c>
      <c r="H245" s="169">
        <v>18</v>
      </c>
      <c r="I245" s="170"/>
      <c r="L245" s="166"/>
      <c r="M245" s="171"/>
      <c r="T245" s="172"/>
      <c r="AT245" s="167" t="s">
        <v>156</v>
      </c>
      <c r="AU245" s="167" t="s">
        <v>90</v>
      </c>
      <c r="AV245" s="14" t="s">
        <v>151</v>
      </c>
      <c r="AW245" s="14" t="s">
        <v>36</v>
      </c>
      <c r="AX245" s="14" t="s">
        <v>88</v>
      </c>
      <c r="AY245" s="167" t="s">
        <v>144</v>
      </c>
    </row>
    <row r="246" spans="2:65" s="1" customFormat="1" ht="49.15" customHeight="1">
      <c r="B246" s="32"/>
      <c r="C246" s="136" t="s">
        <v>288</v>
      </c>
      <c r="D246" s="136" t="s">
        <v>146</v>
      </c>
      <c r="E246" s="137" t="s">
        <v>399</v>
      </c>
      <c r="F246" s="138" t="s">
        <v>400</v>
      </c>
      <c r="G246" s="139" t="s">
        <v>149</v>
      </c>
      <c r="H246" s="140">
        <v>18</v>
      </c>
      <c r="I246" s="141"/>
      <c r="J246" s="142">
        <f>ROUND(I246*H246,2)</f>
        <v>0</v>
      </c>
      <c r="K246" s="138" t="s">
        <v>150</v>
      </c>
      <c r="L246" s="32"/>
      <c r="M246" s="143" t="s">
        <v>1</v>
      </c>
      <c r="N246" s="144" t="s">
        <v>46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151</v>
      </c>
      <c r="AT246" s="147" t="s">
        <v>146</v>
      </c>
      <c r="AU246" s="147" t="s">
        <v>90</v>
      </c>
      <c r="AY246" s="17" t="s">
        <v>144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88</v>
      </c>
      <c r="BK246" s="148">
        <f>ROUND(I246*H246,2)</f>
        <v>0</v>
      </c>
      <c r="BL246" s="17" t="s">
        <v>151</v>
      </c>
      <c r="BM246" s="147" t="s">
        <v>1486</v>
      </c>
    </row>
    <row r="247" spans="2:65" s="13" customFormat="1">
      <c r="B247" s="157"/>
      <c r="D247" s="150" t="s">
        <v>156</v>
      </c>
      <c r="E247" s="158" t="s">
        <v>1</v>
      </c>
      <c r="F247" s="159" t="s">
        <v>1178</v>
      </c>
      <c r="H247" s="158" t="s">
        <v>1</v>
      </c>
      <c r="I247" s="160"/>
      <c r="L247" s="157"/>
      <c r="M247" s="161"/>
      <c r="T247" s="162"/>
      <c r="AT247" s="158" t="s">
        <v>156</v>
      </c>
      <c r="AU247" s="158" t="s">
        <v>90</v>
      </c>
      <c r="AV247" s="13" t="s">
        <v>88</v>
      </c>
      <c r="AW247" s="13" t="s">
        <v>36</v>
      </c>
      <c r="AX247" s="13" t="s">
        <v>81</v>
      </c>
      <c r="AY247" s="158" t="s">
        <v>144</v>
      </c>
    </row>
    <row r="248" spans="2:65" s="13" customFormat="1">
      <c r="B248" s="157"/>
      <c r="D248" s="150" t="s">
        <v>156</v>
      </c>
      <c r="E248" s="158" t="s">
        <v>1</v>
      </c>
      <c r="F248" s="159" t="s">
        <v>163</v>
      </c>
      <c r="H248" s="158" t="s">
        <v>1</v>
      </c>
      <c r="I248" s="160"/>
      <c r="L248" s="157"/>
      <c r="M248" s="161"/>
      <c r="T248" s="162"/>
      <c r="AT248" s="158" t="s">
        <v>156</v>
      </c>
      <c r="AU248" s="158" t="s">
        <v>90</v>
      </c>
      <c r="AV248" s="13" t="s">
        <v>88</v>
      </c>
      <c r="AW248" s="13" t="s">
        <v>36</v>
      </c>
      <c r="AX248" s="13" t="s">
        <v>81</v>
      </c>
      <c r="AY248" s="158" t="s">
        <v>144</v>
      </c>
    </row>
    <row r="249" spans="2:65" s="12" customFormat="1">
      <c r="B249" s="149"/>
      <c r="D249" s="150" t="s">
        <v>156</v>
      </c>
      <c r="E249" s="151" t="s">
        <v>1</v>
      </c>
      <c r="F249" s="152" t="s">
        <v>1442</v>
      </c>
      <c r="H249" s="153">
        <v>9.6</v>
      </c>
      <c r="I249" s="154"/>
      <c r="L249" s="149"/>
      <c r="M249" s="155"/>
      <c r="T249" s="156"/>
      <c r="AT249" s="151" t="s">
        <v>156</v>
      </c>
      <c r="AU249" s="151" t="s">
        <v>90</v>
      </c>
      <c r="AV249" s="12" t="s">
        <v>90</v>
      </c>
      <c r="AW249" s="12" t="s">
        <v>36</v>
      </c>
      <c r="AX249" s="12" t="s">
        <v>81</v>
      </c>
      <c r="AY249" s="151" t="s">
        <v>144</v>
      </c>
    </row>
    <row r="250" spans="2:65" s="12" customFormat="1">
      <c r="B250" s="149"/>
      <c r="D250" s="150" t="s">
        <v>156</v>
      </c>
      <c r="E250" s="151" t="s">
        <v>1</v>
      </c>
      <c r="F250" s="152" t="s">
        <v>1443</v>
      </c>
      <c r="H250" s="153">
        <v>8.4</v>
      </c>
      <c r="I250" s="154"/>
      <c r="L250" s="149"/>
      <c r="M250" s="155"/>
      <c r="T250" s="156"/>
      <c r="AT250" s="151" t="s">
        <v>156</v>
      </c>
      <c r="AU250" s="151" t="s">
        <v>90</v>
      </c>
      <c r="AV250" s="12" t="s">
        <v>90</v>
      </c>
      <c r="AW250" s="12" t="s">
        <v>36</v>
      </c>
      <c r="AX250" s="12" t="s">
        <v>81</v>
      </c>
      <c r="AY250" s="151" t="s">
        <v>144</v>
      </c>
    </row>
    <row r="251" spans="2:65" s="14" customFormat="1">
      <c r="B251" s="166"/>
      <c r="D251" s="150" t="s">
        <v>156</v>
      </c>
      <c r="E251" s="167" t="s">
        <v>1</v>
      </c>
      <c r="F251" s="168" t="s">
        <v>173</v>
      </c>
      <c r="H251" s="169">
        <v>18</v>
      </c>
      <c r="I251" s="170"/>
      <c r="L251" s="166"/>
      <c r="M251" s="171"/>
      <c r="T251" s="172"/>
      <c r="AT251" s="167" t="s">
        <v>156</v>
      </c>
      <c r="AU251" s="167" t="s">
        <v>90</v>
      </c>
      <c r="AV251" s="14" t="s">
        <v>151</v>
      </c>
      <c r="AW251" s="14" t="s">
        <v>36</v>
      </c>
      <c r="AX251" s="14" t="s">
        <v>88</v>
      </c>
      <c r="AY251" s="167" t="s">
        <v>144</v>
      </c>
    </row>
    <row r="252" spans="2:65" s="1" customFormat="1" ht="37.9" customHeight="1">
      <c r="B252" s="32"/>
      <c r="C252" s="136" t="s">
        <v>294</v>
      </c>
      <c r="D252" s="136" t="s">
        <v>146</v>
      </c>
      <c r="E252" s="137" t="s">
        <v>407</v>
      </c>
      <c r="F252" s="138" t="s">
        <v>408</v>
      </c>
      <c r="G252" s="139" t="s">
        <v>149</v>
      </c>
      <c r="H252" s="140">
        <v>18</v>
      </c>
      <c r="I252" s="141"/>
      <c r="J252" s="142">
        <f>ROUND(I252*H252,2)</f>
        <v>0</v>
      </c>
      <c r="K252" s="138" t="s">
        <v>150</v>
      </c>
      <c r="L252" s="32"/>
      <c r="M252" s="143" t="s">
        <v>1</v>
      </c>
      <c r="N252" s="144" t="s">
        <v>46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151</v>
      </c>
      <c r="AT252" s="147" t="s">
        <v>146</v>
      </c>
      <c r="AU252" s="147" t="s">
        <v>90</v>
      </c>
      <c r="AY252" s="17" t="s">
        <v>144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88</v>
      </c>
      <c r="BK252" s="148">
        <f>ROUND(I252*H252,2)</f>
        <v>0</v>
      </c>
      <c r="BL252" s="17" t="s">
        <v>151</v>
      </c>
      <c r="BM252" s="147" t="s">
        <v>1487</v>
      </c>
    </row>
    <row r="253" spans="2:65" s="13" customFormat="1">
      <c r="B253" s="157"/>
      <c r="D253" s="150" t="s">
        <v>156</v>
      </c>
      <c r="E253" s="158" t="s">
        <v>1</v>
      </c>
      <c r="F253" s="159" t="s">
        <v>1178</v>
      </c>
      <c r="H253" s="158" t="s">
        <v>1</v>
      </c>
      <c r="I253" s="160"/>
      <c r="L253" s="157"/>
      <c r="M253" s="161"/>
      <c r="T253" s="162"/>
      <c r="AT253" s="158" t="s">
        <v>156</v>
      </c>
      <c r="AU253" s="158" t="s">
        <v>90</v>
      </c>
      <c r="AV253" s="13" t="s">
        <v>88</v>
      </c>
      <c r="AW253" s="13" t="s">
        <v>36</v>
      </c>
      <c r="AX253" s="13" t="s">
        <v>81</v>
      </c>
      <c r="AY253" s="158" t="s">
        <v>144</v>
      </c>
    </row>
    <row r="254" spans="2:65" s="13" customFormat="1">
      <c r="B254" s="157"/>
      <c r="D254" s="150" t="s">
        <v>156</v>
      </c>
      <c r="E254" s="158" t="s">
        <v>1</v>
      </c>
      <c r="F254" s="159" t="s">
        <v>163</v>
      </c>
      <c r="H254" s="158" t="s">
        <v>1</v>
      </c>
      <c r="I254" s="160"/>
      <c r="L254" s="157"/>
      <c r="M254" s="161"/>
      <c r="T254" s="162"/>
      <c r="AT254" s="158" t="s">
        <v>156</v>
      </c>
      <c r="AU254" s="158" t="s">
        <v>90</v>
      </c>
      <c r="AV254" s="13" t="s">
        <v>88</v>
      </c>
      <c r="AW254" s="13" t="s">
        <v>36</v>
      </c>
      <c r="AX254" s="13" t="s">
        <v>81</v>
      </c>
      <c r="AY254" s="158" t="s">
        <v>144</v>
      </c>
    </row>
    <row r="255" spans="2:65" s="12" customFormat="1">
      <c r="B255" s="149"/>
      <c r="D255" s="150" t="s">
        <v>156</v>
      </c>
      <c r="E255" s="151" t="s">
        <v>1</v>
      </c>
      <c r="F255" s="152" t="s">
        <v>1442</v>
      </c>
      <c r="H255" s="153">
        <v>9.6</v>
      </c>
      <c r="I255" s="154"/>
      <c r="L255" s="149"/>
      <c r="M255" s="155"/>
      <c r="T255" s="156"/>
      <c r="AT255" s="151" t="s">
        <v>156</v>
      </c>
      <c r="AU255" s="151" t="s">
        <v>90</v>
      </c>
      <c r="AV255" s="12" t="s">
        <v>90</v>
      </c>
      <c r="AW255" s="12" t="s">
        <v>36</v>
      </c>
      <c r="AX255" s="12" t="s">
        <v>81</v>
      </c>
      <c r="AY255" s="151" t="s">
        <v>144</v>
      </c>
    </row>
    <row r="256" spans="2:65" s="12" customFormat="1">
      <c r="B256" s="149"/>
      <c r="D256" s="150" t="s">
        <v>156</v>
      </c>
      <c r="E256" s="151" t="s">
        <v>1</v>
      </c>
      <c r="F256" s="152" t="s">
        <v>1443</v>
      </c>
      <c r="H256" s="153">
        <v>8.4</v>
      </c>
      <c r="I256" s="154"/>
      <c r="L256" s="149"/>
      <c r="M256" s="155"/>
      <c r="T256" s="156"/>
      <c r="AT256" s="151" t="s">
        <v>156</v>
      </c>
      <c r="AU256" s="151" t="s">
        <v>90</v>
      </c>
      <c r="AV256" s="12" t="s">
        <v>90</v>
      </c>
      <c r="AW256" s="12" t="s">
        <v>36</v>
      </c>
      <c r="AX256" s="12" t="s">
        <v>81</v>
      </c>
      <c r="AY256" s="151" t="s">
        <v>144</v>
      </c>
    </row>
    <row r="257" spans="2:65" s="14" customFormat="1">
      <c r="B257" s="166"/>
      <c r="D257" s="150" t="s">
        <v>156</v>
      </c>
      <c r="E257" s="167" t="s">
        <v>1</v>
      </c>
      <c r="F257" s="168" t="s">
        <v>173</v>
      </c>
      <c r="H257" s="169">
        <v>18</v>
      </c>
      <c r="I257" s="170"/>
      <c r="L257" s="166"/>
      <c r="M257" s="171"/>
      <c r="T257" s="172"/>
      <c r="AT257" s="167" t="s">
        <v>156</v>
      </c>
      <c r="AU257" s="167" t="s">
        <v>90</v>
      </c>
      <c r="AV257" s="14" t="s">
        <v>151</v>
      </c>
      <c r="AW257" s="14" t="s">
        <v>36</v>
      </c>
      <c r="AX257" s="14" t="s">
        <v>88</v>
      </c>
      <c r="AY257" s="167" t="s">
        <v>144</v>
      </c>
    </row>
    <row r="258" spans="2:65" s="1" customFormat="1" ht="24.2" customHeight="1">
      <c r="B258" s="32"/>
      <c r="C258" s="136" t="s">
        <v>302</v>
      </c>
      <c r="D258" s="136" t="s">
        <v>146</v>
      </c>
      <c r="E258" s="137" t="s">
        <v>411</v>
      </c>
      <c r="F258" s="138" t="s">
        <v>412</v>
      </c>
      <c r="G258" s="139" t="s">
        <v>149</v>
      </c>
      <c r="H258" s="140">
        <v>18</v>
      </c>
      <c r="I258" s="141"/>
      <c r="J258" s="142">
        <f>ROUND(I258*H258,2)</f>
        <v>0</v>
      </c>
      <c r="K258" s="138" t="s">
        <v>150</v>
      </c>
      <c r="L258" s="32"/>
      <c r="M258" s="143" t="s">
        <v>1</v>
      </c>
      <c r="N258" s="144" t="s">
        <v>46</v>
      </c>
      <c r="P258" s="145">
        <f>O258*H258</f>
        <v>0</v>
      </c>
      <c r="Q258" s="145">
        <v>0</v>
      </c>
      <c r="R258" s="145">
        <f>Q258*H258</f>
        <v>0</v>
      </c>
      <c r="S258" s="145">
        <v>0</v>
      </c>
      <c r="T258" s="146">
        <f>S258*H258</f>
        <v>0</v>
      </c>
      <c r="AR258" s="147" t="s">
        <v>151</v>
      </c>
      <c r="AT258" s="147" t="s">
        <v>146</v>
      </c>
      <c r="AU258" s="147" t="s">
        <v>90</v>
      </c>
      <c r="AY258" s="17" t="s">
        <v>144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88</v>
      </c>
      <c r="BK258" s="148">
        <f>ROUND(I258*H258,2)</f>
        <v>0</v>
      </c>
      <c r="BL258" s="17" t="s">
        <v>151</v>
      </c>
      <c r="BM258" s="147" t="s">
        <v>1488</v>
      </c>
    </row>
    <row r="259" spans="2:65" s="13" customFormat="1">
      <c r="B259" s="157"/>
      <c r="D259" s="150" t="s">
        <v>156</v>
      </c>
      <c r="E259" s="158" t="s">
        <v>1</v>
      </c>
      <c r="F259" s="159" t="s">
        <v>1178</v>
      </c>
      <c r="H259" s="158" t="s">
        <v>1</v>
      </c>
      <c r="I259" s="160"/>
      <c r="L259" s="157"/>
      <c r="M259" s="161"/>
      <c r="T259" s="162"/>
      <c r="AT259" s="158" t="s">
        <v>156</v>
      </c>
      <c r="AU259" s="158" t="s">
        <v>90</v>
      </c>
      <c r="AV259" s="13" t="s">
        <v>88</v>
      </c>
      <c r="AW259" s="13" t="s">
        <v>36</v>
      </c>
      <c r="AX259" s="13" t="s">
        <v>81</v>
      </c>
      <c r="AY259" s="158" t="s">
        <v>144</v>
      </c>
    </row>
    <row r="260" spans="2:65" s="13" customFormat="1">
      <c r="B260" s="157"/>
      <c r="D260" s="150" t="s">
        <v>156</v>
      </c>
      <c r="E260" s="158" t="s">
        <v>1</v>
      </c>
      <c r="F260" s="159" t="s">
        <v>163</v>
      </c>
      <c r="H260" s="158" t="s">
        <v>1</v>
      </c>
      <c r="I260" s="160"/>
      <c r="L260" s="157"/>
      <c r="M260" s="161"/>
      <c r="T260" s="162"/>
      <c r="AT260" s="158" t="s">
        <v>156</v>
      </c>
      <c r="AU260" s="158" t="s">
        <v>90</v>
      </c>
      <c r="AV260" s="13" t="s">
        <v>88</v>
      </c>
      <c r="AW260" s="13" t="s">
        <v>36</v>
      </c>
      <c r="AX260" s="13" t="s">
        <v>81</v>
      </c>
      <c r="AY260" s="158" t="s">
        <v>144</v>
      </c>
    </row>
    <row r="261" spans="2:65" s="12" customFormat="1">
      <c r="B261" s="149"/>
      <c r="D261" s="150" t="s">
        <v>156</v>
      </c>
      <c r="E261" s="151" t="s">
        <v>1</v>
      </c>
      <c r="F261" s="152" t="s">
        <v>1442</v>
      </c>
      <c r="H261" s="153">
        <v>9.6</v>
      </c>
      <c r="I261" s="154"/>
      <c r="L261" s="149"/>
      <c r="M261" s="155"/>
      <c r="T261" s="156"/>
      <c r="AT261" s="151" t="s">
        <v>156</v>
      </c>
      <c r="AU261" s="151" t="s">
        <v>90</v>
      </c>
      <c r="AV261" s="12" t="s">
        <v>90</v>
      </c>
      <c r="AW261" s="12" t="s">
        <v>36</v>
      </c>
      <c r="AX261" s="12" t="s">
        <v>81</v>
      </c>
      <c r="AY261" s="151" t="s">
        <v>144</v>
      </c>
    </row>
    <row r="262" spans="2:65" s="12" customFormat="1">
      <c r="B262" s="149"/>
      <c r="D262" s="150" t="s">
        <v>156</v>
      </c>
      <c r="E262" s="151" t="s">
        <v>1</v>
      </c>
      <c r="F262" s="152" t="s">
        <v>1443</v>
      </c>
      <c r="H262" s="153">
        <v>8.4</v>
      </c>
      <c r="I262" s="154"/>
      <c r="L262" s="149"/>
      <c r="M262" s="155"/>
      <c r="T262" s="156"/>
      <c r="AT262" s="151" t="s">
        <v>156</v>
      </c>
      <c r="AU262" s="151" t="s">
        <v>90</v>
      </c>
      <c r="AV262" s="12" t="s">
        <v>90</v>
      </c>
      <c r="AW262" s="12" t="s">
        <v>36</v>
      </c>
      <c r="AX262" s="12" t="s">
        <v>81</v>
      </c>
      <c r="AY262" s="151" t="s">
        <v>144</v>
      </c>
    </row>
    <row r="263" spans="2:65" s="14" customFormat="1">
      <c r="B263" s="166"/>
      <c r="D263" s="150" t="s">
        <v>156</v>
      </c>
      <c r="E263" s="167" t="s">
        <v>1</v>
      </c>
      <c r="F263" s="168" t="s">
        <v>173</v>
      </c>
      <c r="H263" s="169">
        <v>18</v>
      </c>
      <c r="I263" s="170"/>
      <c r="L263" s="166"/>
      <c r="M263" s="171"/>
      <c r="T263" s="172"/>
      <c r="AT263" s="167" t="s">
        <v>156</v>
      </c>
      <c r="AU263" s="167" t="s">
        <v>90</v>
      </c>
      <c r="AV263" s="14" t="s">
        <v>151</v>
      </c>
      <c r="AW263" s="14" t="s">
        <v>36</v>
      </c>
      <c r="AX263" s="14" t="s">
        <v>88</v>
      </c>
      <c r="AY263" s="167" t="s">
        <v>144</v>
      </c>
    </row>
    <row r="264" spans="2:65" s="1" customFormat="1" ht="24.2" customHeight="1">
      <c r="B264" s="32"/>
      <c r="C264" s="136" t="s">
        <v>308</v>
      </c>
      <c r="D264" s="136" t="s">
        <v>146</v>
      </c>
      <c r="E264" s="137" t="s">
        <v>415</v>
      </c>
      <c r="F264" s="138" t="s">
        <v>416</v>
      </c>
      <c r="G264" s="139" t="s">
        <v>149</v>
      </c>
      <c r="H264" s="140">
        <v>30</v>
      </c>
      <c r="I264" s="141"/>
      <c r="J264" s="142">
        <f>ROUND(I264*H264,2)</f>
        <v>0</v>
      </c>
      <c r="K264" s="138" t="s">
        <v>150</v>
      </c>
      <c r="L264" s="32"/>
      <c r="M264" s="143" t="s">
        <v>1</v>
      </c>
      <c r="N264" s="144" t="s">
        <v>46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151</v>
      </c>
      <c r="AT264" s="147" t="s">
        <v>146</v>
      </c>
      <c r="AU264" s="147" t="s">
        <v>90</v>
      </c>
      <c r="AY264" s="17" t="s">
        <v>144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88</v>
      </c>
      <c r="BK264" s="148">
        <f>ROUND(I264*H264,2)</f>
        <v>0</v>
      </c>
      <c r="BL264" s="17" t="s">
        <v>151</v>
      </c>
      <c r="BM264" s="147" t="s">
        <v>1489</v>
      </c>
    </row>
    <row r="265" spans="2:65" s="13" customFormat="1">
      <c r="B265" s="157"/>
      <c r="D265" s="150" t="s">
        <v>156</v>
      </c>
      <c r="E265" s="158" t="s">
        <v>1</v>
      </c>
      <c r="F265" s="159" t="s">
        <v>1178</v>
      </c>
      <c r="H265" s="158" t="s">
        <v>1</v>
      </c>
      <c r="I265" s="160"/>
      <c r="L265" s="157"/>
      <c r="M265" s="161"/>
      <c r="T265" s="162"/>
      <c r="AT265" s="158" t="s">
        <v>156</v>
      </c>
      <c r="AU265" s="158" t="s">
        <v>90</v>
      </c>
      <c r="AV265" s="13" t="s">
        <v>88</v>
      </c>
      <c r="AW265" s="13" t="s">
        <v>36</v>
      </c>
      <c r="AX265" s="13" t="s">
        <v>81</v>
      </c>
      <c r="AY265" s="158" t="s">
        <v>144</v>
      </c>
    </row>
    <row r="266" spans="2:65" s="13" customFormat="1">
      <c r="B266" s="157"/>
      <c r="D266" s="150" t="s">
        <v>156</v>
      </c>
      <c r="E266" s="158" t="s">
        <v>1</v>
      </c>
      <c r="F266" s="159" t="s">
        <v>163</v>
      </c>
      <c r="H266" s="158" t="s">
        <v>1</v>
      </c>
      <c r="I266" s="160"/>
      <c r="L266" s="157"/>
      <c r="M266" s="161"/>
      <c r="T266" s="162"/>
      <c r="AT266" s="158" t="s">
        <v>156</v>
      </c>
      <c r="AU266" s="158" t="s">
        <v>90</v>
      </c>
      <c r="AV266" s="13" t="s">
        <v>88</v>
      </c>
      <c r="AW266" s="13" t="s">
        <v>36</v>
      </c>
      <c r="AX266" s="13" t="s">
        <v>81</v>
      </c>
      <c r="AY266" s="158" t="s">
        <v>144</v>
      </c>
    </row>
    <row r="267" spans="2:65" s="12" customFormat="1">
      <c r="B267" s="149"/>
      <c r="D267" s="150" t="s">
        <v>156</v>
      </c>
      <c r="E267" s="151" t="s">
        <v>1</v>
      </c>
      <c r="F267" s="152" t="s">
        <v>1448</v>
      </c>
      <c r="H267" s="153">
        <v>15.6</v>
      </c>
      <c r="I267" s="154"/>
      <c r="L267" s="149"/>
      <c r="M267" s="155"/>
      <c r="T267" s="156"/>
      <c r="AT267" s="151" t="s">
        <v>156</v>
      </c>
      <c r="AU267" s="151" t="s">
        <v>90</v>
      </c>
      <c r="AV267" s="12" t="s">
        <v>90</v>
      </c>
      <c r="AW267" s="12" t="s">
        <v>36</v>
      </c>
      <c r="AX267" s="12" t="s">
        <v>81</v>
      </c>
      <c r="AY267" s="151" t="s">
        <v>144</v>
      </c>
    </row>
    <row r="268" spans="2:65" s="12" customFormat="1">
      <c r="B268" s="149"/>
      <c r="D268" s="150" t="s">
        <v>156</v>
      </c>
      <c r="E268" s="151" t="s">
        <v>1</v>
      </c>
      <c r="F268" s="152" t="s">
        <v>1449</v>
      </c>
      <c r="H268" s="153">
        <v>14.4</v>
      </c>
      <c r="I268" s="154"/>
      <c r="L268" s="149"/>
      <c r="M268" s="155"/>
      <c r="T268" s="156"/>
      <c r="AT268" s="151" t="s">
        <v>156</v>
      </c>
      <c r="AU268" s="151" t="s">
        <v>90</v>
      </c>
      <c r="AV268" s="12" t="s">
        <v>90</v>
      </c>
      <c r="AW268" s="12" t="s">
        <v>36</v>
      </c>
      <c r="AX268" s="12" t="s">
        <v>81</v>
      </c>
      <c r="AY268" s="151" t="s">
        <v>144</v>
      </c>
    </row>
    <row r="269" spans="2:65" s="14" customFormat="1">
      <c r="B269" s="166"/>
      <c r="D269" s="150" t="s">
        <v>156</v>
      </c>
      <c r="E269" s="167" t="s">
        <v>1</v>
      </c>
      <c r="F269" s="168" t="s">
        <v>173</v>
      </c>
      <c r="H269" s="169">
        <v>30</v>
      </c>
      <c r="I269" s="170"/>
      <c r="L269" s="166"/>
      <c r="M269" s="171"/>
      <c r="T269" s="172"/>
      <c r="AT269" s="167" t="s">
        <v>156</v>
      </c>
      <c r="AU269" s="167" t="s">
        <v>90</v>
      </c>
      <c r="AV269" s="14" t="s">
        <v>151</v>
      </c>
      <c r="AW269" s="14" t="s">
        <v>36</v>
      </c>
      <c r="AX269" s="14" t="s">
        <v>88</v>
      </c>
      <c r="AY269" s="167" t="s">
        <v>144</v>
      </c>
    </row>
    <row r="270" spans="2:65" s="1" customFormat="1" ht="44.25" customHeight="1">
      <c r="B270" s="32"/>
      <c r="C270" s="136" t="s">
        <v>315</v>
      </c>
      <c r="D270" s="136" t="s">
        <v>146</v>
      </c>
      <c r="E270" s="137" t="s">
        <v>419</v>
      </c>
      <c r="F270" s="138" t="s">
        <v>420</v>
      </c>
      <c r="G270" s="139" t="s">
        <v>149</v>
      </c>
      <c r="H270" s="140">
        <v>30</v>
      </c>
      <c r="I270" s="141"/>
      <c r="J270" s="142">
        <f>ROUND(I270*H270,2)</f>
        <v>0</v>
      </c>
      <c r="K270" s="138" t="s">
        <v>150</v>
      </c>
      <c r="L270" s="32"/>
      <c r="M270" s="143" t="s">
        <v>1</v>
      </c>
      <c r="N270" s="144" t="s">
        <v>46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151</v>
      </c>
      <c r="AT270" s="147" t="s">
        <v>146</v>
      </c>
      <c r="AU270" s="147" t="s">
        <v>90</v>
      </c>
      <c r="AY270" s="17" t="s">
        <v>144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88</v>
      </c>
      <c r="BK270" s="148">
        <f>ROUND(I270*H270,2)</f>
        <v>0</v>
      </c>
      <c r="BL270" s="17" t="s">
        <v>151</v>
      </c>
      <c r="BM270" s="147" t="s">
        <v>1490</v>
      </c>
    </row>
    <row r="271" spans="2:65" s="13" customFormat="1">
      <c r="B271" s="157"/>
      <c r="D271" s="150" t="s">
        <v>156</v>
      </c>
      <c r="E271" s="158" t="s">
        <v>1</v>
      </c>
      <c r="F271" s="159" t="s">
        <v>1178</v>
      </c>
      <c r="H271" s="158" t="s">
        <v>1</v>
      </c>
      <c r="I271" s="160"/>
      <c r="L271" s="157"/>
      <c r="M271" s="161"/>
      <c r="T271" s="162"/>
      <c r="AT271" s="158" t="s">
        <v>156</v>
      </c>
      <c r="AU271" s="158" t="s">
        <v>90</v>
      </c>
      <c r="AV271" s="13" t="s">
        <v>88</v>
      </c>
      <c r="AW271" s="13" t="s">
        <v>36</v>
      </c>
      <c r="AX271" s="13" t="s">
        <v>81</v>
      </c>
      <c r="AY271" s="158" t="s">
        <v>144</v>
      </c>
    </row>
    <row r="272" spans="2:65" s="13" customFormat="1">
      <c r="B272" s="157"/>
      <c r="D272" s="150" t="s">
        <v>156</v>
      </c>
      <c r="E272" s="158" t="s">
        <v>1</v>
      </c>
      <c r="F272" s="159" t="s">
        <v>163</v>
      </c>
      <c r="H272" s="158" t="s">
        <v>1</v>
      </c>
      <c r="I272" s="160"/>
      <c r="L272" s="157"/>
      <c r="M272" s="161"/>
      <c r="T272" s="162"/>
      <c r="AT272" s="158" t="s">
        <v>156</v>
      </c>
      <c r="AU272" s="158" t="s">
        <v>90</v>
      </c>
      <c r="AV272" s="13" t="s">
        <v>88</v>
      </c>
      <c r="AW272" s="13" t="s">
        <v>36</v>
      </c>
      <c r="AX272" s="13" t="s">
        <v>81</v>
      </c>
      <c r="AY272" s="158" t="s">
        <v>144</v>
      </c>
    </row>
    <row r="273" spans="2:65" s="12" customFormat="1">
      <c r="B273" s="149"/>
      <c r="D273" s="150" t="s">
        <v>156</v>
      </c>
      <c r="E273" s="151" t="s">
        <v>1</v>
      </c>
      <c r="F273" s="152" t="s">
        <v>1448</v>
      </c>
      <c r="H273" s="153">
        <v>15.6</v>
      </c>
      <c r="I273" s="154"/>
      <c r="L273" s="149"/>
      <c r="M273" s="155"/>
      <c r="T273" s="156"/>
      <c r="AT273" s="151" t="s">
        <v>156</v>
      </c>
      <c r="AU273" s="151" t="s">
        <v>90</v>
      </c>
      <c r="AV273" s="12" t="s">
        <v>90</v>
      </c>
      <c r="AW273" s="12" t="s">
        <v>36</v>
      </c>
      <c r="AX273" s="12" t="s">
        <v>81</v>
      </c>
      <c r="AY273" s="151" t="s">
        <v>144</v>
      </c>
    </row>
    <row r="274" spans="2:65" s="12" customFormat="1">
      <c r="B274" s="149"/>
      <c r="D274" s="150" t="s">
        <v>156</v>
      </c>
      <c r="E274" s="151" t="s">
        <v>1</v>
      </c>
      <c r="F274" s="152" t="s">
        <v>1449</v>
      </c>
      <c r="H274" s="153">
        <v>14.4</v>
      </c>
      <c r="I274" s="154"/>
      <c r="L274" s="149"/>
      <c r="M274" s="155"/>
      <c r="T274" s="156"/>
      <c r="AT274" s="151" t="s">
        <v>156</v>
      </c>
      <c r="AU274" s="151" t="s">
        <v>90</v>
      </c>
      <c r="AV274" s="12" t="s">
        <v>90</v>
      </c>
      <c r="AW274" s="12" t="s">
        <v>36</v>
      </c>
      <c r="AX274" s="12" t="s">
        <v>81</v>
      </c>
      <c r="AY274" s="151" t="s">
        <v>144</v>
      </c>
    </row>
    <row r="275" spans="2:65" s="14" customFormat="1">
      <c r="B275" s="166"/>
      <c r="D275" s="150" t="s">
        <v>156</v>
      </c>
      <c r="E275" s="167" t="s">
        <v>1</v>
      </c>
      <c r="F275" s="168" t="s">
        <v>173</v>
      </c>
      <c r="H275" s="169">
        <v>30</v>
      </c>
      <c r="I275" s="170"/>
      <c r="L275" s="166"/>
      <c r="M275" s="171"/>
      <c r="T275" s="172"/>
      <c r="AT275" s="167" t="s">
        <v>156</v>
      </c>
      <c r="AU275" s="167" t="s">
        <v>90</v>
      </c>
      <c r="AV275" s="14" t="s">
        <v>151</v>
      </c>
      <c r="AW275" s="14" t="s">
        <v>36</v>
      </c>
      <c r="AX275" s="14" t="s">
        <v>88</v>
      </c>
      <c r="AY275" s="167" t="s">
        <v>144</v>
      </c>
    </row>
    <row r="276" spans="2:65" s="11" customFormat="1" ht="22.9" customHeight="1">
      <c r="B276" s="124"/>
      <c r="D276" s="125" t="s">
        <v>80</v>
      </c>
      <c r="E276" s="134" t="s">
        <v>192</v>
      </c>
      <c r="F276" s="134" t="s">
        <v>445</v>
      </c>
      <c r="I276" s="127"/>
      <c r="J276" s="135">
        <f>BK276</f>
        <v>0</v>
      </c>
      <c r="L276" s="124"/>
      <c r="M276" s="129"/>
      <c r="P276" s="130">
        <f>SUM(P277:P285)</f>
        <v>0</v>
      </c>
      <c r="R276" s="130">
        <f>SUM(R277:R285)</f>
        <v>0.64621680000000004</v>
      </c>
      <c r="T276" s="131">
        <f>SUM(T277:T285)</f>
        <v>0</v>
      </c>
      <c r="AR276" s="125" t="s">
        <v>88</v>
      </c>
      <c r="AT276" s="132" t="s">
        <v>80</v>
      </c>
      <c r="AU276" s="132" t="s">
        <v>88</v>
      </c>
      <c r="AY276" s="125" t="s">
        <v>144</v>
      </c>
      <c r="BK276" s="133">
        <f>SUM(BK277:BK285)</f>
        <v>0</v>
      </c>
    </row>
    <row r="277" spans="2:65" s="1" customFormat="1" ht="37.9" customHeight="1">
      <c r="B277" s="32"/>
      <c r="C277" s="136" t="s">
        <v>320</v>
      </c>
      <c r="D277" s="136" t="s">
        <v>146</v>
      </c>
      <c r="E277" s="137" t="s">
        <v>1491</v>
      </c>
      <c r="F277" s="138" t="s">
        <v>1492</v>
      </c>
      <c r="G277" s="139" t="s">
        <v>224</v>
      </c>
      <c r="H277" s="140">
        <v>6</v>
      </c>
      <c r="I277" s="141"/>
      <c r="J277" s="142">
        <f>ROUND(I277*H277,2)</f>
        <v>0</v>
      </c>
      <c r="K277" s="138" t="s">
        <v>150</v>
      </c>
      <c r="L277" s="32"/>
      <c r="M277" s="143" t="s">
        <v>1</v>
      </c>
      <c r="N277" s="144" t="s">
        <v>46</v>
      </c>
      <c r="P277" s="145">
        <f>O277*H277</f>
        <v>0</v>
      </c>
      <c r="Q277" s="145">
        <v>3.0000000000000001E-5</v>
      </c>
      <c r="R277" s="145">
        <f>Q277*H277</f>
        <v>1.8000000000000001E-4</v>
      </c>
      <c r="S277" s="145">
        <v>0</v>
      </c>
      <c r="T277" s="146">
        <f>S277*H277</f>
        <v>0</v>
      </c>
      <c r="AR277" s="147" t="s">
        <v>151</v>
      </c>
      <c r="AT277" s="147" t="s">
        <v>146</v>
      </c>
      <c r="AU277" s="147" t="s">
        <v>90</v>
      </c>
      <c r="AY277" s="17" t="s">
        <v>144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88</v>
      </c>
      <c r="BK277" s="148">
        <f>ROUND(I277*H277,2)</f>
        <v>0</v>
      </c>
      <c r="BL277" s="17" t="s">
        <v>151</v>
      </c>
      <c r="BM277" s="147" t="s">
        <v>1493</v>
      </c>
    </row>
    <row r="278" spans="2:65" s="1" customFormat="1" ht="24.2" customHeight="1">
      <c r="B278" s="32"/>
      <c r="C278" s="173" t="s">
        <v>326</v>
      </c>
      <c r="D278" s="173" t="s">
        <v>309</v>
      </c>
      <c r="E278" s="174" t="s">
        <v>1494</v>
      </c>
      <c r="F278" s="175" t="s">
        <v>1495</v>
      </c>
      <c r="G278" s="176" t="s">
        <v>224</v>
      </c>
      <c r="H278" s="177">
        <v>6.18</v>
      </c>
      <c r="I278" s="178"/>
      <c r="J278" s="179">
        <f>ROUND(I278*H278,2)</f>
        <v>0</v>
      </c>
      <c r="K278" s="175" t="s">
        <v>150</v>
      </c>
      <c r="L278" s="180"/>
      <c r="M278" s="181" t="s">
        <v>1</v>
      </c>
      <c r="N278" s="182" t="s">
        <v>46</v>
      </c>
      <c r="P278" s="145">
        <f>O278*H278</f>
        <v>0</v>
      </c>
      <c r="Q278" s="145">
        <v>2.5760000000000002E-2</v>
      </c>
      <c r="R278" s="145">
        <f>Q278*H278</f>
        <v>0.1591968</v>
      </c>
      <c r="S278" s="145">
        <v>0</v>
      </c>
      <c r="T278" s="146">
        <f>S278*H278</f>
        <v>0</v>
      </c>
      <c r="AR278" s="147" t="s">
        <v>192</v>
      </c>
      <c r="AT278" s="147" t="s">
        <v>309</v>
      </c>
      <c r="AU278" s="147" t="s">
        <v>90</v>
      </c>
      <c r="AY278" s="17" t="s">
        <v>144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88</v>
      </c>
      <c r="BK278" s="148">
        <f>ROUND(I278*H278,2)</f>
        <v>0</v>
      </c>
      <c r="BL278" s="17" t="s">
        <v>151</v>
      </c>
      <c r="BM278" s="147" t="s">
        <v>1496</v>
      </c>
    </row>
    <row r="279" spans="2:65" s="12" customFormat="1">
      <c r="B279" s="149"/>
      <c r="D279" s="150" t="s">
        <v>156</v>
      </c>
      <c r="F279" s="152" t="s">
        <v>1497</v>
      </c>
      <c r="H279" s="153">
        <v>6.18</v>
      </c>
      <c r="I279" s="154"/>
      <c r="L279" s="149"/>
      <c r="M279" s="155"/>
      <c r="T279" s="156"/>
      <c r="AT279" s="151" t="s">
        <v>156</v>
      </c>
      <c r="AU279" s="151" t="s">
        <v>90</v>
      </c>
      <c r="AV279" s="12" t="s">
        <v>90</v>
      </c>
      <c r="AW279" s="12" t="s">
        <v>4</v>
      </c>
      <c r="AX279" s="12" t="s">
        <v>88</v>
      </c>
      <c r="AY279" s="151" t="s">
        <v>144</v>
      </c>
    </row>
    <row r="280" spans="2:65" s="1" customFormat="1" ht="37.9" customHeight="1">
      <c r="B280" s="32"/>
      <c r="C280" s="136" t="s">
        <v>331</v>
      </c>
      <c r="D280" s="136" t="s">
        <v>146</v>
      </c>
      <c r="E280" s="137" t="s">
        <v>1498</v>
      </c>
      <c r="F280" s="138" t="s">
        <v>1499</v>
      </c>
      <c r="G280" s="139" t="s">
        <v>224</v>
      </c>
      <c r="H280" s="140">
        <v>6</v>
      </c>
      <c r="I280" s="141"/>
      <c r="J280" s="142">
        <f t="shared" ref="J280:J285" si="0">ROUND(I280*H280,2)</f>
        <v>0</v>
      </c>
      <c r="K280" s="138" t="s">
        <v>150</v>
      </c>
      <c r="L280" s="32"/>
      <c r="M280" s="143" t="s">
        <v>1</v>
      </c>
      <c r="N280" s="144" t="s">
        <v>46</v>
      </c>
      <c r="P280" s="145">
        <f t="shared" ref="P280:P285" si="1">O280*H280</f>
        <v>0</v>
      </c>
      <c r="Q280" s="145">
        <v>4.0000000000000003E-5</v>
      </c>
      <c r="R280" s="145">
        <f t="shared" ref="R280:R285" si="2">Q280*H280</f>
        <v>2.4000000000000003E-4</v>
      </c>
      <c r="S280" s="145">
        <v>0</v>
      </c>
      <c r="T280" s="146">
        <f t="shared" ref="T280:T285" si="3">S280*H280</f>
        <v>0</v>
      </c>
      <c r="AR280" s="147" t="s">
        <v>151</v>
      </c>
      <c r="AT280" s="147" t="s">
        <v>146</v>
      </c>
      <c r="AU280" s="147" t="s">
        <v>90</v>
      </c>
      <c r="AY280" s="17" t="s">
        <v>144</v>
      </c>
      <c r="BE280" s="148">
        <f t="shared" ref="BE280:BE285" si="4">IF(N280="základní",J280,0)</f>
        <v>0</v>
      </c>
      <c r="BF280" s="148">
        <f t="shared" ref="BF280:BF285" si="5">IF(N280="snížená",J280,0)</f>
        <v>0</v>
      </c>
      <c r="BG280" s="148">
        <f t="shared" ref="BG280:BG285" si="6">IF(N280="zákl. přenesená",J280,0)</f>
        <v>0</v>
      </c>
      <c r="BH280" s="148">
        <f t="shared" ref="BH280:BH285" si="7">IF(N280="sníž. přenesená",J280,0)</f>
        <v>0</v>
      </c>
      <c r="BI280" s="148">
        <f t="shared" ref="BI280:BI285" si="8">IF(N280="nulová",J280,0)</f>
        <v>0</v>
      </c>
      <c r="BJ280" s="17" t="s">
        <v>88</v>
      </c>
      <c r="BK280" s="148">
        <f t="shared" ref="BK280:BK285" si="9">ROUND(I280*H280,2)</f>
        <v>0</v>
      </c>
      <c r="BL280" s="17" t="s">
        <v>151</v>
      </c>
      <c r="BM280" s="147" t="s">
        <v>1500</v>
      </c>
    </row>
    <row r="281" spans="2:65" s="1" customFormat="1" ht="24.2" customHeight="1">
      <c r="B281" s="32"/>
      <c r="C281" s="173" t="s">
        <v>336</v>
      </c>
      <c r="D281" s="173" t="s">
        <v>309</v>
      </c>
      <c r="E281" s="174" t="s">
        <v>1501</v>
      </c>
      <c r="F281" s="175" t="s">
        <v>1502</v>
      </c>
      <c r="G281" s="176" t="s">
        <v>224</v>
      </c>
      <c r="H281" s="177">
        <v>6</v>
      </c>
      <c r="I281" s="178"/>
      <c r="J281" s="179">
        <f t="shared" si="0"/>
        <v>0</v>
      </c>
      <c r="K281" s="175" t="s">
        <v>1</v>
      </c>
      <c r="L281" s="180"/>
      <c r="M281" s="181" t="s">
        <v>1</v>
      </c>
      <c r="N281" s="182" t="s">
        <v>46</v>
      </c>
      <c r="P281" s="145">
        <f t="shared" si="1"/>
        <v>0</v>
      </c>
      <c r="Q281" s="145">
        <v>0.08</v>
      </c>
      <c r="R281" s="145">
        <f t="shared" si="2"/>
        <v>0.48</v>
      </c>
      <c r="S281" s="145">
        <v>0</v>
      </c>
      <c r="T281" s="146">
        <f t="shared" si="3"/>
        <v>0</v>
      </c>
      <c r="AR281" s="147" t="s">
        <v>192</v>
      </c>
      <c r="AT281" s="147" t="s">
        <v>309</v>
      </c>
      <c r="AU281" s="147" t="s">
        <v>90</v>
      </c>
      <c r="AY281" s="17" t="s">
        <v>144</v>
      </c>
      <c r="BE281" s="148">
        <f t="shared" si="4"/>
        <v>0</v>
      </c>
      <c r="BF281" s="148">
        <f t="shared" si="5"/>
        <v>0</v>
      </c>
      <c r="BG281" s="148">
        <f t="shared" si="6"/>
        <v>0</v>
      </c>
      <c r="BH281" s="148">
        <f t="shared" si="7"/>
        <v>0</v>
      </c>
      <c r="BI281" s="148">
        <f t="shared" si="8"/>
        <v>0</v>
      </c>
      <c r="BJ281" s="17" t="s">
        <v>88</v>
      </c>
      <c r="BK281" s="148">
        <f t="shared" si="9"/>
        <v>0</v>
      </c>
      <c r="BL281" s="17" t="s">
        <v>151</v>
      </c>
      <c r="BM281" s="147" t="s">
        <v>1503</v>
      </c>
    </row>
    <row r="282" spans="2:65" s="1" customFormat="1" ht="37.9" customHeight="1">
      <c r="B282" s="32"/>
      <c r="C282" s="136" t="s">
        <v>341</v>
      </c>
      <c r="D282" s="136" t="s">
        <v>146</v>
      </c>
      <c r="E282" s="137" t="s">
        <v>1504</v>
      </c>
      <c r="F282" s="138" t="s">
        <v>1505</v>
      </c>
      <c r="G282" s="139" t="s">
        <v>350</v>
      </c>
      <c r="H282" s="140">
        <v>3</v>
      </c>
      <c r="I282" s="141"/>
      <c r="J282" s="142">
        <f t="shared" si="0"/>
        <v>0</v>
      </c>
      <c r="K282" s="138" t="s">
        <v>150</v>
      </c>
      <c r="L282" s="32"/>
      <c r="M282" s="143" t="s">
        <v>1</v>
      </c>
      <c r="N282" s="144" t="s">
        <v>46</v>
      </c>
      <c r="P282" s="145">
        <f t="shared" si="1"/>
        <v>0</v>
      </c>
      <c r="Q282" s="145">
        <v>2.0000000000000002E-5</v>
      </c>
      <c r="R282" s="145">
        <f t="shared" si="2"/>
        <v>6.0000000000000008E-5</v>
      </c>
      <c r="S282" s="145">
        <v>0</v>
      </c>
      <c r="T282" s="146">
        <f t="shared" si="3"/>
        <v>0</v>
      </c>
      <c r="AR282" s="147" t="s">
        <v>151</v>
      </c>
      <c r="AT282" s="147" t="s">
        <v>146</v>
      </c>
      <c r="AU282" s="147" t="s">
        <v>90</v>
      </c>
      <c r="AY282" s="17" t="s">
        <v>144</v>
      </c>
      <c r="BE282" s="148">
        <f t="shared" si="4"/>
        <v>0</v>
      </c>
      <c r="BF282" s="148">
        <f t="shared" si="5"/>
        <v>0</v>
      </c>
      <c r="BG282" s="148">
        <f t="shared" si="6"/>
        <v>0</v>
      </c>
      <c r="BH282" s="148">
        <f t="shared" si="7"/>
        <v>0</v>
      </c>
      <c r="BI282" s="148">
        <f t="shared" si="8"/>
        <v>0</v>
      </c>
      <c r="BJ282" s="17" t="s">
        <v>88</v>
      </c>
      <c r="BK282" s="148">
        <f t="shared" si="9"/>
        <v>0</v>
      </c>
      <c r="BL282" s="17" t="s">
        <v>151</v>
      </c>
      <c r="BM282" s="147" t="s">
        <v>1506</v>
      </c>
    </row>
    <row r="283" spans="2:65" s="1" customFormat="1" ht="21.75" customHeight="1">
      <c r="B283" s="32"/>
      <c r="C283" s="173" t="s">
        <v>347</v>
      </c>
      <c r="D283" s="173" t="s">
        <v>309</v>
      </c>
      <c r="E283" s="174" t="s">
        <v>1507</v>
      </c>
      <c r="F283" s="175" t="s">
        <v>1508</v>
      </c>
      <c r="G283" s="176" t="s">
        <v>350</v>
      </c>
      <c r="H283" s="177">
        <v>3</v>
      </c>
      <c r="I283" s="178"/>
      <c r="J283" s="179">
        <f t="shared" si="0"/>
        <v>0</v>
      </c>
      <c r="K283" s="175" t="s">
        <v>150</v>
      </c>
      <c r="L283" s="180"/>
      <c r="M283" s="181" t="s">
        <v>1</v>
      </c>
      <c r="N283" s="182" t="s">
        <v>46</v>
      </c>
      <c r="P283" s="145">
        <f t="shared" si="1"/>
        <v>0</v>
      </c>
      <c r="Q283" s="145">
        <v>1.2999999999999999E-3</v>
      </c>
      <c r="R283" s="145">
        <f t="shared" si="2"/>
        <v>3.8999999999999998E-3</v>
      </c>
      <c r="S283" s="145">
        <v>0</v>
      </c>
      <c r="T283" s="146">
        <f t="shared" si="3"/>
        <v>0</v>
      </c>
      <c r="AR283" s="147" t="s">
        <v>192</v>
      </c>
      <c r="AT283" s="147" t="s">
        <v>309</v>
      </c>
      <c r="AU283" s="147" t="s">
        <v>90</v>
      </c>
      <c r="AY283" s="17" t="s">
        <v>144</v>
      </c>
      <c r="BE283" s="148">
        <f t="shared" si="4"/>
        <v>0</v>
      </c>
      <c r="BF283" s="148">
        <f t="shared" si="5"/>
        <v>0</v>
      </c>
      <c r="BG283" s="148">
        <f t="shared" si="6"/>
        <v>0</v>
      </c>
      <c r="BH283" s="148">
        <f t="shared" si="7"/>
        <v>0</v>
      </c>
      <c r="BI283" s="148">
        <f t="shared" si="8"/>
        <v>0</v>
      </c>
      <c r="BJ283" s="17" t="s">
        <v>88</v>
      </c>
      <c r="BK283" s="148">
        <f t="shared" si="9"/>
        <v>0</v>
      </c>
      <c r="BL283" s="17" t="s">
        <v>151</v>
      </c>
      <c r="BM283" s="147" t="s">
        <v>1509</v>
      </c>
    </row>
    <row r="284" spans="2:65" s="1" customFormat="1" ht="37.9" customHeight="1">
      <c r="B284" s="32"/>
      <c r="C284" s="136" t="s">
        <v>352</v>
      </c>
      <c r="D284" s="136" t="s">
        <v>146</v>
      </c>
      <c r="E284" s="137" t="s">
        <v>1510</v>
      </c>
      <c r="F284" s="138" t="s">
        <v>1511</v>
      </c>
      <c r="G284" s="139" t="s">
        <v>350</v>
      </c>
      <c r="H284" s="140">
        <v>2</v>
      </c>
      <c r="I284" s="141"/>
      <c r="J284" s="142">
        <f t="shared" si="0"/>
        <v>0</v>
      </c>
      <c r="K284" s="138" t="s">
        <v>1</v>
      </c>
      <c r="L284" s="32"/>
      <c r="M284" s="143" t="s">
        <v>1</v>
      </c>
      <c r="N284" s="144" t="s">
        <v>46</v>
      </c>
      <c r="P284" s="145">
        <f t="shared" si="1"/>
        <v>0</v>
      </c>
      <c r="Q284" s="145">
        <v>2.0000000000000002E-5</v>
      </c>
      <c r="R284" s="145">
        <f t="shared" si="2"/>
        <v>4.0000000000000003E-5</v>
      </c>
      <c r="S284" s="145">
        <v>0</v>
      </c>
      <c r="T284" s="146">
        <f t="shared" si="3"/>
        <v>0</v>
      </c>
      <c r="AR284" s="147" t="s">
        <v>151</v>
      </c>
      <c r="AT284" s="147" t="s">
        <v>146</v>
      </c>
      <c r="AU284" s="147" t="s">
        <v>90</v>
      </c>
      <c r="AY284" s="17" t="s">
        <v>144</v>
      </c>
      <c r="BE284" s="148">
        <f t="shared" si="4"/>
        <v>0</v>
      </c>
      <c r="BF284" s="148">
        <f t="shared" si="5"/>
        <v>0</v>
      </c>
      <c r="BG284" s="148">
        <f t="shared" si="6"/>
        <v>0</v>
      </c>
      <c r="BH284" s="148">
        <f t="shared" si="7"/>
        <v>0</v>
      </c>
      <c r="BI284" s="148">
        <f t="shared" si="8"/>
        <v>0</v>
      </c>
      <c r="BJ284" s="17" t="s">
        <v>88</v>
      </c>
      <c r="BK284" s="148">
        <f t="shared" si="9"/>
        <v>0</v>
      </c>
      <c r="BL284" s="17" t="s">
        <v>151</v>
      </c>
      <c r="BM284" s="147" t="s">
        <v>1512</v>
      </c>
    </row>
    <row r="285" spans="2:65" s="1" customFormat="1" ht="21.75" customHeight="1">
      <c r="B285" s="32"/>
      <c r="C285" s="173" t="s">
        <v>356</v>
      </c>
      <c r="D285" s="173" t="s">
        <v>309</v>
      </c>
      <c r="E285" s="174" t="s">
        <v>1513</v>
      </c>
      <c r="F285" s="175" t="s">
        <v>1514</v>
      </c>
      <c r="G285" s="176" t="s">
        <v>350</v>
      </c>
      <c r="H285" s="177">
        <v>2</v>
      </c>
      <c r="I285" s="178"/>
      <c r="J285" s="179">
        <f t="shared" si="0"/>
        <v>0</v>
      </c>
      <c r="K285" s="175" t="s">
        <v>1</v>
      </c>
      <c r="L285" s="180"/>
      <c r="M285" s="181" t="s">
        <v>1</v>
      </c>
      <c r="N285" s="182" t="s">
        <v>46</v>
      </c>
      <c r="P285" s="145">
        <f t="shared" si="1"/>
        <v>0</v>
      </c>
      <c r="Q285" s="145">
        <v>1.2999999999999999E-3</v>
      </c>
      <c r="R285" s="145">
        <f t="shared" si="2"/>
        <v>2.5999999999999999E-3</v>
      </c>
      <c r="S285" s="145">
        <v>0</v>
      </c>
      <c r="T285" s="146">
        <f t="shared" si="3"/>
        <v>0</v>
      </c>
      <c r="AR285" s="147" t="s">
        <v>192</v>
      </c>
      <c r="AT285" s="147" t="s">
        <v>309</v>
      </c>
      <c r="AU285" s="147" t="s">
        <v>90</v>
      </c>
      <c r="AY285" s="17" t="s">
        <v>144</v>
      </c>
      <c r="BE285" s="148">
        <f t="shared" si="4"/>
        <v>0</v>
      </c>
      <c r="BF285" s="148">
        <f t="shared" si="5"/>
        <v>0</v>
      </c>
      <c r="BG285" s="148">
        <f t="shared" si="6"/>
        <v>0</v>
      </c>
      <c r="BH285" s="148">
        <f t="shared" si="7"/>
        <v>0</v>
      </c>
      <c r="BI285" s="148">
        <f t="shared" si="8"/>
        <v>0</v>
      </c>
      <c r="BJ285" s="17" t="s">
        <v>88</v>
      </c>
      <c r="BK285" s="148">
        <f t="shared" si="9"/>
        <v>0</v>
      </c>
      <c r="BL285" s="17" t="s">
        <v>151</v>
      </c>
      <c r="BM285" s="147" t="s">
        <v>1515</v>
      </c>
    </row>
    <row r="286" spans="2:65" s="11" customFormat="1" ht="22.9" customHeight="1">
      <c r="B286" s="124"/>
      <c r="D286" s="125" t="s">
        <v>80</v>
      </c>
      <c r="E286" s="134" t="s">
        <v>197</v>
      </c>
      <c r="F286" s="134" t="s">
        <v>771</v>
      </c>
      <c r="I286" s="127"/>
      <c r="J286" s="135">
        <f>BK286</f>
        <v>0</v>
      </c>
      <c r="L286" s="124"/>
      <c r="M286" s="129"/>
      <c r="P286" s="130">
        <f>SUM(P287:P294)</f>
        <v>0</v>
      </c>
      <c r="R286" s="130">
        <f>SUM(R287:R294)</f>
        <v>8.4000000000000012E-3</v>
      </c>
      <c r="T286" s="131">
        <f>SUM(T287:T294)</f>
        <v>0</v>
      </c>
      <c r="AR286" s="125" t="s">
        <v>88</v>
      </c>
      <c r="AT286" s="132" t="s">
        <v>80</v>
      </c>
      <c r="AU286" s="132" t="s">
        <v>88</v>
      </c>
      <c r="AY286" s="125" t="s">
        <v>144</v>
      </c>
      <c r="BK286" s="133">
        <f>SUM(BK287:BK294)</f>
        <v>0</v>
      </c>
    </row>
    <row r="287" spans="2:65" s="1" customFormat="1" ht="37.9" customHeight="1">
      <c r="B287" s="32"/>
      <c r="C287" s="136" t="s">
        <v>361</v>
      </c>
      <c r="D287" s="136" t="s">
        <v>146</v>
      </c>
      <c r="E287" s="137" t="s">
        <v>773</v>
      </c>
      <c r="F287" s="138" t="s">
        <v>774</v>
      </c>
      <c r="G287" s="139" t="s">
        <v>224</v>
      </c>
      <c r="H287" s="140">
        <v>24</v>
      </c>
      <c r="I287" s="141"/>
      <c r="J287" s="142">
        <f>ROUND(I287*H287,2)</f>
        <v>0</v>
      </c>
      <c r="K287" s="138" t="s">
        <v>150</v>
      </c>
      <c r="L287" s="32"/>
      <c r="M287" s="143" t="s">
        <v>1</v>
      </c>
      <c r="N287" s="144" t="s">
        <v>46</v>
      </c>
      <c r="P287" s="145">
        <f>O287*H287</f>
        <v>0</v>
      </c>
      <c r="Q287" s="145">
        <v>1.0000000000000001E-5</v>
      </c>
      <c r="R287" s="145">
        <f>Q287*H287</f>
        <v>2.4000000000000003E-4</v>
      </c>
      <c r="S287" s="145">
        <v>0</v>
      </c>
      <c r="T287" s="146">
        <f>S287*H287</f>
        <v>0</v>
      </c>
      <c r="AR287" s="147" t="s">
        <v>151</v>
      </c>
      <c r="AT287" s="147" t="s">
        <v>146</v>
      </c>
      <c r="AU287" s="147" t="s">
        <v>90</v>
      </c>
      <c r="AY287" s="17" t="s">
        <v>144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88</v>
      </c>
      <c r="BK287" s="148">
        <f>ROUND(I287*H287,2)</f>
        <v>0</v>
      </c>
      <c r="BL287" s="17" t="s">
        <v>151</v>
      </c>
      <c r="BM287" s="147" t="s">
        <v>1516</v>
      </c>
    </row>
    <row r="288" spans="2:65" s="12" customFormat="1">
      <c r="B288" s="149"/>
      <c r="D288" s="150" t="s">
        <v>156</v>
      </c>
      <c r="E288" s="151" t="s">
        <v>1</v>
      </c>
      <c r="F288" s="152" t="s">
        <v>1517</v>
      </c>
      <c r="H288" s="153">
        <v>24</v>
      </c>
      <c r="I288" s="154"/>
      <c r="L288" s="149"/>
      <c r="M288" s="155"/>
      <c r="T288" s="156"/>
      <c r="AT288" s="151" t="s">
        <v>156</v>
      </c>
      <c r="AU288" s="151" t="s">
        <v>90</v>
      </c>
      <c r="AV288" s="12" t="s">
        <v>90</v>
      </c>
      <c r="AW288" s="12" t="s">
        <v>36</v>
      </c>
      <c r="AX288" s="12" t="s">
        <v>88</v>
      </c>
      <c r="AY288" s="151" t="s">
        <v>144</v>
      </c>
    </row>
    <row r="289" spans="2:65" s="1" customFormat="1" ht="55.5" customHeight="1">
      <c r="B289" s="32"/>
      <c r="C289" s="136" t="s">
        <v>366</v>
      </c>
      <c r="D289" s="136" t="s">
        <v>146</v>
      </c>
      <c r="E289" s="137" t="s">
        <v>778</v>
      </c>
      <c r="F289" s="138" t="s">
        <v>779</v>
      </c>
      <c r="G289" s="139" t="s">
        <v>224</v>
      </c>
      <c r="H289" s="140">
        <v>24</v>
      </c>
      <c r="I289" s="141"/>
      <c r="J289" s="142">
        <f>ROUND(I289*H289,2)</f>
        <v>0</v>
      </c>
      <c r="K289" s="138" t="s">
        <v>150</v>
      </c>
      <c r="L289" s="32"/>
      <c r="M289" s="143" t="s">
        <v>1</v>
      </c>
      <c r="N289" s="144" t="s">
        <v>46</v>
      </c>
      <c r="P289" s="145">
        <f>O289*H289</f>
        <v>0</v>
      </c>
      <c r="Q289" s="145">
        <v>3.4000000000000002E-4</v>
      </c>
      <c r="R289" s="145">
        <f>Q289*H289</f>
        <v>8.1600000000000006E-3</v>
      </c>
      <c r="S289" s="145">
        <v>0</v>
      </c>
      <c r="T289" s="146">
        <f>S289*H289</f>
        <v>0</v>
      </c>
      <c r="AR289" s="147" t="s">
        <v>151</v>
      </c>
      <c r="AT289" s="147" t="s">
        <v>146</v>
      </c>
      <c r="AU289" s="147" t="s">
        <v>90</v>
      </c>
      <c r="AY289" s="17" t="s">
        <v>144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88</v>
      </c>
      <c r="BK289" s="148">
        <f>ROUND(I289*H289,2)</f>
        <v>0</v>
      </c>
      <c r="BL289" s="17" t="s">
        <v>151</v>
      </c>
      <c r="BM289" s="147" t="s">
        <v>1518</v>
      </c>
    </row>
    <row r="290" spans="2:65" s="12" customFormat="1">
      <c r="B290" s="149"/>
      <c r="D290" s="150" t="s">
        <v>156</v>
      </c>
      <c r="E290" s="151" t="s">
        <v>1</v>
      </c>
      <c r="F290" s="152" t="s">
        <v>1517</v>
      </c>
      <c r="H290" s="153">
        <v>24</v>
      </c>
      <c r="I290" s="154"/>
      <c r="L290" s="149"/>
      <c r="M290" s="155"/>
      <c r="T290" s="156"/>
      <c r="AT290" s="151" t="s">
        <v>156</v>
      </c>
      <c r="AU290" s="151" t="s">
        <v>90</v>
      </c>
      <c r="AV290" s="12" t="s">
        <v>90</v>
      </c>
      <c r="AW290" s="12" t="s">
        <v>36</v>
      </c>
      <c r="AX290" s="12" t="s">
        <v>88</v>
      </c>
      <c r="AY290" s="151" t="s">
        <v>144</v>
      </c>
    </row>
    <row r="291" spans="2:65" s="1" customFormat="1" ht="37.9" customHeight="1">
      <c r="B291" s="32"/>
      <c r="C291" s="136" t="s">
        <v>372</v>
      </c>
      <c r="D291" s="136" t="s">
        <v>146</v>
      </c>
      <c r="E291" s="137" t="s">
        <v>782</v>
      </c>
      <c r="F291" s="138" t="s">
        <v>783</v>
      </c>
      <c r="G291" s="139" t="s">
        <v>224</v>
      </c>
      <c r="H291" s="140">
        <v>24</v>
      </c>
      <c r="I291" s="141"/>
      <c r="J291" s="142">
        <f>ROUND(I291*H291,2)</f>
        <v>0</v>
      </c>
      <c r="K291" s="138" t="s">
        <v>1</v>
      </c>
      <c r="L291" s="32"/>
      <c r="M291" s="143" t="s">
        <v>1</v>
      </c>
      <c r="N291" s="144" t="s">
        <v>46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151</v>
      </c>
      <c r="AT291" s="147" t="s">
        <v>146</v>
      </c>
      <c r="AU291" s="147" t="s">
        <v>90</v>
      </c>
      <c r="AY291" s="17" t="s">
        <v>144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88</v>
      </c>
      <c r="BK291" s="148">
        <f>ROUND(I291*H291,2)</f>
        <v>0</v>
      </c>
      <c r="BL291" s="17" t="s">
        <v>151</v>
      </c>
      <c r="BM291" s="147" t="s">
        <v>1519</v>
      </c>
    </row>
    <row r="292" spans="2:65" s="12" customFormat="1">
      <c r="B292" s="149"/>
      <c r="D292" s="150" t="s">
        <v>156</v>
      </c>
      <c r="E292" s="151" t="s">
        <v>1</v>
      </c>
      <c r="F292" s="152" t="s">
        <v>1517</v>
      </c>
      <c r="H292" s="153">
        <v>24</v>
      </c>
      <c r="I292" s="154"/>
      <c r="L292" s="149"/>
      <c r="M292" s="155"/>
      <c r="T292" s="156"/>
      <c r="AT292" s="151" t="s">
        <v>156</v>
      </c>
      <c r="AU292" s="151" t="s">
        <v>90</v>
      </c>
      <c r="AV292" s="12" t="s">
        <v>90</v>
      </c>
      <c r="AW292" s="12" t="s">
        <v>36</v>
      </c>
      <c r="AX292" s="12" t="s">
        <v>88</v>
      </c>
      <c r="AY292" s="151" t="s">
        <v>144</v>
      </c>
    </row>
    <row r="293" spans="2:65" s="1" customFormat="1" ht="24.2" customHeight="1">
      <c r="B293" s="32"/>
      <c r="C293" s="136" t="s">
        <v>377</v>
      </c>
      <c r="D293" s="136" t="s">
        <v>146</v>
      </c>
      <c r="E293" s="137" t="s">
        <v>786</v>
      </c>
      <c r="F293" s="138" t="s">
        <v>787</v>
      </c>
      <c r="G293" s="139" t="s">
        <v>224</v>
      </c>
      <c r="H293" s="140">
        <v>24</v>
      </c>
      <c r="I293" s="141"/>
      <c r="J293" s="142">
        <f>ROUND(I293*H293,2)</f>
        <v>0</v>
      </c>
      <c r="K293" s="138" t="s">
        <v>150</v>
      </c>
      <c r="L293" s="32"/>
      <c r="M293" s="143" t="s">
        <v>1</v>
      </c>
      <c r="N293" s="144" t="s">
        <v>46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151</v>
      </c>
      <c r="AT293" s="147" t="s">
        <v>146</v>
      </c>
      <c r="AU293" s="147" t="s">
        <v>90</v>
      </c>
      <c r="AY293" s="17" t="s">
        <v>144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88</v>
      </c>
      <c r="BK293" s="148">
        <f>ROUND(I293*H293,2)</f>
        <v>0</v>
      </c>
      <c r="BL293" s="17" t="s">
        <v>151</v>
      </c>
      <c r="BM293" s="147" t="s">
        <v>1520</v>
      </c>
    </row>
    <row r="294" spans="2:65" s="12" customFormat="1">
      <c r="B294" s="149"/>
      <c r="D294" s="150" t="s">
        <v>156</v>
      </c>
      <c r="E294" s="151" t="s">
        <v>1</v>
      </c>
      <c r="F294" s="152" t="s">
        <v>1517</v>
      </c>
      <c r="H294" s="153">
        <v>24</v>
      </c>
      <c r="I294" s="154"/>
      <c r="L294" s="149"/>
      <c r="M294" s="155"/>
      <c r="T294" s="156"/>
      <c r="AT294" s="151" t="s">
        <v>156</v>
      </c>
      <c r="AU294" s="151" t="s">
        <v>90</v>
      </c>
      <c r="AV294" s="12" t="s">
        <v>90</v>
      </c>
      <c r="AW294" s="12" t="s">
        <v>36</v>
      </c>
      <c r="AX294" s="12" t="s">
        <v>88</v>
      </c>
      <c r="AY294" s="151" t="s">
        <v>144</v>
      </c>
    </row>
    <row r="295" spans="2:65" s="11" customFormat="1" ht="22.9" customHeight="1">
      <c r="B295" s="124"/>
      <c r="D295" s="125" t="s">
        <v>80</v>
      </c>
      <c r="E295" s="134" t="s">
        <v>799</v>
      </c>
      <c r="F295" s="134" t="s">
        <v>800</v>
      </c>
      <c r="I295" s="127"/>
      <c r="J295" s="135">
        <f>BK295</f>
        <v>0</v>
      </c>
      <c r="L295" s="124"/>
      <c r="M295" s="129"/>
      <c r="P295" s="130">
        <f>SUM(P296:P305)</f>
        <v>0</v>
      </c>
      <c r="R295" s="130">
        <f>SUM(R296:R305)</f>
        <v>0</v>
      </c>
      <c r="T295" s="131">
        <f>SUM(T296:T305)</f>
        <v>0</v>
      </c>
      <c r="AR295" s="125" t="s">
        <v>88</v>
      </c>
      <c r="AT295" s="132" t="s">
        <v>80</v>
      </c>
      <c r="AU295" s="132" t="s">
        <v>88</v>
      </c>
      <c r="AY295" s="125" t="s">
        <v>144</v>
      </c>
      <c r="BK295" s="133">
        <f>SUM(BK296:BK305)</f>
        <v>0</v>
      </c>
    </row>
    <row r="296" spans="2:65" s="1" customFormat="1" ht="37.9" customHeight="1">
      <c r="B296" s="32"/>
      <c r="C296" s="136" t="s">
        <v>382</v>
      </c>
      <c r="D296" s="136" t="s">
        <v>146</v>
      </c>
      <c r="E296" s="137" t="s">
        <v>802</v>
      </c>
      <c r="F296" s="138" t="s">
        <v>803</v>
      </c>
      <c r="G296" s="139" t="s">
        <v>297</v>
      </c>
      <c r="H296" s="140">
        <v>26.358000000000001</v>
      </c>
      <c r="I296" s="141"/>
      <c r="J296" s="142">
        <f>ROUND(I296*H296,2)</f>
        <v>0</v>
      </c>
      <c r="K296" s="138" t="s">
        <v>150</v>
      </c>
      <c r="L296" s="32"/>
      <c r="M296" s="143" t="s">
        <v>1</v>
      </c>
      <c r="N296" s="144" t="s">
        <v>46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151</v>
      </c>
      <c r="AT296" s="147" t="s">
        <v>146</v>
      </c>
      <c r="AU296" s="147" t="s">
        <v>90</v>
      </c>
      <c r="AY296" s="17" t="s">
        <v>144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88</v>
      </c>
      <c r="BK296" s="148">
        <f>ROUND(I296*H296,2)</f>
        <v>0</v>
      </c>
      <c r="BL296" s="17" t="s">
        <v>151</v>
      </c>
      <c r="BM296" s="147" t="s">
        <v>1521</v>
      </c>
    </row>
    <row r="297" spans="2:65" s="1" customFormat="1" ht="37.9" customHeight="1">
      <c r="B297" s="32"/>
      <c r="C297" s="136" t="s">
        <v>390</v>
      </c>
      <c r="D297" s="136" t="s">
        <v>146</v>
      </c>
      <c r="E297" s="137" t="s">
        <v>806</v>
      </c>
      <c r="F297" s="138" t="s">
        <v>807</v>
      </c>
      <c r="G297" s="139" t="s">
        <v>297</v>
      </c>
      <c r="H297" s="140">
        <v>184.506</v>
      </c>
      <c r="I297" s="141"/>
      <c r="J297" s="142">
        <f>ROUND(I297*H297,2)</f>
        <v>0</v>
      </c>
      <c r="K297" s="138" t="s">
        <v>150</v>
      </c>
      <c r="L297" s="32"/>
      <c r="M297" s="143" t="s">
        <v>1</v>
      </c>
      <c r="N297" s="144" t="s">
        <v>46</v>
      </c>
      <c r="P297" s="145">
        <f>O297*H297</f>
        <v>0</v>
      </c>
      <c r="Q297" s="145">
        <v>0</v>
      </c>
      <c r="R297" s="145">
        <f>Q297*H297</f>
        <v>0</v>
      </c>
      <c r="S297" s="145">
        <v>0</v>
      </c>
      <c r="T297" s="146">
        <f>S297*H297</f>
        <v>0</v>
      </c>
      <c r="AR297" s="147" t="s">
        <v>151</v>
      </c>
      <c r="AT297" s="147" t="s">
        <v>146</v>
      </c>
      <c r="AU297" s="147" t="s">
        <v>90</v>
      </c>
      <c r="AY297" s="17" t="s">
        <v>144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88</v>
      </c>
      <c r="BK297" s="148">
        <f>ROUND(I297*H297,2)</f>
        <v>0</v>
      </c>
      <c r="BL297" s="17" t="s">
        <v>151</v>
      </c>
      <c r="BM297" s="147" t="s">
        <v>1522</v>
      </c>
    </row>
    <row r="298" spans="2:65" s="13" customFormat="1">
      <c r="B298" s="157"/>
      <c r="D298" s="150" t="s">
        <v>156</v>
      </c>
      <c r="E298" s="158" t="s">
        <v>1</v>
      </c>
      <c r="F298" s="159" t="s">
        <v>809</v>
      </c>
      <c r="H298" s="158" t="s">
        <v>1</v>
      </c>
      <c r="I298" s="160"/>
      <c r="L298" s="157"/>
      <c r="M298" s="161"/>
      <c r="T298" s="162"/>
      <c r="AT298" s="158" t="s">
        <v>156</v>
      </c>
      <c r="AU298" s="158" t="s">
        <v>90</v>
      </c>
      <c r="AV298" s="13" t="s">
        <v>88</v>
      </c>
      <c r="AW298" s="13" t="s">
        <v>36</v>
      </c>
      <c r="AX298" s="13" t="s">
        <v>81</v>
      </c>
      <c r="AY298" s="158" t="s">
        <v>144</v>
      </c>
    </row>
    <row r="299" spans="2:65" s="12" customFormat="1">
      <c r="B299" s="149"/>
      <c r="D299" s="150" t="s">
        <v>156</v>
      </c>
      <c r="E299" s="151" t="s">
        <v>1</v>
      </c>
      <c r="F299" s="152" t="s">
        <v>1523</v>
      </c>
      <c r="H299" s="153">
        <v>184.506</v>
      </c>
      <c r="I299" s="154"/>
      <c r="L299" s="149"/>
      <c r="M299" s="155"/>
      <c r="T299" s="156"/>
      <c r="AT299" s="151" t="s">
        <v>156</v>
      </c>
      <c r="AU299" s="151" t="s">
        <v>90</v>
      </c>
      <c r="AV299" s="12" t="s">
        <v>90</v>
      </c>
      <c r="AW299" s="12" t="s">
        <v>36</v>
      </c>
      <c r="AX299" s="12" t="s">
        <v>88</v>
      </c>
      <c r="AY299" s="151" t="s">
        <v>144</v>
      </c>
    </row>
    <row r="300" spans="2:65" s="1" customFormat="1" ht="44.25" customHeight="1">
      <c r="B300" s="32"/>
      <c r="C300" s="136" t="s">
        <v>394</v>
      </c>
      <c r="D300" s="199" t="s">
        <v>146</v>
      </c>
      <c r="E300" s="137" t="s">
        <v>812</v>
      </c>
      <c r="F300" s="138" t="s">
        <v>813</v>
      </c>
      <c r="G300" s="139" t="s">
        <v>297</v>
      </c>
      <c r="H300" s="140">
        <v>5.85</v>
      </c>
      <c r="I300" s="141"/>
      <c r="J300" s="142">
        <f>ROUND(I300*H300,2)</f>
        <v>0</v>
      </c>
      <c r="K300" s="198" t="s">
        <v>298</v>
      </c>
      <c r="L300" s="32"/>
      <c r="M300" s="143" t="s">
        <v>1</v>
      </c>
      <c r="N300" s="144" t="s">
        <v>46</v>
      </c>
      <c r="P300" s="145">
        <f>O300*H300</f>
        <v>0</v>
      </c>
      <c r="Q300" s="145">
        <v>0</v>
      </c>
      <c r="R300" s="145">
        <f>Q300*H300</f>
        <v>0</v>
      </c>
      <c r="S300" s="145">
        <v>0</v>
      </c>
      <c r="T300" s="146">
        <f>S300*H300</f>
        <v>0</v>
      </c>
      <c r="AR300" s="147" t="s">
        <v>151</v>
      </c>
      <c r="AT300" s="147" t="s">
        <v>146</v>
      </c>
      <c r="AU300" s="147" t="s">
        <v>90</v>
      </c>
      <c r="AY300" s="17" t="s">
        <v>144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88</v>
      </c>
      <c r="BK300" s="148">
        <f>ROUND(I300*H300,2)</f>
        <v>0</v>
      </c>
      <c r="BL300" s="17" t="s">
        <v>151</v>
      </c>
      <c r="BM300" s="147" t="s">
        <v>1524</v>
      </c>
    </row>
    <row r="301" spans="2:65" s="12" customFormat="1">
      <c r="B301" s="149"/>
      <c r="D301" s="150" t="s">
        <v>156</v>
      </c>
      <c r="E301" s="151" t="s">
        <v>1</v>
      </c>
      <c r="F301" s="152" t="s">
        <v>1525</v>
      </c>
      <c r="H301" s="153">
        <v>5.85</v>
      </c>
      <c r="I301" s="154"/>
      <c r="L301" s="149"/>
      <c r="M301" s="155"/>
      <c r="T301" s="156"/>
      <c r="AT301" s="151" t="s">
        <v>156</v>
      </c>
      <c r="AU301" s="151" t="s">
        <v>90</v>
      </c>
      <c r="AV301" s="12" t="s">
        <v>90</v>
      </c>
      <c r="AW301" s="12" t="s">
        <v>36</v>
      </c>
      <c r="AX301" s="12" t="s">
        <v>88</v>
      </c>
      <c r="AY301" s="151" t="s">
        <v>144</v>
      </c>
    </row>
    <row r="302" spans="2:65" s="1" customFormat="1" ht="44.25" customHeight="1">
      <c r="B302" s="32"/>
      <c r="C302" s="136" t="s">
        <v>398</v>
      </c>
      <c r="D302" s="199" t="s">
        <v>146</v>
      </c>
      <c r="E302" s="137" t="s">
        <v>819</v>
      </c>
      <c r="F302" s="138" t="s">
        <v>820</v>
      </c>
      <c r="G302" s="139" t="s">
        <v>297</v>
      </c>
      <c r="H302" s="140">
        <v>7.3680000000000003</v>
      </c>
      <c r="I302" s="141"/>
      <c r="J302" s="142">
        <f>ROUND(I302*H302,2)</f>
        <v>0</v>
      </c>
      <c r="K302" s="198" t="s">
        <v>298</v>
      </c>
      <c r="L302" s="32"/>
      <c r="M302" s="143" t="s">
        <v>1</v>
      </c>
      <c r="N302" s="144" t="s">
        <v>46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151</v>
      </c>
      <c r="AT302" s="147" t="s">
        <v>146</v>
      </c>
      <c r="AU302" s="147" t="s">
        <v>90</v>
      </c>
      <c r="AY302" s="17" t="s">
        <v>144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88</v>
      </c>
      <c r="BK302" s="148">
        <f>ROUND(I302*H302,2)</f>
        <v>0</v>
      </c>
      <c r="BL302" s="17" t="s">
        <v>151</v>
      </c>
      <c r="BM302" s="147" t="s">
        <v>1526</v>
      </c>
    </row>
    <row r="303" spans="2:65" s="12" customFormat="1">
      <c r="B303" s="149"/>
      <c r="D303" s="150" t="s">
        <v>156</v>
      </c>
      <c r="E303" s="151" t="s">
        <v>1</v>
      </c>
      <c r="F303" s="152" t="s">
        <v>1527</v>
      </c>
      <c r="H303" s="153">
        <v>7.3680000000000003</v>
      </c>
      <c r="I303" s="154"/>
      <c r="L303" s="149"/>
      <c r="M303" s="155"/>
      <c r="T303" s="156"/>
      <c r="AT303" s="151" t="s">
        <v>156</v>
      </c>
      <c r="AU303" s="151" t="s">
        <v>90</v>
      </c>
      <c r="AV303" s="12" t="s">
        <v>90</v>
      </c>
      <c r="AW303" s="12" t="s">
        <v>36</v>
      </c>
      <c r="AX303" s="12" t="s">
        <v>88</v>
      </c>
      <c r="AY303" s="151" t="s">
        <v>144</v>
      </c>
    </row>
    <row r="304" spans="2:65" s="1" customFormat="1" ht="44.25" customHeight="1">
      <c r="B304" s="32"/>
      <c r="C304" s="136" t="s">
        <v>402</v>
      </c>
      <c r="D304" s="199" t="s">
        <v>146</v>
      </c>
      <c r="E304" s="137" t="s">
        <v>824</v>
      </c>
      <c r="F304" s="138" t="s">
        <v>296</v>
      </c>
      <c r="G304" s="139" t="s">
        <v>297</v>
      </c>
      <c r="H304" s="140">
        <v>13.14</v>
      </c>
      <c r="I304" s="141"/>
      <c r="J304" s="142">
        <f>ROUND(I304*H304,2)</f>
        <v>0</v>
      </c>
      <c r="K304" s="198" t="s">
        <v>298</v>
      </c>
      <c r="L304" s="32"/>
      <c r="M304" s="143" t="s">
        <v>1</v>
      </c>
      <c r="N304" s="144" t="s">
        <v>46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151</v>
      </c>
      <c r="AT304" s="147" t="s">
        <v>146</v>
      </c>
      <c r="AU304" s="147" t="s">
        <v>90</v>
      </c>
      <c r="AY304" s="17" t="s">
        <v>144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88</v>
      </c>
      <c r="BK304" s="148">
        <f>ROUND(I304*H304,2)</f>
        <v>0</v>
      </c>
      <c r="BL304" s="17" t="s">
        <v>151</v>
      </c>
      <c r="BM304" s="147" t="s">
        <v>1528</v>
      </c>
    </row>
    <row r="305" spans="2:65" s="12" customFormat="1">
      <c r="B305" s="149"/>
      <c r="D305" s="150" t="s">
        <v>156</v>
      </c>
      <c r="E305" s="151" t="s">
        <v>1</v>
      </c>
      <c r="F305" s="152" t="s">
        <v>1529</v>
      </c>
      <c r="H305" s="153">
        <v>13.14</v>
      </c>
      <c r="I305" s="154"/>
      <c r="L305" s="149"/>
      <c r="M305" s="155"/>
      <c r="T305" s="156"/>
      <c r="AT305" s="151" t="s">
        <v>156</v>
      </c>
      <c r="AU305" s="151" t="s">
        <v>90</v>
      </c>
      <c r="AV305" s="12" t="s">
        <v>90</v>
      </c>
      <c r="AW305" s="12" t="s">
        <v>36</v>
      </c>
      <c r="AX305" s="12" t="s">
        <v>88</v>
      </c>
      <c r="AY305" s="151" t="s">
        <v>144</v>
      </c>
    </row>
    <row r="306" spans="2:65" s="11" customFormat="1" ht="22.9" customHeight="1">
      <c r="B306" s="124"/>
      <c r="D306" s="125" t="s">
        <v>80</v>
      </c>
      <c r="E306" s="134" t="s">
        <v>827</v>
      </c>
      <c r="F306" s="134" t="s">
        <v>828</v>
      </c>
      <c r="I306" s="127"/>
      <c r="J306" s="135">
        <f>BK306</f>
        <v>0</v>
      </c>
      <c r="L306" s="124"/>
      <c r="M306" s="129"/>
      <c r="P306" s="130">
        <f>P307</f>
        <v>0</v>
      </c>
      <c r="R306" s="130">
        <f>R307</f>
        <v>0</v>
      </c>
      <c r="T306" s="131">
        <f>T307</f>
        <v>0</v>
      </c>
      <c r="AR306" s="125" t="s">
        <v>88</v>
      </c>
      <c r="AT306" s="132" t="s">
        <v>80</v>
      </c>
      <c r="AU306" s="132" t="s">
        <v>88</v>
      </c>
      <c r="AY306" s="125" t="s">
        <v>144</v>
      </c>
      <c r="BK306" s="133">
        <f>BK307</f>
        <v>0</v>
      </c>
    </row>
    <row r="307" spans="2:65" s="1" customFormat="1" ht="49.15" customHeight="1">
      <c r="B307" s="32"/>
      <c r="C307" s="136" t="s">
        <v>406</v>
      </c>
      <c r="D307" s="199" t="s">
        <v>146</v>
      </c>
      <c r="E307" s="137" t="s">
        <v>830</v>
      </c>
      <c r="F307" s="138" t="s">
        <v>831</v>
      </c>
      <c r="G307" s="139" t="s">
        <v>297</v>
      </c>
      <c r="H307" s="140">
        <v>112.646</v>
      </c>
      <c r="I307" s="141"/>
      <c r="J307" s="142">
        <f>ROUND(I307*H307,2)</f>
        <v>0</v>
      </c>
      <c r="K307" s="198" t="s">
        <v>298</v>
      </c>
      <c r="L307" s="32"/>
      <c r="M307" s="193" t="s">
        <v>1</v>
      </c>
      <c r="N307" s="194" t="s">
        <v>46</v>
      </c>
      <c r="O307" s="195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AR307" s="147" t="s">
        <v>151</v>
      </c>
      <c r="AT307" s="147" t="s">
        <v>146</v>
      </c>
      <c r="AU307" s="147" t="s">
        <v>90</v>
      </c>
      <c r="AY307" s="17" t="s">
        <v>144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88</v>
      </c>
      <c r="BK307" s="148">
        <f>ROUND(I307*H307,2)</f>
        <v>0</v>
      </c>
      <c r="BL307" s="17" t="s">
        <v>151</v>
      </c>
      <c r="BM307" s="147" t="s">
        <v>1530</v>
      </c>
    </row>
    <row r="308" spans="2:65" s="1" customFormat="1" ht="6.95" customHeight="1">
      <c r="B308" s="43"/>
      <c r="C308" s="44"/>
      <c r="D308" s="44"/>
      <c r="E308" s="44"/>
      <c r="F308" s="44"/>
      <c r="G308" s="44"/>
      <c r="H308" s="44"/>
      <c r="I308" s="44"/>
      <c r="J308" s="44"/>
      <c r="K308" s="44"/>
      <c r="L308" s="32"/>
    </row>
  </sheetData>
  <sheetProtection algorithmName="SHA-512" hashValue="YFGf3vtYZralPYB9/zdR2cwvFbjA1+8nbetlcIybUBUMZhq9ronr6HmX8twIZXTJdflf/eW7IlTBXXM/VYPJtA==" saltValue="lrbrKOd84h91iRUEPXqG8Q==" spinCount="100000" sheet="1" objects="1" scenarios="1" formatColumns="0" formatRows="0" autoFilter="0"/>
  <autoFilter ref="C129:K307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79"/>
  <sheetViews>
    <sheetView showGridLines="0" topLeftCell="A169" workbookViewId="0">
      <selection activeCell="J180" sqref="J18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109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Pardubice, ul. K Dubině- kanalizace, vodovod</v>
      </c>
      <c r="F7" s="244"/>
      <c r="G7" s="244"/>
      <c r="H7" s="244"/>
      <c r="L7" s="20"/>
    </row>
    <row r="8" spans="2:46" ht="12" customHeight="1">
      <c r="B8" s="20"/>
      <c r="D8" s="27" t="s">
        <v>110</v>
      </c>
      <c r="L8" s="20"/>
    </row>
    <row r="9" spans="2:46" s="1" customFormat="1" ht="16.5" customHeight="1">
      <c r="B9" s="32"/>
      <c r="E9" s="243" t="s">
        <v>1174</v>
      </c>
      <c r="F9" s="242"/>
      <c r="G9" s="242"/>
      <c r="H9" s="242"/>
      <c r="L9" s="32"/>
    </row>
    <row r="10" spans="2:46" s="1" customFormat="1" ht="12" customHeight="1">
      <c r="B10" s="32"/>
      <c r="D10" s="27" t="s">
        <v>860</v>
      </c>
      <c r="L10" s="32"/>
    </row>
    <row r="11" spans="2:46" s="1" customFormat="1" ht="16.5" customHeight="1">
      <c r="B11" s="32"/>
      <c r="E11" s="233" t="s">
        <v>1027</v>
      </c>
      <c r="F11" s="242"/>
      <c r="G11" s="242"/>
      <c r="H11" s="242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16. 1. 2023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11"/>
      <c r="G20" s="211"/>
      <c r="H20" s="211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37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39</v>
      </c>
      <c r="L28" s="32"/>
    </row>
    <row r="29" spans="2:12" s="7" customFormat="1" ht="71.25" customHeight="1">
      <c r="B29" s="92"/>
      <c r="E29" s="215" t="s">
        <v>40</v>
      </c>
      <c r="F29" s="215"/>
      <c r="G29" s="215"/>
      <c r="H29" s="215"/>
      <c r="L29" s="92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35" customHeight="1">
      <c r="B32" s="32"/>
      <c r="D32" s="93" t="s">
        <v>41</v>
      </c>
      <c r="J32" s="64">
        <f>ROUND(J129, 2)</f>
        <v>0</v>
      </c>
      <c r="L32" s="32"/>
    </row>
    <row r="33" spans="2:12" s="1" customFormat="1" ht="6.95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45" customHeight="1">
      <c r="B34" s="32"/>
      <c r="F34" s="94" t="s">
        <v>43</v>
      </c>
      <c r="I34" s="94" t="s">
        <v>42</v>
      </c>
      <c r="J34" s="94" t="s">
        <v>44</v>
      </c>
      <c r="L34" s="32"/>
    </row>
    <row r="35" spans="2:12" s="1" customFormat="1" ht="14.45" customHeight="1">
      <c r="B35" s="32"/>
      <c r="D35" s="95" t="s">
        <v>45</v>
      </c>
      <c r="E35" s="27" t="s">
        <v>46</v>
      </c>
      <c r="F35" s="84">
        <f>ROUND((SUM(BE129:BE278)),  2)</f>
        <v>0</v>
      </c>
      <c r="I35" s="96">
        <v>0.21</v>
      </c>
      <c r="J35" s="84">
        <f>ROUND(((SUM(BE129:BE278))*I35),  2)</f>
        <v>0</v>
      </c>
      <c r="L35" s="32"/>
    </row>
    <row r="36" spans="2:12" s="1" customFormat="1" ht="14.45" customHeight="1">
      <c r="B36" s="32"/>
      <c r="E36" s="27" t="s">
        <v>47</v>
      </c>
      <c r="F36" s="84">
        <f>ROUND((SUM(BF129:BF278)),  2)</f>
        <v>0</v>
      </c>
      <c r="I36" s="96">
        <v>0.15</v>
      </c>
      <c r="J36" s="84">
        <f>ROUND(((SUM(BF129:BF278))*I36),  2)</f>
        <v>0</v>
      </c>
      <c r="L36" s="32"/>
    </row>
    <row r="37" spans="2:12" s="1" customFormat="1" ht="14.45" hidden="1" customHeight="1">
      <c r="B37" s="32"/>
      <c r="E37" s="27" t="s">
        <v>48</v>
      </c>
      <c r="F37" s="84">
        <f>ROUND((SUM(BG129:BG278)),  2)</f>
        <v>0</v>
      </c>
      <c r="I37" s="96">
        <v>0.21</v>
      </c>
      <c r="J37" s="84">
        <f>0</f>
        <v>0</v>
      </c>
      <c r="L37" s="32"/>
    </row>
    <row r="38" spans="2:12" s="1" customFormat="1" ht="14.45" hidden="1" customHeight="1">
      <c r="B38" s="32"/>
      <c r="E38" s="27" t="s">
        <v>49</v>
      </c>
      <c r="F38" s="84">
        <f>ROUND((SUM(BH129:BH278)),  2)</f>
        <v>0</v>
      </c>
      <c r="I38" s="96">
        <v>0.15</v>
      </c>
      <c r="J38" s="84">
        <f>0</f>
        <v>0</v>
      </c>
      <c r="L38" s="32"/>
    </row>
    <row r="39" spans="2:12" s="1" customFormat="1" ht="14.45" hidden="1" customHeight="1">
      <c r="B39" s="32"/>
      <c r="E39" s="27" t="s">
        <v>50</v>
      </c>
      <c r="F39" s="84">
        <f>ROUND((SUM(BI129:BI278)),  2)</f>
        <v>0</v>
      </c>
      <c r="I39" s="96">
        <v>0</v>
      </c>
      <c r="J39" s="84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51</v>
      </c>
      <c r="E41" s="55"/>
      <c r="F41" s="55"/>
      <c r="G41" s="99" t="s">
        <v>52</v>
      </c>
      <c r="H41" s="100" t="s">
        <v>53</v>
      </c>
      <c r="I41" s="55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4.95" customHeight="1">
      <c r="B82" s="32"/>
      <c r="C82" s="21" t="s">
        <v>112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Pardubice, ul. K Dubině- kanalizace, vodovod</v>
      </c>
      <c r="F85" s="244"/>
      <c r="G85" s="244"/>
      <c r="H85" s="244"/>
      <c r="L85" s="32"/>
    </row>
    <row r="86" spans="2:12" ht="12" customHeight="1">
      <c r="B86" s="20"/>
      <c r="C86" s="27" t="s">
        <v>110</v>
      </c>
      <c r="L86" s="20"/>
    </row>
    <row r="87" spans="2:12" s="1" customFormat="1" ht="16.5" customHeight="1">
      <c r="B87" s="32"/>
      <c r="E87" s="243" t="s">
        <v>1174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860</v>
      </c>
      <c r="L88" s="32"/>
    </row>
    <row r="89" spans="2:12" s="1" customFormat="1" ht="16.5" customHeight="1">
      <c r="B89" s="32"/>
      <c r="E89" s="233" t="str">
        <f>E11</f>
        <v>02 - Přepojení přípojek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Pardubice</v>
      </c>
      <c r="I91" s="27" t="s">
        <v>22</v>
      </c>
      <c r="J91" s="51" t="str">
        <f>IF(J14="","",J14)</f>
        <v>16. 1. 2023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Vodovody a kanalizace Pardubice, a.s.</v>
      </c>
      <c r="I93" s="27" t="s">
        <v>32</v>
      </c>
      <c r="J93" s="30" t="str">
        <f>E23</f>
        <v>Multiaqua s.r.o.</v>
      </c>
      <c r="L93" s="32"/>
    </row>
    <row r="94" spans="2:12" s="1" customFormat="1" ht="15.2" customHeight="1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>Leona Šaldová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113</v>
      </c>
      <c r="D96" s="97"/>
      <c r="E96" s="97"/>
      <c r="F96" s="97"/>
      <c r="G96" s="97"/>
      <c r="H96" s="97"/>
      <c r="I96" s="97"/>
      <c r="J96" s="106" t="s">
        <v>114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115</v>
      </c>
      <c r="J98" s="64">
        <f>J129</f>
        <v>0</v>
      </c>
      <c r="L98" s="32"/>
      <c r="AU98" s="17" t="s">
        <v>116</v>
      </c>
    </row>
    <row r="99" spans="2:47" s="8" customFormat="1" ht="24.95" customHeight="1">
      <c r="B99" s="108"/>
      <c r="D99" s="109" t="s">
        <v>117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>
      <c r="B100" s="112"/>
      <c r="D100" s="113" t="s">
        <v>118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>
      <c r="B101" s="112"/>
      <c r="D101" s="113" t="s">
        <v>119</v>
      </c>
      <c r="E101" s="114"/>
      <c r="F101" s="114"/>
      <c r="G101" s="114"/>
      <c r="H101" s="114"/>
      <c r="I101" s="114"/>
      <c r="J101" s="115">
        <f>J205</f>
        <v>0</v>
      </c>
      <c r="L101" s="112"/>
    </row>
    <row r="102" spans="2:47" s="9" customFormat="1" ht="19.899999999999999" customHeight="1">
      <c r="B102" s="112"/>
      <c r="D102" s="113" t="s">
        <v>120</v>
      </c>
      <c r="E102" s="114"/>
      <c r="F102" s="114"/>
      <c r="G102" s="114"/>
      <c r="H102" s="114"/>
      <c r="I102" s="114"/>
      <c r="J102" s="115">
        <f>J211</f>
        <v>0</v>
      </c>
      <c r="L102" s="112"/>
    </row>
    <row r="103" spans="2:47" s="9" customFormat="1" ht="19.899999999999999" customHeight="1">
      <c r="B103" s="112"/>
      <c r="D103" s="113" t="s">
        <v>121</v>
      </c>
      <c r="E103" s="114"/>
      <c r="F103" s="114"/>
      <c r="G103" s="114"/>
      <c r="H103" s="114"/>
      <c r="I103" s="114"/>
      <c r="J103" s="115">
        <f>J216</f>
        <v>0</v>
      </c>
      <c r="L103" s="112"/>
    </row>
    <row r="104" spans="2:47" s="9" customFormat="1" ht="19.899999999999999" customHeight="1">
      <c r="B104" s="112"/>
      <c r="D104" s="113" t="s">
        <v>122</v>
      </c>
      <c r="E104" s="114"/>
      <c r="F104" s="114"/>
      <c r="G104" s="114"/>
      <c r="H104" s="114"/>
      <c r="I104" s="114"/>
      <c r="J104" s="115">
        <f>J245</f>
        <v>0</v>
      </c>
      <c r="L104" s="112"/>
    </row>
    <row r="105" spans="2:47" s="9" customFormat="1" ht="19.899999999999999" customHeight="1">
      <c r="B105" s="112"/>
      <c r="D105" s="113" t="s">
        <v>123</v>
      </c>
      <c r="E105" s="114"/>
      <c r="F105" s="114"/>
      <c r="G105" s="114"/>
      <c r="H105" s="114"/>
      <c r="I105" s="114"/>
      <c r="J105" s="115">
        <f>J254</f>
        <v>0</v>
      </c>
      <c r="L105" s="112"/>
    </row>
    <row r="106" spans="2:47" s="9" customFormat="1" ht="19.899999999999999" customHeight="1">
      <c r="B106" s="112"/>
      <c r="D106" s="113" t="s">
        <v>124</v>
      </c>
      <c r="E106" s="114"/>
      <c r="F106" s="114"/>
      <c r="G106" s="114"/>
      <c r="H106" s="114"/>
      <c r="I106" s="114"/>
      <c r="J106" s="115">
        <f>J266</f>
        <v>0</v>
      </c>
      <c r="L106" s="112"/>
    </row>
    <row r="107" spans="2:47" s="9" customFormat="1" ht="19.899999999999999" customHeight="1">
      <c r="B107" s="112"/>
      <c r="D107" s="113" t="s">
        <v>125</v>
      </c>
      <c r="E107" s="114"/>
      <c r="F107" s="114"/>
      <c r="G107" s="114"/>
      <c r="H107" s="114"/>
      <c r="I107" s="114"/>
      <c r="J107" s="115">
        <f>J277</f>
        <v>0</v>
      </c>
      <c r="L107" s="112"/>
    </row>
    <row r="108" spans="2:47" s="1" customFormat="1" ht="21.75" customHeight="1">
      <c r="B108" s="32"/>
      <c r="L108" s="32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2"/>
    </row>
    <row r="114" spans="2:20" s="1" customFormat="1" ht="24.95" customHeight="1">
      <c r="B114" s="32"/>
      <c r="C114" s="21" t="s">
        <v>129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3" t="str">
        <f>E7</f>
        <v>Pardubice, ul. K Dubině- kanalizace, vodovod</v>
      </c>
      <c r="F117" s="244"/>
      <c r="G117" s="244"/>
      <c r="H117" s="244"/>
      <c r="L117" s="32"/>
    </row>
    <row r="118" spans="2:20" ht="12" customHeight="1">
      <c r="B118" s="20"/>
      <c r="C118" s="27" t="s">
        <v>110</v>
      </c>
      <c r="L118" s="20"/>
    </row>
    <row r="119" spans="2:20" s="1" customFormat="1" ht="16.5" customHeight="1">
      <c r="B119" s="32"/>
      <c r="E119" s="243" t="s">
        <v>1174</v>
      </c>
      <c r="F119" s="242"/>
      <c r="G119" s="242"/>
      <c r="H119" s="242"/>
      <c r="L119" s="32"/>
    </row>
    <row r="120" spans="2:20" s="1" customFormat="1" ht="12" customHeight="1">
      <c r="B120" s="32"/>
      <c r="C120" s="27" t="s">
        <v>860</v>
      </c>
      <c r="L120" s="32"/>
    </row>
    <row r="121" spans="2:20" s="1" customFormat="1" ht="16.5" customHeight="1">
      <c r="B121" s="32"/>
      <c r="E121" s="233" t="str">
        <f>E11</f>
        <v>02 - Přepojení přípojek</v>
      </c>
      <c r="F121" s="242"/>
      <c r="G121" s="242"/>
      <c r="H121" s="242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Pardubice</v>
      </c>
      <c r="I123" s="27" t="s">
        <v>22</v>
      </c>
      <c r="J123" s="51" t="str">
        <f>IF(J14="","",J14)</f>
        <v>16. 1. 2023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E17</f>
        <v>Vodovody a kanalizace Pardubice, a.s.</v>
      </c>
      <c r="I125" s="27" t="s">
        <v>32</v>
      </c>
      <c r="J125" s="30" t="str">
        <f>E23</f>
        <v>Multiaqua s.r.o.</v>
      </c>
      <c r="L125" s="32"/>
    </row>
    <row r="126" spans="2:20" s="1" customFormat="1" ht="15.2" customHeight="1">
      <c r="B126" s="32"/>
      <c r="C126" s="27" t="s">
        <v>30</v>
      </c>
      <c r="F126" s="25" t="str">
        <f>IF(E20="","",E20)</f>
        <v>Vyplň údaj</v>
      </c>
      <c r="I126" s="27" t="s">
        <v>37</v>
      </c>
      <c r="J126" s="30" t="str">
        <f>E26</f>
        <v>Leona Šaldová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130</v>
      </c>
      <c r="D128" s="118" t="s">
        <v>66</v>
      </c>
      <c r="E128" s="118" t="s">
        <v>62</v>
      </c>
      <c r="F128" s="118" t="s">
        <v>63</v>
      </c>
      <c r="G128" s="118" t="s">
        <v>131</v>
      </c>
      <c r="H128" s="118" t="s">
        <v>132</v>
      </c>
      <c r="I128" s="118" t="s">
        <v>133</v>
      </c>
      <c r="J128" s="118" t="s">
        <v>114</v>
      </c>
      <c r="K128" s="119" t="s">
        <v>134</v>
      </c>
      <c r="L128" s="116"/>
      <c r="M128" s="57" t="s">
        <v>1</v>
      </c>
      <c r="N128" s="58" t="s">
        <v>45</v>
      </c>
      <c r="O128" s="58" t="s">
        <v>135</v>
      </c>
      <c r="P128" s="58" t="s">
        <v>136</v>
      </c>
      <c r="Q128" s="58" t="s">
        <v>137</v>
      </c>
      <c r="R128" s="58" t="s">
        <v>138</v>
      </c>
      <c r="S128" s="58" t="s">
        <v>139</v>
      </c>
      <c r="T128" s="59" t="s">
        <v>140</v>
      </c>
    </row>
    <row r="129" spans="2:65" s="1" customFormat="1" ht="22.9" customHeight="1">
      <c r="B129" s="32"/>
      <c r="C129" s="62" t="s">
        <v>141</v>
      </c>
      <c r="J129" s="120">
        <f>BK129</f>
        <v>0</v>
      </c>
      <c r="L129" s="32"/>
      <c r="M129" s="60"/>
      <c r="N129" s="52"/>
      <c r="O129" s="52"/>
      <c r="P129" s="121">
        <f>P130</f>
        <v>0</v>
      </c>
      <c r="Q129" s="52"/>
      <c r="R129" s="121">
        <f>R130</f>
        <v>154.511483</v>
      </c>
      <c r="S129" s="52"/>
      <c r="T129" s="122">
        <f>T130</f>
        <v>40.141300000000001</v>
      </c>
      <c r="AT129" s="17" t="s">
        <v>80</v>
      </c>
      <c r="AU129" s="17" t="s">
        <v>116</v>
      </c>
      <c r="BK129" s="123">
        <f>BK130</f>
        <v>0</v>
      </c>
    </row>
    <row r="130" spans="2:65" s="11" customFormat="1" ht="25.9" customHeight="1">
      <c r="B130" s="124"/>
      <c r="D130" s="125" t="s">
        <v>80</v>
      </c>
      <c r="E130" s="126" t="s">
        <v>142</v>
      </c>
      <c r="F130" s="126" t="s">
        <v>143</v>
      </c>
      <c r="I130" s="127"/>
      <c r="J130" s="128">
        <f>BK130</f>
        <v>0</v>
      </c>
      <c r="L130" s="124"/>
      <c r="M130" s="129"/>
      <c r="P130" s="130">
        <f>P131+P205+P211+P216+P245+P254+P266+P277</f>
        <v>0</v>
      </c>
      <c r="R130" s="130">
        <f>R131+R205+R211+R216+R245+R254+R266+R277</f>
        <v>154.511483</v>
      </c>
      <c r="T130" s="131">
        <f>T131+T205+T211+T216+T245+T254+T266+T277</f>
        <v>40.141300000000001</v>
      </c>
      <c r="AR130" s="125" t="s">
        <v>88</v>
      </c>
      <c r="AT130" s="132" t="s">
        <v>80</v>
      </c>
      <c r="AU130" s="132" t="s">
        <v>81</v>
      </c>
      <c r="AY130" s="125" t="s">
        <v>144</v>
      </c>
      <c r="BK130" s="133">
        <f>BK131+BK205+BK211+BK216+BK245+BK254+BK266+BK277</f>
        <v>0</v>
      </c>
    </row>
    <row r="131" spans="2:65" s="11" customFormat="1" ht="22.9" customHeight="1">
      <c r="B131" s="124"/>
      <c r="D131" s="125" t="s">
        <v>80</v>
      </c>
      <c r="E131" s="134" t="s">
        <v>88</v>
      </c>
      <c r="F131" s="134" t="s">
        <v>145</v>
      </c>
      <c r="I131" s="127"/>
      <c r="J131" s="135">
        <f>BK131</f>
        <v>0</v>
      </c>
      <c r="L131" s="124"/>
      <c r="M131" s="129"/>
      <c r="P131" s="130">
        <f>SUM(P132:P204)</f>
        <v>0</v>
      </c>
      <c r="R131" s="130">
        <f>SUM(R132:R204)</f>
        <v>140.31456299999999</v>
      </c>
      <c r="T131" s="131">
        <f>SUM(T132:T204)</f>
        <v>40.141300000000001</v>
      </c>
      <c r="AR131" s="125" t="s">
        <v>88</v>
      </c>
      <c r="AT131" s="132" t="s">
        <v>80</v>
      </c>
      <c r="AU131" s="132" t="s">
        <v>88</v>
      </c>
      <c r="AY131" s="125" t="s">
        <v>144</v>
      </c>
      <c r="BK131" s="133">
        <f>SUM(BK132:BK204)</f>
        <v>0</v>
      </c>
    </row>
    <row r="132" spans="2:65" s="1" customFormat="1" ht="66.75" customHeight="1">
      <c r="B132" s="32"/>
      <c r="C132" s="136" t="s">
        <v>88</v>
      </c>
      <c r="D132" s="136" t="s">
        <v>146</v>
      </c>
      <c r="E132" s="137" t="s">
        <v>165</v>
      </c>
      <c r="F132" s="138" t="s">
        <v>166</v>
      </c>
      <c r="G132" s="139" t="s">
        <v>149</v>
      </c>
      <c r="H132" s="140">
        <v>23.1</v>
      </c>
      <c r="I132" s="141"/>
      <c r="J132" s="142">
        <f>ROUND(I132*H132,2)</f>
        <v>0</v>
      </c>
      <c r="K132" s="138" t="s">
        <v>150</v>
      </c>
      <c r="L132" s="32"/>
      <c r="M132" s="143" t="s">
        <v>1</v>
      </c>
      <c r="N132" s="144" t="s">
        <v>46</v>
      </c>
      <c r="P132" s="145">
        <f>O132*H132</f>
        <v>0</v>
      </c>
      <c r="Q132" s="145">
        <v>0</v>
      </c>
      <c r="R132" s="145">
        <f>Q132*H132</f>
        <v>0</v>
      </c>
      <c r="S132" s="145">
        <v>0.28999999999999998</v>
      </c>
      <c r="T132" s="146">
        <f>S132*H132</f>
        <v>6.6989999999999998</v>
      </c>
      <c r="AR132" s="147" t="s">
        <v>151</v>
      </c>
      <c r="AT132" s="147" t="s">
        <v>146</v>
      </c>
      <c r="AU132" s="147" t="s">
        <v>90</v>
      </c>
      <c r="AY132" s="17" t="s">
        <v>144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88</v>
      </c>
      <c r="BK132" s="148">
        <f>ROUND(I132*H132,2)</f>
        <v>0</v>
      </c>
      <c r="BL132" s="17" t="s">
        <v>151</v>
      </c>
      <c r="BM132" s="147" t="s">
        <v>1531</v>
      </c>
    </row>
    <row r="133" spans="2:65" s="1" customFormat="1" ht="19.5">
      <c r="B133" s="32"/>
      <c r="D133" s="150" t="s">
        <v>168</v>
      </c>
      <c r="F133" s="163" t="s">
        <v>169</v>
      </c>
      <c r="I133" s="164"/>
      <c r="L133" s="32"/>
      <c r="M133" s="165"/>
      <c r="T133" s="54"/>
      <c r="AT133" s="17" t="s">
        <v>168</v>
      </c>
      <c r="AU133" s="17" t="s">
        <v>90</v>
      </c>
    </row>
    <row r="134" spans="2:65" s="13" customFormat="1">
      <c r="B134" s="157"/>
      <c r="D134" s="150" t="s">
        <v>156</v>
      </c>
      <c r="E134" s="158" t="s">
        <v>1</v>
      </c>
      <c r="F134" s="159" t="s">
        <v>1178</v>
      </c>
      <c r="H134" s="158" t="s">
        <v>1</v>
      </c>
      <c r="I134" s="160"/>
      <c r="L134" s="157"/>
      <c r="M134" s="161"/>
      <c r="T134" s="162"/>
      <c r="AT134" s="158" t="s">
        <v>156</v>
      </c>
      <c r="AU134" s="158" t="s">
        <v>90</v>
      </c>
      <c r="AV134" s="13" t="s">
        <v>88</v>
      </c>
      <c r="AW134" s="13" t="s">
        <v>36</v>
      </c>
      <c r="AX134" s="13" t="s">
        <v>81</v>
      </c>
      <c r="AY134" s="158" t="s">
        <v>144</v>
      </c>
    </row>
    <row r="135" spans="2:65" s="13" customFormat="1">
      <c r="B135" s="157"/>
      <c r="D135" s="150" t="s">
        <v>156</v>
      </c>
      <c r="E135" s="158" t="s">
        <v>1</v>
      </c>
      <c r="F135" s="159" t="s">
        <v>163</v>
      </c>
      <c r="H135" s="158" t="s">
        <v>1</v>
      </c>
      <c r="I135" s="160"/>
      <c r="L135" s="157"/>
      <c r="M135" s="161"/>
      <c r="T135" s="162"/>
      <c r="AT135" s="158" t="s">
        <v>156</v>
      </c>
      <c r="AU135" s="158" t="s">
        <v>90</v>
      </c>
      <c r="AV135" s="13" t="s">
        <v>88</v>
      </c>
      <c r="AW135" s="13" t="s">
        <v>36</v>
      </c>
      <c r="AX135" s="13" t="s">
        <v>81</v>
      </c>
      <c r="AY135" s="158" t="s">
        <v>144</v>
      </c>
    </row>
    <row r="136" spans="2:65" s="12" customFormat="1">
      <c r="B136" s="149"/>
      <c r="D136" s="150" t="s">
        <v>156</v>
      </c>
      <c r="E136" s="151" t="s">
        <v>1</v>
      </c>
      <c r="F136" s="152" t="s">
        <v>1532</v>
      </c>
      <c r="H136" s="153">
        <v>23.1</v>
      </c>
      <c r="I136" s="154"/>
      <c r="L136" s="149"/>
      <c r="M136" s="155"/>
      <c r="T136" s="156"/>
      <c r="AT136" s="151" t="s">
        <v>156</v>
      </c>
      <c r="AU136" s="151" t="s">
        <v>90</v>
      </c>
      <c r="AV136" s="12" t="s">
        <v>90</v>
      </c>
      <c r="AW136" s="12" t="s">
        <v>36</v>
      </c>
      <c r="AX136" s="12" t="s">
        <v>88</v>
      </c>
      <c r="AY136" s="151" t="s">
        <v>144</v>
      </c>
    </row>
    <row r="137" spans="2:65" s="1" customFormat="1" ht="66.75" customHeight="1">
      <c r="B137" s="32"/>
      <c r="C137" s="136" t="s">
        <v>90</v>
      </c>
      <c r="D137" s="136" t="s">
        <v>146</v>
      </c>
      <c r="E137" s="137" t="s">
        <v>175</v>
      </c>
      <c r="F137" s="138" t="s">
        <v>176</v>
      </c>
      <c r="G137" s="139" t="s">
        <v>149</v>
      </c>
      <c r="H137" s="140">
        <v>23.1</v>
      </c>
      <c r="I137" s="141"/>
      <c r="J137" s="142">
        <f>ROUND(I137*H137,2)</f>
        <v>0</v>
      </c>
      <c r="K137" s="138" t="s">
        <v>150</v>
      </c>
      <c r="L137" s="32"/>
      <c r="M137" s="143" t="s">
        <v>1</v>
      </c>
      <c r="N137" s="144" t="s">
        <v>46</v>
      </c>
      <c r="P137" s="145">
        <f>O137*H137</f>
        <v>0</v>
      </c>
      <c r="Q137" s="145">
        <v>0</v>
      </c>
      <c r="R137" s="145">
        <f>Q137*H137</f>
        <v>0</v>
      </c>
      <c r="S137" s="145">
        <v>0.44</v>
      </c>
      <c r="T137" s="146">
        <f>S137*H137</f>
        <v>10.164000000000001</v>
      </c>
      <c r="AR137" s="147" t="s">
        <v>151</v>
      </c>
      <c r="AT137" s="147" t="s">
        <v>146</v>
      </c>
      <c r="AU137" s="147" t="s">
        <v>90</v>
      </c>
      <c r="AY137" s="17" t="s">
        <v>144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88</v>
      </c>
      <c r="BK137" s="148">
        <f>ROUND(I137*H137,2)</f>
        <v>0</v>
      </c>
      <c r="BL137" s="17" t="s">
        <v>151</v>
      </c>
      <c r="BM137" s="147" t="s">
        <v>1533</v>
      </c>
    </row>
    <row r="138" spans="2:65" s="13" customFormat="1">
      <c r="B138" s="157"/>
      <c r="D138" s="150" t="s">
        <v>156</v>
      </c>
      <c r="E138" s="158" t="s">
        <v>1</v>
      </c>
      <c r="F138" s="159" t="s">
        <v>1178</v>
      </c>
      <c r="H138" s="158" t="s">
        <v>1</v>
      </c>
      <c r="I138" s="160"/>
      <c r="L138" s="157"/>
      <c r="M138" s="161"/>
      <c r="T138" s="162"/>
      <c r="AT138" s="158" t="s">
        <v>156</v>
      </c>
      <c r="AU138" s="158" t="s">
        <v>90</v>
      </c>
      <c r="AV138" s="13" t="s">
        <v>88</v>
      </c>
      <c r="AW138" s="13" t="s">
        <v>36</v>
      </c>
      <c r="AX138" s="13" t="s">
        <v>81</v>
      </c>
      <c r="AY138" s="158" t="s">
        <v>144</v>
      </c>
    </row>
    <row r="139" spans="2:65" s="13" customFormat="1">
      <c r="B139" s="157"/>
      <c r="D139" s="150" t="s">
        <v>156</v>
      </c>
      <c r="E139" s="158" t="s">
        <v>1</v>
      </c>
      <c r="F139" s="159" t="s">
        <v>163</v>
      </c>
      <c r="H139" s="158" t="s">
        <v>1</v>
      </c>
      <c r="I139" s="160"/>
      <c r="L139" s="157"/>
      <c r="M139" s="161"/>
      <c r="T139" s="162"/>
      <c r="AT139" s="158" t="s">
        <v>156</v>
      </c>
      <c r="AU139" s="158" t="s">
        <v>90</v>
      </c>
      <c r="AV139" s="13" t="s">
        <v>88</v>
      </c>
      <c r="AW139" s="13" t="s">
        <v>36</v>
      </c>
      <c r="AX139" s="13" t="s">
        <v>81</v>
      </c>
      <c r="AY139" s="158" t="s">
        <v>144</v>
      </c>
    </row>
    <row r="140" spans="2:65" s="12" customFormat="1">
      <c r="B140" s="149"/>
      <c r="D140" s="150" t="s">
        <v>156</v>
      </c>
      <c r="E140" s="151" t="s">
        <v>1</v>
      </c>
      <c r="F140" s="152" t="s">
        <v>1532</v>
      </c>
      <c r="H140" s="153">
        <v>23.1</v>
      </c>
      <c r="I140" s="154"/>
      <c r="L140" s="149"/>
      <c r="M140" s="155"/>
      <c r="T140" s="156"/>
      <c r="AT140" s="151" t="s">
        <v>156</v>
      </c>
      <c r="AU140" s="151" t="s">
        <v>90</v>
      </c>
      <c r="AV140" s="12" t="s">
        <v>90</v>
      </c>
      <c r="AW140" s="12" t="s">
        <v>36</v>
      </c>
      <c r="AX140" s="12" t="s">
        <v>88</v>
      </c>
      <c r="AY140" s="151" t="s">
        <v>144</v>
      </c>
    </row>
    <row r="141" spans="2:65" s="1" customFormat="1" ht="62.65" customHeight="1">
      <c r="B141" s="32"/>
      <c r="C141" s="136" t="s">
        <v>158</v>
      </c>
      <c r="D141" s="136" t="s">
        <v>146</v>
      </c>
      <c r="E141" s="137" t="s">
        <v>186</v>
      </c>
      <c r="F141" s="138" t="s">
        <v>187</v>
      </c>
      <c r="G141" s="139" t="s">
        <v>149</v>
      </c>
      <c r="H141" s="140">
        <v>23.1</v>
      </c>
      <c r="I141" s="141"/>
      <c r="J141" s="142">
        <f>ROUND(I141*H141,2)</f>
        <v>0</v>
      </c>
      <c r="K141" s="138" t="s">
        <v>150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0.32500000000000001</v>
      </c>
      <c r="T141" s="146">
        <f>S141*H141</f>
        <v>7.5075000000000003</v>
      </c>
      <c r="AR141" s="147" t="s">
        <v>151</v>
      </c>
      <c r="AT141" s="147" t="s">
        <v>146</v>
      </c>
      <c r="AU141" s="147" t="s">
        <v>90</v>
      </c>
      <c r="AY141" s="17" t="s">
        <v>144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88</v>
      </c>
      <c r="BK141" s="148">
        <f>ROUND(I141*H141,2)</f>
        <v>0</v>
      </c>
      <c r="BL141" s="17" t="s">
        <v>151</v>
      </c>
      <c r="BM141" s="147" t="s">
        <v>1534</v>
      </c>
    </row>
    <row r="142" spans="2:65" s="1" customFormat="1" ht="19.5">
      <c r="B142" s="32"/>
      <c r="D142" s="150" t="s">
        <v>168</v>
      </c>
      <c r="F142" s="163" t="s">
        <v>189</v>
      </c>
      <c r="I142" s="164"/>
      <c r="L142" s="32"/>
      <c r="M142" s="165"/>
      <c r="T142" s="54"/>
      <c r="AT142" s="17" t="s">
        <v>168</v>
      </c>
      <c r="AU142" s="17" t="s">
        <v>90</v>
      </c>
    </row>
    <row r="143" spans="2:65" s="13" customFormat="1">
      <c r="B143" s="157"/>
      <c r="D143" s="150" t="s">
        <v>156</v>
      </c>
      <c r="E143" s="158" t="s">
        <v>1</v>
      </c>
      <c r="F143" s="159" t="s">
        <v>1178</v>
      </c>
      <c r="H143" s="158" t="s">
        <v>1</v>
      </c>
      <c r="I143" s="160"/>
      <c r="L143" s="157"/>
      <c r="M143" s="161"/>
      <c r="T143" s="162"/>
      <c r="AT143" s="158" t="s">
        <v>156</v>
      </c>
      <c r="AU143" s="158" t="s">
        <v>90</v>
      </c>
      <c r="AV143" s="13" t="s">
        <v>88</v>
      </c>
      <c r="AW143" s="13" t="s">
        <v>36</v>
      </c>
      <c r="AX143" s="13" t="s">
        <v>81</v>
      </c>
      <c r="AY143" s="158" t="s">
        <v>144</v>
      </c>
    </row>
    <row r="144" spans="2:65" s="13" customFormat="1">
      <c r="B144" s="157"/>
      <c r="D144" s="150" t="s">
        <v>156</v>
      </c>
      <c r="E144" s="158" t="s">
        <v>1</v>
      </c>
      <c r="F144" s="159" t="s">
        <v>163</v>
      </c>
      <c r="H144" s="158" t="s">
        <v>1</v>
      </c>
      <c r="I144" s="160"/>
      <c r="L144" s="157"/>
      <c r="M144" s="161"/>
      <c r="T144" s="162"/>
      <c r="AT144" s="158" t="s">
        <v>156</v>
      </c>
      <c r="AU144" s="158" t="s">
        <v>90</v>
      </c>
      <c r="AV144" s="13" t="s">
        <v>88</v>
      </c>
      <c r="AW144" s="13" t="s">
        <v>36</v>
      </c>
      <c r="AX144" s="13" t="s">
        <v>81</v>
      </c>
      <c r="AY144" s="158" t="s">
        <v>144</v>
      </c>
    </row>
    <row r="145" spans="2:65" s="12" customFormat="1">
      <c r="B145" s="149"/>
      <c r="D145" s="150" t="s">
        <v>156</v>
      </c>
      <c r="E145" s="151" t="s">
        <v>1</v>
      </c>
      <c r="F145" s="152" t="s">
        <v>1532</v>
      </c>
      <c r="H145" s="153">
        <v>23.1</v>
      </c>
      <c r="I145" s="154"/>
      <c r="L145" s="149"/>
      <c r="M145" s="155"/>
      <c r="T145" s="156"/>
      <c r="AT145" s="151" t="s">
        <v>156</v>
      </c>
      <c r="AU145" s="151" t="s">
        <v>90</v>
      </c>
      <c r="AV145" s="12" t="s">
        <v>90</v>
      </c>
      <c r="AW145" s="12" t="s">
        <v>36</v>
      </c>
      <c r="AX145" s="12" t="s">
        <v>88</v>
      </c>
      <c r="AY145" s="151" t="s">
        <v>144</v>
      </c>
    </row>
    <row r="146" spans="2:65" s="1" customFormat="1" ht="49.15" customHeight="1">
      <c r="B146" s="32"/>
      <c r="C146" s="136" t="s">
        <v>151</v>
      </c>
      <c r="D146" s="136" t="s">
        <v>146</v>
      </c>
      <c r="E146" s="137" t="s">
        <v>193</v>
      </c>
      <c r="F146" s="138" t="s">
        <v>194</v>
      </c>
      <c r="G146" s="139" t="s">
        <v>149</v>
      </c>
      <c r="H146" s="140">
        <v>23.1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9.0000000000000006E-5</v>
      </c>
      <c r="R146" s="145">
        <f>Q146*H146</f>
        <v>2.0790000000000001E-3</v>
      </c>
      <c r="S146" s="145">
        <v>0.25600000000000001</v>
      </c>
      <c r="T146" s="146">
        <f>S146*H146</f>
        <v>5.9136000000000006</v>
      </c>
      <c r="AR146" s="147" t="s">
        <v>151</v>
      </c>
      <c r="AT146" s="147" t="s">
        <v>146</v>
      </c>
      <c r="AU146" s="147" t="s">
        <v>90</v>
      </c>
      <c r="AY146" s="17" t="s">
        <v>144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88</v>
      </c>
      <c r="BK146" s="148">
        <f>ROUND(I146*H146,2)</f>
        <v>0</v>
      </c>
      <c r="BL146" s="17" t="s">
        <v>151</v>
      </c>
      <c r="BM146" s="147" t="s">
        <v>1535</v>
      </c>
    </row>
    <row r="147" spans="2:65" s="1" customFormat="1" ht="19.5">
      <c r="B147" s="32"/>
      <c r="D147" s="150" t="s">
        <v>168</v>
      </c>
      <c r="F147" s="163" t="s">
        <v>196</v>
      </c>
      <c r="I147" s="164"/>
      <c r="L147" s="32"/>
      <c r="M147" s="165"/>
      <c r="T147" s="54"/>
      <c r="AT147" s="17" t="s">
        <v>168</v>
      </c>
      <c r="AU147" s="17" t="s">
        <v>90</v>
      </c>
    </row>
    <row r="148" spans="2:65" s="13" customFormat="1">
      <c r="B148" s="157"/>
      <c r="D148" s="150" t="s">
        <v>156</v>
      </c>
      <c r="E148" s="158" t="s">
        <v>1</v>
      </c>
      <c r="F148" s="159" t="s">
        <v>1178</v>
      </c>
      <c r="H148" s="158" t="s">
        <v>1</v>
      </c>
      <c r="I148" s="160"/>
      <c r="L148" s="157"/>
      <c r="M148" s="161"/>
      <c r="T148" s="162"/>
      <c r="AT148" s="158" t="s">
        <v>156</v>
      </c>
      <c r="AU148" s="158" t="s">
        <v>90</v>
      </c>
      <c r="AV148" s="13" t="s">
        <v>88</v>
      </c>
      <c r="AW148" s="13" t="s">
        <v>36</v>
      </c>
      <c r="AX148" s="13" t="s">
        <v>81</v>
      </c>
      <c r="AY148" s="158" t="s">
        <v>144</v>
      </c>
    </row>
    <row r="149" spans="2:65" s="13" customFormat="1">
      <c r="B149" s="157"/>
      <c r="D149" s="150" t="s">
        <v>156</v>
      </c>
      <c r="E149" s="158" t="s">
        <v>1</v>
      </c>
      <c r="F149" s="159" t="s">
        <v>163</v>
      </c>
      <c r="H149" s="158" t="s">
        <v>1</v>
      </c>
      <c r="I149" s="160"/>
      <c r="L149" s="157"/>
      <c r="M149" s="161"/>
      <c r="T149" s="162"/>
      <c r="AT149" s="158" t="s">
        <v>156</v>
      </c>
      <c r="AU149" s="158" t="s">
        <v>90</v>
      </c>
      <c r="AV149" s="13" t="s">
        <v>88</v>
      </c>
      <c r="AW149" s="13" t="s">
        <v>36</v>
      </c>
      <c r="AX149" s="13" t="s">
        <v>81</v>
      </c>
      <c r="AY149" s="158" t="s">
        <v>144</v>
      </c>
    </row>
    <row r="150" spans="2:65" s="12" customFormat="1">
      <c r="B150" s="149"/>
      <c r="D150" s="150" t="s">
        <v>156</v>
      </c>
      <c r="E150" s="151" t="s">
        <v>1</v>
      </c>
      <c r="F150" s="152" t="s">
        <v>1532</v>
      </c>
      <c r="H150" s="153">
        <v>23.1</v>
      </c>
      <c r="I150" s="154"/>
      <c r="L150" s="149"/>
      <c r="M150" s="155"/>
      <c r="T150" s="156"/>
      <c r="AT150" s="151" t="s">
        <v>156</v>
      </c>
      <c r="AU150" s="151" t="s">
        <v>90</v>
      </c>
      <c r="AV150" s="12" t="s">
        <v>90</v>
      </c>
      <c r="AW150" s="12" t="s">
        <v>36</v>
      </c>
      <c r="AX150" s="12" t="s">
        <v>88</v>
      </c>
      <c r="AY150" s="151" t="s">
        <v>144</v>
      </c>
    </row>
    <row r="151" spans="2:65" s="1" customFormat="1" ht="49.15" customHeight="1">
      <c r="B151" s="32"/>
      <c r="C151" s="136" t="s">
        <v>174</v>
      </c>
      <c r="D151" s="136" t="s">
        <v>146</v>
      </c>
      <c r="E151" s="137" t="s">
        <v>198</v>
      </c>
      <c r="F151" s="138" t="s">
        <v>199</v>
      </c>
      <c r="G151" s="139" t="s">
        <v>149</v>
      </c>
      <c r="H151" s="140">
        <v>44.1</v>
      </c>
      <c r="I151" s="141"/>
      <c r="J151" s="142">
        <f>ROUND(I151*H151,2)</f>
        <v>0</v>
      </c>
      <c r="K151" s="138" t="s">
        <v>150</v>
      </c>
      <c r="L151" s="32"/>
      <c r="M151" s="143" t="s">
        <v>1</v>
      </c>
      <c r="N151" s="144" t="s">
        <v>46</v>
      </c>
      <c r="P151" s="145">
        <f>O151*H151</f>
        <v>0</v>
      </c>
      <c r="Q151" s="145">
        <v>4.0000000000000003E-5</v>
      </c>
      <c r="R151" s="145">
        <f>Q151*H151</f>
        <v>1.7640000000000002E-3</v>
      </c>
      <c r="S151" s="145">
        <v>9.1999999999999998E-2</v>
      </c>
      <c r="T151" s="146">
        <f>S151*H151</f>
        <v>4.0571999999999999</v>
      </c>
      <c r="AR151" s="147" t="s">
        <v>151</v>
      </c>
      <c r="AT151" s="147" t="s">
        <v>146</v>
      </c>
      <c r="AU151" s="147" t="s">
        <v>90</v>
      </c>
      <c r="AY151" s="17" t="s">
        <v>144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88</v>
      </c>
      <c r="BK151" s="148">
        <f>ROUND(I151*H151,2)</f>
        <v>0</v>
      </c>
      <c r="BL151" s="17" t="s">
        <v>151</v>
      </c>
      <c r="BM151" s="147" t="s">
        <v>1536</v>
      </c>
    </row>
    <row r="152" spans="2:65" s="1" customFormat="1" ht="19.5">
      <c r="B152" s="32"/>
      <c r="D152" s="150" t="s">
        <v>168</v>
      </c>
      <c r="F152" s="163" t="s">
        <v>201</v>
      </c>
      <c r="I152" s="164"/>
      <c r="L152" s="32"/>
      <c r="M152" s="165"/>
      <c r="T152" s="54"/>
      <c r="AT152" s="17" t="s">
        <v>168</v>
      </c>
      <c r="AU152" s="17" t="s">
        <v>90</v>
      </c>
    </row>
    <row r="153" spans="2:65" s="13" customFormat="1">
      <c r="B153" s="157"/>
      <c r="D153" s="150" t="s">
        <v>156</v>
      </c>
      <c r="E153" s="158" t="s">
        <v>1</v>
      </c>
      <c r="F153" s="159" t="s">
        <v>1178</v>
      </c>
      <c r="H153" s="158" t="s">
        <v>1</v>
      </c>
      <c r="I153" s="160"/>
      <c r="L153" s="157"/>
      <c r="M153" s="161"/>
      <c r="T153" s="162"/>
      <c r="AT153" s="158" t="s">
        <v>156</v>
      </c>
      <c r="AU153" s="158" t="s">
        <v>90</v>
      </c>
      <c r="AV153" s="13" t="s">
        <v>88</v>
      </c>
      <c r="AW153" s="13" t="s">
        <v>36</v>
      </c>
      <c r="AX153" s="13" t="s">
        <v>81</v>
      </c>
      <c r="AY153" s="158" t="s">
        <v>144</v>
      </c>
    </row>
    <row r="154" spans="2:65" s="13" customFormat="1">
      <c r="B154" s="157"/>
      <c r="D154" s="150" t="s">
        <v>156</v>
      </c>
      <c r="E154" s="158" t="s">
        <v>1</v>
      </c>
      <c r="F154" s="159" t="s">
        <v>163</v>
      </c>
      <c r="H154" s="158" t="s">
        <v>1</v>
      </c>
      <c r="I154" s="160"/>
      <c r="L154" s="157"/>
      <c r="M154" s="161"/>
      <c r="T154" s="162"/>
      <c r="AT154" s="158" t="s">
        <v>156</v>
      </c>
      <c r="AU154" s="158" t="s">
        <v>90</v>
      </c>
      <c r="AV154" s="13" t="s">
        <v>88</v>
      </c>
      <c r="AW154" s="13" t="s">
        <v>36</v>
      </c>
      <c r="AX154" s="13" t="s">
        <v>81</v>
      </c>
      <c r="AY154" s="158" t="s">
        <v>144</v>
      </c>
    </row>
    <row r="155" spans="2:65" s="12" customFormat="1">
      <c r="B155" s="149"/>
      <c r="D155" s="150" t="s">
        <v>156</v>
      </c>
      <c r="E155" s="151" t="s">
        <v>1</v>
      </c>
      <c r="F155" s="152" t="s">
        <v>1537</v>
      </c>
      <c r="H155" s="153">
        <v>44.1</v>
      </c>
      <c r="I155" s="154"/>
      <c r="L155" s="149"/>
      <c r="M155" s="155"/>
      <c r="T155" s="156"/>
      <c r="AT155" s="151" t="s">
        <v>156</v>
      </c>
      <c r="AU155" s="151" t="s">
        <v>90</v>
      </c>
      <c r="AV155" s="12" t="s">
        <v>90</v>
      </c>
      <c r="AW155" s="12" t="s">
        <v>36</v>
      </c>
      <c r="AX155" s="12" t="s">
        <v>88</v>
      </c>
      <c r="AY155" s="151" t="s">
        <v>144</v>
      </c>
    </row>
    <row r="156" spans="2:65" s="1" customFormat="1" ht="44.25" customHeight="1">
      <c r="B156" s="32"/>
      <c r="C156" s="136" t="s">
        <v>179</v>
      </c>
      <c r="D156" s="136" t="s">
        <v>146</v>
      </c>
      <c r="E156" s="137" t="s">
        <v>1538</v>
      </c>
      <c r="F156" s="138" t="s">
        <v>1539</v>
      </c>
      <c r="G156" s="139" t="s">
        <v>224</v>
      </c>
      <c r="H156" s="140">
        <v>20</v>
      </c>
      <c r="I156" s="141"/>
      <c r="J156" s="142">
        <f>ROUND(I156*H156,2)</f>
        <v>0</v>
      </c>
      <c r="K156" s="138" t="s">
        <v>150</v>
      </c>
      <c r="L156" s="32"/>
      <c r="M156" s="143" t="s">
        <v>1</v>
      </c>
      <c r="N156" s="144" t="s">
        <v>46</v>
      </c>
      <c r="P156" s="145">
        <f>O156*H156</f>
        <v>0</v>
      </c>
      <c r="Q156" s="145">
        <v>0</v>
      </c>
      <c r="R156" s="145">
        <f>Q156*H156</f>
        <v>0</v>
      </c>
      <c r="S156" s="145">
        <v>0.28999999999999998</v>
      </c>
      <c r="T156" s="146">
        <f>S156*H156</f>
        <v>5.8</v>
      </c>
      <c r="AR156" s="147" t="s">
        <v>151</v>
      </c>
      <c r="AT156" s="147" t="s">
        <v>146</v>
      </c>
      <c r="AU156" s="147" t="s">
        <v>90</v>
      </c>
      <c r="AY156" s="17" t="s">
        <v>144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88</v>
      </c>
      <c r="BK156" s="148">
        <f>ROUND(I156*H156,2)</f>
        <v>0</v>
      </c>
      <c r="BL156" s="17" t="s">
        <v>151</v>
      </c>
      <c r="BM156" s="147" t="s">
        <v>1540</v>
      </c>
    </row>
    <row r="157" spans="2:65" s="1" customFormat="1" ht="24.2" customHeight="1">
      <c r="B157" s="32"/>
      <c r="C157" s="136" t="s">
        <v>185</v>
      </c>
      <c r="D157" s="136" t="s">
        <v>146</v>
      </c>
      <c r="E157" s="137" t="s">
        <v>209</v>
      </c>
      <c r="F157" s="138" t="s">
        <v>210</v>
      </c>
      <c r="G157" s="139" t="s">
        <v>211</v>
      </c>
      <c r="H157" s="140">
        <v>50.4</v>
      </c>
      <c r="I157" s="141"/>
      <c r="J157" s="142">
        <f>ROUND(I157*H157,2)</f>
        <v>0</v>
      </c>
      <c r="K157" s="138" t="s">
        <v>150</v>
      </c>
      <c r="L157" s="32"/>
      <c r="M157" s="143" t="s">
        <v>1</v>
      </c>
      <c r="N157" s="144" t="s">
        <v>46</v>
      </c>
      <c r="P157" s="145">
        <f>O157*H157</f>
        <v>0</v>
      </c>
      <c r="Q157" s="145">
        <v>3.0000000000000001E-5</v>
      </c>
      <c r="R157" s="145">
        <f>Q157*H157</f>
        <v>1.5119999999999999E-3</v>
      </c>
      <c r="S157" s="145">
        <v>0</v>
      </c>
      <c r="T157" s="146">
        <f>S157*H157</f>
        <v>0</v>
      </c>
      <c r="AR157" s="147" t="s">
        <v>151</v>
      </c>
      <c r="AT157" s="147" t="s">
        <v>146</v>
      </c>
      <c r="AU157" s="147" t="s">
        <v>90</v>
      </c>
      <c r="AY157" s="17" t="s">
        <v>144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88</v>
      </c>
      <c r="BK157" s="148">
        <f>ROUND(I157*H157,2)</f>
        <v>0</v>
      </c>
      <c r="BL157" s="17" t="s">
        <v>151</v>
      </c>
      <c r="BM157" s="147" t="s">
        <v>1541</v>
      </c>
    </row>
    <row r="158" spans="2:65" s="1" customFormat="1" ht="19.5">
      <c r="B158" s="32"/>
      <c r="D158" s="150" t="s">
        <v>168</v>
      </c>
      <c r="F158" s="163" t="s">
        <v>213</v>
      </c>
      <c r="I158" s="164"/>
      <c r="L158" s="32"/>
      <c r="M158" s="165"/>
      <c r="T158" s="54"/>
      <c r="AT158" s="17" t="s">
        <v>168</v>
      </c>
      <c r="AU158" s="17" t="s">
        <v>90</v>
      </c>
    </row>
    <row r="159" spans="2:65" s="12" customFormat="1">
      <c r="B159" s="149"/>
      <c r="D159" s="150" t="s">
        <v>156</v>
      </c>
      <c r="E159" s="151" t="s">
        <v>1</v>
      </c>
      <c r="F159" s="152" t="s">
        <v>1542</v>
      </c>
      <c r="H159" s="153">
        <v>50.4</v>
      </c>
      <c r="I159" s="154"/>
      <c r="L159" s="149"/>
      <c r="M159" s="155"/>
      <c r="T159" s="156"/>
      <c r="AT159" s="151" t="s">
        <v>156</v>
      </c>
      <c r="AU159" s="151" t="s">
        <v>90</v>
      </c>
      <c r="AV159" s="12" t="s">
        <v>90</v>
      </c>
      <c r="AW159" s="12" t="s">
        <v>36</v>
      </c>
      <c r="AX159" s="12" t="s">
        <v>88</v>
      </c>
      <c r="AY159" s="151" t="s">
        <v>144</v>
      </c>
    </row>
    <row r="160" spans="2:65" s="1" customFormat="1" ht="37.9" customHeight="1">
      <c r="B160" s="32"/>
      <c r="C160" s="136" t="s">
        <v>192</v>
      </c>
      <c r="D160" s="136" t="s">
        <v>146</v>
      </c>
      <c r="E160" s="137" t="s">
        <v>216</v>
      </c>
      <c r="F160" s="138" t="s">
        <v>217</v>
      </c>
      <c r="G160" s="139" t="s">
        <v>218</v>
      </c>
      <c r="H160" s="140">
        <v>2.1</v>
      </c>
      <c r="I160" s="141"/>
      <c r="J160" s="142">
        <f>ROUND(I160*H160,2)</f>
        <v>0</v>
      </c>
      <c r="K160" s="138" t="s">
        <v>150</v>
      </c>
      <c r="L160" s="32"/>
      <c r="M160" s="143" t="s">
        <v>1</v>
      </c>
      <c r="N160" s="144" t="s">
        <v>46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151</v>
      </c>
      <c r="AT160" s="147" t="s">
        <v>146</v>
      </c>
      <c r="AU160" s="147" t="s">
        <v>90</v>
      </c>
      <c r="AY160" s="17" t="s">
        <v>144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88</v>
      </c>
      <c r="BK160" s="148">
        <f>ROUND(I160*H160,2)</f>
        <v>0</v>
      </c>
      <c r="BL160" s="17" t="s">
        <v>151</v>
      </c>
      <c r="BM160" s="147" t="s">
        <v>1543</v>
      </c>
    </row>
    <row r="161" spans="2:65" s="12" customFormat="1">
      <c r="B161" s="149"/>
      <c r="D161" s="150" t="s">
        <v>156</v>
      </c>
      <c r="E161" s="151" t="s">
        <v>1</v>
      </c>
      <c r="F161" s="152" t="s">
        <v>1544</v>
      </c>
      <c r="H161" s="153">
        <v>2.1</v>
      </c>
      <c r="I161" s="154"/>
      <c r="L161" s="149"/>
      <c r="M161" s="155"/>
      <c r="T161" s="156"/>
      <c r="AT161" s="151" t="s">
        <v>156</v>
      </c>
      <c r="AU161" s="151" t="s">
        <v>90</v>
      </c>
      <c r="AV161" s="12" t="s">
        <v>90</v>
      </c>
      <c r="AW161" s="12" t="s">
        <v>36</v>
      </c>
      <c r="AX161" s="12" t="s">
        <v>88</v>
      </c>
      <c r="AY161" s="151" t="s">
        <v>144</v>
      </c>
    </row>
    <row r="162" spans="2:65" s="1" customFormat="1" ht="55.5" customHeight="1">
      <c r="B162" s="32"/>
      <c r="C162" s="136" t="s">
        <v>197</v>
      </c>
      <c r="D162" s="136" t="s">
        <v>146</v>
      </c>
      <c r="E162" s="137" t="s">
        <v>243</v>
      </c>
      <c r="F162" s="138" t="s">
        <v>244</v>
      </c>
      <c r="G162" s="139" t="s">
        <v>239</v>
      </c>
      <c r="H162" s="140">
        <v>38.232999999999997</v>
      </c>
      <c r="I162" s="141"/>
      <c r="J162" s="142">
        <f>ROUND(I162*H162,2)</f>
        <v>0</v>
      </c>
      <c r="K162" s="138" t="s">
        <v>150</v>
      </c>
      <c r="L162" s="32"/>
      <c r="M162" s="143" t="s">
        <v>1</v>
      </c>
      <c r="N162" s="144" t="s">
        <v>46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151</v>
      </c>
      <c r="AT162" s="147" t="s">
        <v>146</v>
      </c>
      <c r="AU162" s="147" t="s">
        <v>90</v>
      </c>
      <c r="AY162" s="17" t="s">
        <v>144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88</v>
      </c>
      <c r="BK162" s="148">
        <f>ROUND(I162*H162,2)</f>
        <v>0</v>
      </c>
      <c r="BL162" s="17" t="s">
        <v>151</v>
      </c>
      <c r="BM162" s="147" t="s">
        <v>1545</v>
      </c>
    </row>
    <row r="163" spans="2:65" s="13" customFormat="1">
      <c r="B163" s="157"/>
      <c r="D163" s="150" t="s">
        <v>156</v>
      </c>
      <c r="E163" s="158" t="s">
        <v>1</v>
      </c>
      <c r="F163" s="159" t="s">
        <v>1178</v>
      </c>
      <c r="H163" s="158" t="s">
        <v>1</v>
      </c>
      <c r="I163" s="160"/>
      <c r="L163" s="157"/>
      <c r="M163" s="161"/>
      <c r="T163" s="162"/>
      <c r="AT163" s="158" t="s">
        <v>156</v>
      </c>
      <c r="AU163" s="158" t="s">
        <v>90</v>
      </c>
      <c r="AV163" s="13" t="s">
        <v>88</v>
      </c>
      <c r="AW163" s="13" t="s">
        <v>36</v>
      </c>
      <c r="AX163" s="13" t="s">
        <v>81</v>
      </c>
      <c r="AY163" s="158" t="s">
        <v>144</v>
      </c>
    </row>
    <row r="164" spans="2:65" s="13" customFormat="1">
      <c r="B164" s="157"/>
      <c r="D164" s="150" t="s">
        <v>156</v>
      </c>
      <c r="E164" s="158" t="s">
        <v>1</v>
      </c>
      <c r="F164" s="159" t="s">
        <v>246</v>
      </c>
      <c r="H164" s="158" t="s">
        <v>1</v>
      </c>
      <c r="I164" s="160"/>
      <c r="L164" s="157"/>
      <c r="M164" s="161"/>
      <c r="T164" s="162"/>
      <c r="AT164" s="158" t="s">
        <v>156</v>
      </c>
      <c r="AU164" s="158" t="s">
        <v>90</v>
      </c>
      <c r="AV164" s="13" t="s">
        <v>88</v>
      </c>
      <c r="AW164" s="13" t="s">
        <v>36</v>
      </c>
      <c r="AX164" s="13" t="s">
        <v>81</v>
      </c>
      <c r="AY164" s="158" t="s">
        <v>144</v>
      </c>
    </row>
    <row r="165" spans="2:65" s="13" customFormat="1">
      <c r="B165" s="157"/>
      <c r="D165" s="150" t="s">
        <v>156</v>
      </c>
      <c r="E165" s="158" t="s">
        <v>1</v>
      </c>
      <c r="F165" s="159" t="s">
        <v>247</v>
      </c>
      <c r="H165" s="158" t="s">
        <v>1</v>
      </c>
      <c r="I165" s="160"/>
      <c r="L165" s="157"/>
      <c r="M165" s="161"/>
      <c r="T165" s="162"/>
      <c r="AT165" s="158" t="s">
        <v>156</v>
      </c>
      <c r="AU165" s="158" t="s">
        <v>90</v>
      </c>
      <c r="AV165" s="13" t="s">
        <v>88</v>
      </c>
      <c r="AW165" s="13" t="s">
        <v>36</v>
      </c>
      <c r="AX165" s="13" t="s">
        <v>81</v>
      </c>
      <c r="AY165" s="158" t="s">
        <v>144</v>
      </c>
    </row>
    <row r="166" spans="2:65" s="12" customFormat="1">
      <c r="B166" s="149"/>
      <c r="D166" s="150" t="s">
        <v>156</v>
      </c>
      <c r="E166" s="151" t="s">
        <v>1</v>
      </c>
      <c r="F166" s="152" t="s">
        <v>1546</v>
      </c>
      <c r="H166" s="153">
        <v>36.5</v>
      </c>
      <c r="I166" s="154"/>
      <c r="L166" s="149"/>
      <c r="M166" s="155"/>
      <c r="T166" s="156"/>
      <c r="AT166" s="151" t="s">
        <v>156</v>
      </c>
      <c r="AU166" s="151" t="s">
        <v>90</v>
      </c>
      <c r="AV166" s="12" t="s">
        <v>90</v>
      </c>
      <c r="AW166" s="12" t="s">
        <v>36</v>
      </c>
      <c r="AX166" s="12" t="s">
        <v>81</v>
      </c>
      <c r="AY166" s="151" t="s">
        <v>144</v>
      </c>
    </row>
    <row r="167" spans="2:65" s="12" customFormat="1">
      <c r="B167" s="149"/>
      <c r="D167" s="150" t="s">
        <v>156</v>
      </c>
      <c r="E167" s="151" t="s">
        <v>1</v>
      </c>
      <c r="F167" s="152" t="s">
        <v>1547</v>
      </c>
      <c r="H167" s="153">
        <v>1.7330000000000001</v>
      </c>
      <c r="I167" s="154"/>
      <c r="L167" s="149"/>
      <c r="M167" s="155"/>
      <c r="T167" s="156"/>
      <c r="AT167" s="151" t="s">
        <v>156</v>
      </c>
      <c r="AU167" s="151" t="s">
        <v>90</v>
      </c>
      <c r="AV167" s="12" t="s">
        <v>90</v>
      </c>
      <c r="AW167" s="12" t="s">
        <v>36</v>
      </c>
      <c r="AX167" s="12" t="s">
        <v>81</v>
      </c>
      <c r="AY167" s="151" t="s">
        <v>144</v>
      </c>
    </row>
    <row r="168" spans="2:65" s="14" customFormat="1">
      <c r="B168" s="166"/>
      <c r="D168" s="150" t="s">
        <v>156</v>
      </c>
      <c r="E168" s="167" t="s">
        <v>1</v>
      </c>
      <c r="F168" s="168" t="s">
        <v>173</v>
      </c>
      <c r="H168" s="169">
        <v>38.232999999999997</v>
      </c>
      <c r="I168" s="170"/>
      <c r="L168" s="166"/>
      <c r="M168" s="171"/>
      <c r="T168" s="172"/>
      <c r="AT168" s="167" t="s">
        <v>156</v>
      </c>
      <c r="AU168" s="167" t="s">
        <v>90</v>
      </c>
      <c r="AV168" s="14" t="s">
        <v>151</v>
      </c>
      <c r="AW168" s="14" t="s">
        <v>36</v>
      </c>
      <c r="AX168" s="14" t="s">
        <v>88</v>
      </c>
      <c r="AY168" s="167" t="s">
        <v>144</v>
      </c>
    </row>
    <row r="169" spans="2:65" s="1" customFormat="1" ht="55.5" customHeight="1">
      <c r="B169" s="32"/>
      <c r="C169" s="136" t="s">
        <v>204</v>
      </c>
      <c r="D169" s="136" t="s">
        <v>146</v>
      </c>
      <c r="E169" s="137" t="s">
        <v>251</v>
      </c>
      <c r="F169" s="138" t="s">
        <v>252</v>
      </c>
      <c r="G169" s="139" t="s">
        <v>239</v>
      </c>
      <c r="H169" s="140">
        <v>38.232999999999997</v>
      </c>
      <c r="I169" s="141"/>
      <c r="J169" s="142">
        <f>ROUND(I169*H169,2)</f>
        <v>0</v>
      </c>
      <c r="K169" s="138" t="s">
        <v>150</v>
      </c>
      <c r="L169" s="32"/>
      <c r="M169" s="143" t="s">
        <v>1</v>
      </c>
      <c r="N169" s="144" t="s">
        <v>46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151</v>
      </c>
      <c r="AT169" s="147" t="s">
        <v>146</v>
      </c>
      <c r="AU169" s="147" t="s">
        <v>90</v>
      </c>
      <c r="AY169" s="17" t="s">
        <v>144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88</v>
      </c>
      <c r="BK169" s="148">
        <f>ROUND(I169*H169,2)</f>
        <v>0</v>
      </c>
      <c r="BL169" s="17" t="s">
        <v>151</v>
      </c>
      <c r="BM169" s="147" t="s">
        <v>1548</v>
      </c>
    </row>
    <row r="170" spans="2:65" s="13" customFormat="1">
      <c r="B170" s="157"/>
      <c r="D170" s="150" t="s">
        <v>156</v>
      </c>
      <c r="E170" s="158" t="s">
        <v>1</v>
      </c>
      <c r="F170" s="159" t="s">
        <v>1178</v>
      </c>
      <c r="H170" s="158" t="s">
        <v>1</v>
      </c>
      <c r="I170" s="160"/>
      <c r="L170" s="157"/>
      <c r="M170" s="161"/>
      <c r="T170" s="162"/>
      <c r="AT170" s="158" t="s">
        <v>156</v>
      </c>
      <c r="AU170" s="158" t="s">
        <v>90</v>
      </c>
      <c r="AV170" s="13" t="s">
        <v>88</v>
      </c>
      <c r="AW170" s="13" t="s">
        <v>36</v>
      </c>
      <c r="AX170" s="13" t="s">
        <v>81</v>
      </c>
      <c r="AY170" s="158" t="s">
        <v>144</v>
      </c>
    </row>
    <row r="171" spans="2:65" s="13" customFormat="1">
      <c r="B171" s="157"/>
      <c r="D171" s="150" t="s">
        <v>156</v>
      </c>
      <c r="E171" s="158" t="s">
        <v>1</v>
      </c>
      <c r="F171" s="159" t="s">
        <v>246</v>
      </c>
      <c r="H171" s="158" t="s">
        <v>1</v>
      </c>
      <c r="I171" s="160"/>
      <c r="L171" s="157"/>
      <c r="M171" s="161"/>
      <c r="T171" s="162"/>
      <c r="AT171" s="158" t="s">
        <v>156</v>
      </c>
      <c r="AU171" s="158" t="s">
        <v>90</v>
      </c>
      <c r="AV171" s="13" t="s">
        <v>88</v>
      </c>
      <c r="AW171" s="13" t="s">
        <v>36</v>
      </c>
      <c r="AX171" s="13" t="s">
        <v>81</v>
      </c>
      <c r="AY171" s="158" t="s">
        <v>144</v>
      </c>
    </row>
    <row r="172" spans="2:65" s="13" customFormat="1">
      <c r="B172" s="157"/>
      <c r="D172" s="150" t="s">
        <v>156</v>
      </c>
      <c r="E172" s="158" t="s">
        <v>1</v>
      </c>
      <c r="F172" s="159" t="s">
        <v>247</v>
      </c>
      <c r="H172" s="158" t="s">
        <v>1</v>
      </c>
      <c r="I172" s="160"/>
      <c r="L172" s="157"/>
      <c r="M172" s="161"/>
      <c r="T172" s="162"/>
      <c r="AT172" s="158" t="s">
        <v>156</v>
      </c>
      <c r="AU172" s="158" t="s">
        <v>90</v>
      </c>
      <c r="AV172" s="13" t="s">
        <v>88</v>
      </c>
      <c r="AW172" s="13" t="s">
        <v>36</v>
      </c>
      <c r="AX172" s="13" t="s">
        <v>81</v>
      </c>
      <c r="AY172" s="158" t="s">
        <v>144</v>
      </c>
    </row>
    <row r="173" spans="2:65" s="12" customFormat="1">
      <c r="B173" s="149"/>
      <c r="D173" s="150" t="s">
        <v>156</v>
      </c>
      <c r="E173" s="151" t="s">
        <v>1</v>
      </c>
      <c r="F173" s="152" t="s">
        <v>1546</v>
      </c>
      <c r="H173" s="153">
        <v>36.5</v>
      </c>
      <c r="I173" s="154"/>
      <c r="L173" s="149"/>
      <c r="M173" s="155"/>
      <c r="T173" s="156"/>
      <c r="AT173" s="151" t="s">
        <v>156</v>
      </c>
      <c r="AU173" s="151" t="s">
        <v>90</v>
      </c>
      <c r="AV173" s="12" t="s">
        <v>90</v>
      </c>
      <c r="AW173" s="12" t="s">
        <v>36</v>
      </c>
      <c r="AX173" s="12" t="s">
        <v>81</v>
      </c>
      <c r="AY173" s="151" t="s">
        <v>144</v>
      </c>
    </row>
    <row r="174" spans="2:65" s="12" customFormat="1">
      <c r="B174" s="149"/>
      <c r="D174" s="150" t="s">
        <v>156</v>
      </c>
      <c r="E174" s="151" t="s">
        <v>1</v>
      </c>
      <c r="F174" s="152" t="s">
        <v>1547</v>
      </c>
      <c r="H174" s="153">
        <v>1.7330000000000001</v>
      </c>
      <c r="I174" s="154"/>
      <c r="L174" s="149"/>
      <c r="M174" s="155"/>
      <c r="T174" s="156"/>
      <c r="AT174" s="151" t="s">
        <v>156</v>
      </c>
      <c r="AU174" s="151" t="s">
        <v>90</v>
      </c>
      <c r="AV174" s="12" t="s">
        <v>90</v>
      </c>
      <c r="AW174" s="12" t="s">
        <v>36</v>
      </c>
      <c r="AX174" s="12" t="s">
        <v>81</v>
      </c>
      <c r="AY174" s="151" t="s">
        <v>144</v>
      </c>
    </row>
    <row r="175" spans="2:65" s="14" customFormat="1">
      <c r="B175" s="166"/>
      <c r="D175" s="150" t="s">
        <v>156</v>
      </c>
      <c r="E175" s="167" t="s">
        <v>1</v>
      </c>
      <c r="F175" s="168" t="s">
        <v>173</v>
      </c>
      <c r="H175" s="169">
        <v>38.232999999999997</v>
      </c>
      <c r="I175" s="170"/>
      <c r="L175" s="166"/>
      <c r="M175" s="171"/>
      <c r="T175" s="172"/>
      <c r="AT175" s="167" t="s">
        <v>156</v>
      </c>
      <c r="AU175" s="167" t="s">
        <v>90</v>
      </c>
      <c r="AV175" s="14" t="s">
        <v>151</v>
      </c>
      <c r="AW175" s="14" t="s">
        <v>36</v>
      </c>
      <c r="AX175" s="14" t="s">
        <v>88</v>
      </c>
      <c r="AY175" s="167" t="s">
        <v>144</v>
      </c>
    </row>
    <row r="176" spans="2:65" s="1" customFormat="1" ht="37.9" customHeight="1">
      <c r="B176" s="32"/>
      <c r="C176" s="136" t="s">
        <v>208</v>
      </c>
      <c r="D176" s="136" t="s">
        <v>146</v>
      </c>
      <c r="E176" s="137" t="s">
        <v>1212</v>
      </c>
      <c r="F176" s="138" t="s">
        <v>1213</v>
      </c>
      <c r="G176" s="139" t="s">
        <v>149</v>
      </c>
      <c r="H176" s="140">
        <v>151.19999999999999</v>
      </c>
      <c r="I176" s="141"/>
      <c r="J176" s="142">
        <f>ROUND(I176*H176,2)</f>
        <v>0</v>
      </c>
      <c r="K176" s="138" t="s">
        <v>150</v>
      </c>
      <c r="L176" s="32"/>
      <c r="M176" s="143" t="s">
        <v>1</v>
      </c>
      <c r="N176" s="144" t="s">
        <v>46</v>
      </c>
      <c r="P176" s="145">
        <f>O176*H176</f>
        <v>0</v>
      </c>
      <c r="Q176" s="145">
        <v>5.9000000000000003E-4</v>
      </c>
      <c r="R176" s="145">
        <f>Q176*H176</f>
        <v>8.9207999999999996E-2</v>
      </c>
      <c r="S176" s="145">
        <v>0</v>
      </c>
      <c r="T176" s="146">
        <f>S176*H176</f>
        <v>0</v>
      </c>
      <c r="AR176" s="147" t="s">
        <v>151</v>
      </c>
      <c r="AT176" s="147" t="s">
        <v>146</v>
      </c>
      <c r="AU176" s="147" t="s">
        <v>90</v>
      </c>
      <c r="AY176" s="17" t="s">
        <v>144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88</v>
      </c>
      <c r="BK176" s="148">
        <f>ROUND(I176*H176,2)</f>
        <v>0</v>
      </c>
      <c r="BL176" s="17" t="s">
        <v>151</v>
      </c>
      <c r="BM176" s="147" t="s">
        <v>1549</v>
      </c>
    </row>
    <row r="177" spans="2:65" s="13" customFormat="1">
      <c r="B177" s="157"/>
      <c r="D177" s="150" t="s">
        <v>156</v>
      </c>
      <c r="E177" s="158" t="s">
        <v>1</v>
      </c>
      <c r="F177" s="159" t="s">
        <v>1178</v>
      </c>
      <c r="H177" s="158" t="s">
        <v>1</v>
      </c>
      <c r="I177" s="160"/>
      <c r="L177" s="157"/>
      <c r="M177" s="161"/>
      <c r="T177" s="162"/>
      <c r="AT177" s="158" t="s">
        <v>156</v>
      </c>
      <c r="AU177" s="158" t="s">
        <v>90</v>
      </c>
      <c r="AV177" s="13" t="s">
        <v>88</v>
      </c>
      <c r="AW177" s="13" t="s">
        <v>36</v>
      </c>
      <c r="AX177" s="13" t="s">
        <v>81</v>
      </c>
      <c r="AY177" s="158" t="s">
        <v>144</v>
      </c>
    </row>
    <row r="178" spans="2:65" s="13" customFormat="1">
      <c r="B178" s="157"/>
      <c r="D178" s="150" t="s">
        <v>156</v>
      </c>
      <c r="E178" s="158" t="s">
        <v>1</v>
      </c>
      <c r="F178" s="159" t="s">
        <v>246</v>
      </c>
      <c r="H178" s="158" t="s">
        <v>1</v>
      </c>
      <c r="I178" s="160"/>
      <c r="L178" s="157"/>
      <c r="M178" s="161"/>
      <c r="T178" s="162"/>
      <c r="AT178" s="158" t="s">
        <v>156</v>
      </c>
      <c r="AU178" s="158" t="s">
        <v>90</v>
      </c>
      <c r="AV178" s="13" t="s">
        <v>88</v>
      </c>
      <c r="AW178" s="13" t="s">
        <v>36</v>
      </c>
      <c r="AX178" s="13" t="s">
        <v>81</v>
      </c>
      <c r="AY178" s="158" t="s">
        <v>144</v>
      </c>
    </row>
    <row r="179" spans="2:65" s="12" customFormat="1">
      <c r="B179" s="149"/>
      <c r="D179" s="150" t="s">
        <v>156</v>
      </c>
      <c r="E179" s="151" t="s">
        <v>1</v>
      </c>
      <c r="F179" s="152" t="s">
        <v>1550</v>
      </c>
      <c r="H179" s="153">
        <v>151.19999999999999</v>
      </c>
      <c r="I179" s="154"/>
      <c r="L179" s="149"/>
      <c r="M179" s="155"/>
      <c r="T179" s="156"/>
      <c r="AT179" s="151" t="s">
        <v>156</v>
      </c>
      <c r="AU179" s="151" t="s">
        <v>90</v>
      </c>
      <c r="AV179" s="12" t="s">
        <v>90</v>
      </c>
      <c r="AW179" s="12" t="s">
        <v>36</v>
      </c>
      <c r="AX179" s="12" t="s">
        <v>88</v>
      </c>
      <c r="AY179" s="151" t="s">
        <v>144</v>
      </c>
    </row>
    <row r="180" spans="2:65" s="1" customFormat="1" ht="37.9" customHeight="1">
      <c r="B180" s="32"/>
      <c r="C180" s="136" t="s">
        <v>215</v>
      </c>
      <c r="D180" s="136" t="s">
        <v>146</v>
      </c>
      <c r="E180" s="137" t="s">
        <v>1223</v>
      </c>
      <c r="F180" s="138" t="s">
        <v>1224</v>
      </c>
      <c r="G180" s="139" t="s">
        <v>149</v>
      </c>
      <c r="H180" s="140">
        <v>151.19999999999999</v>
      </c>
      <c r="I180" s="141"/>
      <c r="J180" s="142">
        <f>ROUND(I180*H180,2)</f>
        <v>0</v>
      </c>
      <c r="K180" s="138" t="s">
        <v>150</v>
      </c>
      <c r="L180" s="32"/>
      <c r="M180" s="143" t="s">
        <v>1</v>
      </c>
      <c r="N180" s="144" t="s">
        <v>46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151</v>
      </c>
      <c r="AT180" s="147" t="s">
        <v>146</v>
      </c>
      <c r="AU180" s="147" t="s">
        <v>90</v>
      </c>
      <c r="AY180" s="17" t="s">
        <v>144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88</v>
      </c>
      <c r="BK180" s="148">
        <f>ROUND(I180*H180,2)</f>
        <v>0</v>
      </c>
      <c r="BL180" s="17" t="s">
        <v>151</v>
      </c>
      <c r="BM180" s="147" t="s">
        <v>1551</v>
      </c>
    </row>
    <row r="181" spans="2:65" s="1" customFormat="1" ht="62.65" customHeight="1">
      <c r="B181" s="32"/>
      <c r="C181" s="136" t="s">
        <v>221</v>
      </c>
      <c r="D181" s="136" t="s">
        <v>146</v>
      </c>
      <c r="E181" s="137" t="s">
        <v>278</v>
      </c>
      <c r="F181" s="138" t="s">
        <v>279</v>
      </c>
      <c r="G181" s="139" t="s">
        <v>239</v>
      </c>
      <c r="H181" s="140">
        <v>38.232999999999997</v>
      </c>
      <c r="I181" s="141"/>
      <c r="J181" s="142">
        <f>ROUND(I181*H181,2)</f>
        <v>0</v>
      </c>
      <c r="K181" s="138" t="s">
        <v>150</v>
      </c>
      <c r="L181" s="32"/>
      <c r="M181" s="143" t="s">
        <v>1</v>
      </c>
      <c r="N181" s="144" t="s">
        <v>46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151</v>
      </c>
      <c r="AT181" s="147" t="s">
        <v>146</v>
      </c>
      <c r="AU181" s="147" t="s">
        <v>90</v>
      </c>
      <c r="AY181" s="17" t="s">
        <v>144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88</v>
      </c>
      <c r="BK181" s="148">
        <f>ROUND(I181*H181,2)</f>
        <v>0</v>
      </c>
      <c r="BL181" s="17" t="s">
        <v>151</v>
      </c>
      <c r="BM181" s="147" t="s">
        <v>1552</v>
      </c>
    </row>
    <row r="182" spans="2:65" s="13" customFormat="1">
      <c r="B182" s="157"/>
      <c r="D182" s="150" t="s">
        <v>156</v>
      </c>
      <c r="E182" s="158" t="s">
        <v>1</v>
      </c>
      <c r="F182" s="159" t="s">
        <v>281</v>
      </c>
      <c r="H182" s="158" t="s">
        <v>1</v>
      </c>
      <c r="I182" s="160"/>
      <c r="L182" s="157"/>
      <c r="M182" s="161"/>
      <c r="T182" s="162"/>
      <c r="AT182" s="158" t="s">
        <v>156</v>
      </c>
      <c r="AU182" s="158" t="s">
        <v>90</v>
      </c>
      <c r="AV182" s="13" t="s">
        <v>88</v>
      </c>
      <c r="AW182" s="13" t="s">
        <v>36</v>
      </c>
      <c r="AX182" s="13" t="s">
        <v>81</v>
      </c>
      <c r="AY182" s="158" t="s">
        <v>144</v>
      </c>
    </row>
    <row r="183" spans="2:65" s="12" customFormat="1">
      <c r="B183" s="149"/>
      <c r="D183" s="150" t="s">
        <v>156</v>
      </c>
      <c r="E183" s="151" t="s">
        <v>1</v>
      </c>
      <c r="F183" s="152" t="s">
        <v>1553</v>
      </c>
      <c r="H183" s="153">
        <v>38.232999999999997</v>
      </c>
      <c r="I183" s="154"/>
      <c r="L183" s="149"/>
      <c r="M183" s="155"/>
      <c r="T183" s="156"/>
      <c r="AT183" s="151" t="s">
        <v>156</v>
      </c>
      <c r="AU183" s="151" t="s">
        <v>90</v>
      </c>
      <c r="AV183" s="12" t="s">
        <v>90</v>
      </c>
      <c r="AW183" s="12" t="s">
        <v>36</v>
      </c>
      <c r="AX183" s="12" t="s">
        <v>88</v>
      </c>
      <c r="AY183" s="151" t="s">
        <v>144</v>
      </c>
    </row>
    <row r="184" spans="2:65" s="1" customFormat="1" ht="62.65" customHeight="1">
      <c r="B184" s="32"/>
      <c r="C184" s="136" t="s">
        <v>227</v>
      </c>
      <c r="D184" s="136" t="s">
        <v>146</v>
      </c>
      <c r="E184" s="137" t="s">
        <v>285</v>
      </c>
      <c r="F184" s="138" t="s">
        <v>286</v>
      </c>
      <c r="G184" s="139" t="s">
        <v>239</v>
      </c>
      <c r="H184" s="140">
        <v>38.232999999999997</v>
      </c>
      <c r="I184" s="141"/>
      <c r="J184" s="142">
        <f>ROUND(I184*H184,2)</f>
        <v>0</v>
      </c>
      <c r="K184" s="138" t="s">
        <v>150</v>
      </c>
      <c r="L184" s="32"/>
      <c r="M184" s="143" t="s">
        <v>1</v>
      </c>
      <c r="N184" s="144" t="s">
        <v>46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151</v>
      </c>
      <c r="AT184" s="147" t="s">
        <v>146</v>
      </c>
      <c r="AU184" s="147" t="s">
        <v>90</v>
      </c>
      <c r="AY184" s="17" t="s">
        <v>144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88</v>
      </c>
      <c r="BK184" s="148">
        <f>ROUND(I184*H184,2)</f>
        <v>0</v>
      </c>
      <c r="BL184" s="17" t="s">
        <v>151</v>
      </c>
      <c r="BM184" s="147" t="s">
        <v>1554</v>
      </c>
    </row>
    <row r="185" spans="2:65" s="13" customFormat="1">
      <c r="B185" s="157"/>
      <c r="D185" s="150" t="s">
        <v>156</v>
      </c>
      <c r="E185" s="158" t="s">
        <v>1</v>
      </c>
      <c r="F185" s="159" t="s">
        <v>281</v>
      </c>
      <c r="H185" s="158" t="s">
        <v>1</v>
      </c>
      <c r="I185" s="160"/>
      <c r="L185" s="157"/>
      <c r="M185" s="161"/>
      <c r="T185" s="162"/>
      <c r="AT185" s="158" t="s">
        <v>156</v>
      </c>
      <c r="AU185" s="158" t="s">
        <v>90</v>
      </c>
      <c r="AV185" s="13" t="s">
        <v>88</v>
      </c>
      <c r="AW185" s="13" t="s">
        <v>36</v>
      </c>
      <c r="AX185" s="13" t="s">
        <v>81</v>
      </c>
      <c r="AY185" s="158" t="s">
        <v>144</v>
      </c>
    </row>
    <row r="186" spans="2:65" s="12" customFormat="1">
      <c r="B186" s="149"/>
      <c r="D186" s="150" t="s">
        <v>156</v>
      </c>
      <c r="E186" s="151" t="s">
        <v>1</v>
      </c>
      <c r="F186" s="152" t="s">
        <v>1553</v>
      </c>
      <c r="H186" s="153">
        <v>38.232999999999997</v>
      </c>
      <c r="I186" s="154"/>
      <c r="L186" s="149"/>
      <c r="M186" s="155"/>
      <c r="T186" s="156"/>
      <c r="AT186" s="151" t="s">
        <v>156</v>
      </c>
      <c r="AU186" s="151" t="s">
        <v>90</v>
      </c>
      <c r="AV186" s="12" t="s">
        <v>90</v>
      </c>
      <c r="AW186" s="12" t="s">
        <v>36</v>
      </c>
      <c r="AX186" s="12" t="s">
        <v>88</v>
      </c>
      <c r="AY186" s="151" t="s">
        <v>144</v>
      </c>
    </row>
    <row r="187" spans="2:65" s="1" customFormat="1" ht="44.25" customHeight="1">
      <c r="B187" s="32"/>
      <c r="C187" s="136" t="s">
        <v>8</v>
      </c>
      <c r="D187" s="199" t="s">
        <v>146</v>
      </c>
      <c r="E187" s="137" t="s">
        <v>295</v>
      </c>
      <c r="F187" s="138" t="s">
        <v>296</v>
      </c>
      <c r="G187" s="139" t="s">
        <v>297</v>
      </c>
      <c r="H187" s="140">
        <v>137.63800000000001</v>
      </c>
      <c r="I187" s="141"/>
      <c r="J187" s="142">
        <f>ROUND(I187*H187,2)</f>
        <v>0</v>
      </c>
      <c r="K187" s="198" t="s">
        <v>298</v>
      </c>
      <c r="L187" s="32"/>
      <c r="M187" s="143" t="s">
        <v>1</v>
      </c>
      <c r="N187" s="144" t="s">
        <v>46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151</v>
      </c>
      <c r="AT187" s="147" t="s">
        <v>146</v>
      </c>
      <c r="AU187" s="147" t="s">
        <v>90</v>
      </c>
      <c r="AY187" s="17" t="s">
        <v>144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7" t="s">
        <v>88</v>
      </c>
      <c r="BK187" s="148">
        <f>ROUND(I187*H187,2)</f>
        <v>0</v>
      </c>
      <c r="BL187" s="17" t="s">
        <v>151</v>
      </c>
      <c r="BM187" s="147" t="s">
        <v>1555</v>
      </c>
    </row>
    <row r="188" spans="2:65" s="12" customFormat="1">
      <c r="B188" s="149"/>
      <c r="D188" s="150" t="s">
        <v>156</v>
      </c>
      <c r="E188" s="151" t="s">
        <v>1</v>
      </c>
      <c r="F188" s="152" t="s">
        <v>1556</v>
      </c>
      <c r="H188" s="153">
        <v>68.819000000000003</v>
      </c>
      <c r="I188" s="154"/>
      <c r="L188" s="149"/>
      <c r="M188" s="155"/>
      <c r="T188" s="156"/>
      <c r="AT188" s="151" t="s">
        <v>156</v>
      </c>
      <c r="AU188" s="151" t="s">
        <v>90</v>
      </c>
      <c r="AV188" s="12" t="s">
        <v>90</v>
      </c>
      <c r="AW188" s="12" t="s">
        <v>36</v>
      </c>
      <c r="AX188" s="12" t="s">
        <v>81</v>
      </c>
      <c r="AY188" s="151" t="s">
        <v>144</v>
      </c>
    </row>
    <row r="189" spans="2:65" s="12" customFormat="1">
      <c r="B189" s="149"/>
      <c r="D189" s="150" t="s">
        <v>156</v>
      </c>
      <c r="E189" s="151" t="s">
        <v>1</v>
      </c>
      <c r="F189" s="152" t="s">
        <v>1556</v>
      </c>
      <c r="H189" s="153">
        <v>68.819000000000003</v>
      </c>
      <c r="I189" s="154"/>
      <c r="L189" s="149"/>
      <c r="M189" s="155"/>
      <c r="T189" s="156"/>
      <c r="AT189" s="151" t="s">
        <v>156</v>
      </c>
      <c r="AU189" s="151" t="s">
        <v>90</v>
      </c>
      <c r="AV189" s="12" t="s">
        <v>90</v>
      </c>
      <c r="AW189" s="12" t="s">
        <v>36</v>
      </c>
      <c r="AX189" s="12" t="s">
        <v>81</v>
      </c>
      <c r="AY189" s="151" t="s">
        <v>144</v>
      </c>
    </row>
    <row r="190" spans="2:65" s="14" customFormat="1">
      <c r="B190" s="166"/>
      <c r="D190" s="150" t="s">
        <v>156</v>
      </c>
      <c r="E190" s="167" t="s">
        <v>1</v>
      </c>
      <c r="F190" s="168" t="s">
        <v>173</v>
      </c>
      <c r="H190" s="169">
        <v>137.63800000000001</v>
      </c>
      <c r="I190" s="170"/>
      <c r="L190" s="166"/>
      <c r="M190" s="171"/>
      <c r="T190" s="172"/>
      <c r="AT190" s="167" t="s">
        <v>156</v>
      </c>
      <c r="AU190" s="167" t="s">
        <v>90</v>
      </c>
      <c r="AV190" s="14" t="s">
        <v>151</v>
      </c>
      <c r="AW190" s="14" t="s">
        <v>36</v>
      </c>
      <c r="AX190" s="14" t="s">
        <v>88</v>
      </c>
      <c r="AY190" s="167" t="s">
        <v>144</v>
      </c>
    </row>
    <row r="191" spans="2:65" s="1" customFormat="1" ht="44.25" customHeight="1">
      <c r="B191" s="32"/>
      <c r="C191" s="136" t="s">
        <v>236</v>
      </c>
      <c r="D191" s="136" t="s">
        <v>146</v>
      </c>
      <c r="E191" s="137" t="s">
        <v>303</v>
      </c>
      <c r="F191" s="138" t="s">
        <v>304</v>
      </c>
      <c r="G191" s="139" t="s">
        <v>239</v>
      </c>
      <c r="H191" s="140">
        <v>59.47</v>
      </c>
      <c r="I191" s="141"/>
      <c r="J191" s="142">
        <f>ROUND(I191*H191,2)</f>
        <v>0</v>
      </c>
      <c r="K191" s="138" t="s">
        <v>150</v>
      </c>
      <c r="L191" s="32"/>
      <c r="M191" s="143" t="s">
        <v>1</v>
      </c>
      <c r="N191" s="144" t="s">
        <v>46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151</v>
      </c>
      <c r="AT191" s="147" t="s">
        <v>146</v>
      </c>
      <c r="AU191" s="147" t="s">
        <v>90</v>
      </c>
      <c r="AY191" s="17" t="s">
        <v>144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88</v>
      </c>
      <c r="BK191" s="148">
        <f>ROUND(I191*H191,2)</f>
        <v>0</v>
      </c>
      <c r="BL191" s="17" t="s">
        <v>151</v>
      </c>
      <c r="BM191" s="147" t="s">
        <v>1557</v>
      </c>
    </row>
    <row r="192" spans="2:65" s="13" customFormat="1">
      <c r="B192" s="157"/>
      <c r="D192" s="150" t="s">
        <v>156</v>
      </c>
      <c r="E192" s="158" t="s">
        <v>1</v>
      </c>
      <c r="F192" s="159" t="s">
        <v>1178</v>
      </c>
      <c r="H192" s="158" t="s">
        <v>1</v>
      </c>
      <c r="I192" s="160"/>
      <c r="L192" s="157"/>
      <c r="M192" s="161"/>
      <c r="T192" s="162"/>
      <c r="AT192" s="158" t="s">
        <v>156</v>
      </c>
      <c r="AU192" s="158" t="s">
        <v>90</v>
      </c>
      <c r="AV192" s="13" t="s">
        <v>88</v>
      </c>
      <c r="AW192" s="13" t="s">
        <v>36</v>
      </c>
      <c r="AX192" s="13" t="s">
        <v>81</v>
      </c>
      <c r="AY192" s="158" t="s">
        <v>144</v>
      </c>
    </row>
    <row r="193" spans="2:65" s="13" customFormat="1">
      <c r="B193" s="157"/>
      <c r="D193" s="150" t="s">
        <v>156</v>
      </c>
      <c r="E193" s="158" t="s">
        <v>1</v>
      </c>
      <c r="F193" s="159" t="s">
        <v>246</v>
      </c>
      <c r="H193" s="158" t="s">
        <v>1</v>
      </c>
      <c r="I193" s="160"/>
      <c r="L193" s="157"/>
      <c r="M193" s="161"/>
      <c r="T193" s="162"/>
      <c r="AT193" s="158" t="s">
        <v>156</v>
      </c>
      <c r="AU193" s="158" t="s">
        <v>90</v>
      </c>
      <c r="AV193" s="13" t="s">
        <v>88</v>
      </c>
      <c r="AW193" s="13" t="s">
        <v>36</v>
      </c>
      <c r="AX193" s="13" t="s">
        <v>81</v>
      </c>
      <c r="AY193" s="158" t="s">
        <v>144</v>
      </c>
    </row>
    <row r="194" spans="2:65" s="12" customFormat="1">
      <c r="B194" s="149"/>
      <c r="D194" s="150" t="s">
        <v>156</v>
      </c>
      <c r="E194" s="151" t="s">
        <v>1</v>
      </c>
      <c r="F194" s="152" t="s">
        <v>1558</v>
      </c>
      <c r="H194" s="153">
        <v>59.47</v>
      </c>
      <c r="I194" s="154"/>
      <c r="L194" s="149"/>
      <c r="M194" s="155"/>
      <c r="T194" s="156"/>
      <c r="AT194" s="151" t="s">
        <v>156</v>
      </c>
      <c r="AU194" s="151" t="s">
        <v>90</v>
      </c>
      <c r="AV194" s="12" t="s">
        <v>90</v>
      </c>
      <c r="AW194" s="12" t="s">
        <v>36</v>
      </c>
      <c r="AX194" s="12" t="s">
        <v>88</v>
      </c>
      <c r="AY194" s="151" t="s">
        <v>144</v>
      </c>
    </row>
    <row r="195" spans="2:65" s="1" customFormat="1" ht="16.5" customHeight="1">
      <c r="B195" s="32"/>
      <c r="C195" s="173" t="s">
        <v>242</v>
      </c>
      <c r="D195" s="173" t="s">
        <v>309</v>
      </c>
      <c r="E195" s="174" t="s">
        <v>310</v>
      </c>
      <c r="F195" s="175" t="s">
        <v>311</v>
      </c>
      <c r="G195" s="176" t="s">
        <v>297</v>
      </c>
      <c r="H195" s="177">
        <v>118.94</v>
      </c>
      <c r="I195" s="178"/>
      <c r="J195" s="179">
        <f>ROUND(I195*H195,2)</f>
        <v>0</v>
      </c>
      <c r="K195" s="175" t="s">
        <v>150</v>
      </c>
      <c r="L195" s="180"/>
      <c r="M195" s="181" t="s">
        <v>1</v>
      </c>
      <c r="N195" s="182" t="s">
        <v>46</v>
      </c>
      <c r="P195" s="145">
        <f>O195*H195</f>
        <v>0</v>
      </c>
      <c r="Q195" s="145">
        <v>1</v>
      </c>
      <c r="R195" s="145">
        <f>Q195*H195</f>
        <v>118.94</v>
      </c>
      <c r="S195" s="145">
        <v>0</v>
      </c>
      <c r="T195" s="146">
        <f>S195*H195</f>
        <v>0</v>
      </c>
      <c r="AR195" s="147" t="s">
        <v>192</v>
      </c>
      <c r="AT195" s="147" t="s">
        <v>309</v>
      </c>
      <c r="AU195" s="147" t="s">
        <v>90</v>
      </c>
      <c r="AY195" s="17" t="s">
        <v>144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88</v>
      </c>
      <c r="BK195" s="148">
        <f>ROUND(I195*H195,2)</f>
        <v>0</v>
      </c>
      <c r="BL195" s="17" t="s">
        <v>151</v>
      </c>
      <c r="BM195" s="147" t="s">
        <v>1559</v>
      </c>
    </row>
    <row r="196" spans="2:65" s="1" customFormat="1" ht="19.5">
      <c r="B196" s="32"/>
      <c r="D196" s="150" t="s">
        <v>168</v>
      </c>
      <c r="F196" s="163" t="s">
        <v>313</v>
      </c>
      <c r="I196" s="164"/>
      <c r="L196" s="32"/>
      <c r="M196" s="165"/>
      <c r="T196" s="54"/>
      <c r="AT196" s="17" t="s">
        <v>168</v>
      </c>
      <c r="AU196" s="17" t="s">
        <v>90</v>
      </c>
    </row>
    <row r="197" spans="2:65" s="12" customFormat="1">
      <c r="B197" s="149"/>
      <c r="D197" s="150" t="s">
        <v>156</v>
      </c>
      <c r="E197" s="151" t="s">
        <v>1</v>
      </c>
      <c r="F197" s="152" t="s">
        <v>1560</v>
      </c>
      <c r="H197" s="153">
        <v>118.94</v>
      </c>
      <c r="I197" s="154"/>
      <c r="L197" s="149"/>
      <c r="M197" s="155"/>
      <c r="T197" s="156"/>
      <c r="AT197" s="151" t="s">
        <v>156</v>
      </c>
      <c r="AU197" s="151" t="s">
        <v>90</v>
      </c>
      <c r="AV197" s="12" t="s">
        <v>90</v>
      </c>
      <c r="AW197" s="12" t="s">
        <v>36</v>
      </c>
      <c r="AX197" s="12" t="s">
        <v>88</v>
      </c>
      <c r="AY197" s="151" t="s">
        <v>144</v>
      </c>
    </row>
    <row r="198" spans="2:65" s="1" customFormat="1" ht="66.75" customHeight="1">
      <c r="B198" s="32"/>
      <c r="C198" s="136" t="s">
        <v>250</v>
      </c>
      <c r="D198" s="136" t="s">
        <v>146</v>
      </c>
      <c r="E198" s="137" t="s">
        <v>316</v>
      </c>
      <c r="F198" s="138" t="s">
        <v>317</v>
      </c>
      <c r="G198" s="139" t="s">
        <v>239</v>
      </c>
      <c r="H198" s="140">
        <v>10.64</v>
      </c>
      <c r="I198" s="141"/>
      <c r="J198" s="142">
        <f>ROUND(I198*H198,2)</f>
        <v>0</v>
      </c>
      <c r="K198" s="138" t="s">
        <v>150</v>
      </c>
      <c r="L198" s="32"/>
      <c r="M198" s="143" t="s">
        <v>1</v>
      </c>
      <c r="N198" s="144" t="s">
        <v>46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151</v>
      </c>
      <c r="AT198" s="147" t="s">
        <v>146</v>
      </c>
      <c r="AU198" s="147" t="s">
        <v>90</v>
      </c>
      <c r="AY198" s="17" t="s">
        <v>144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88</v>
      </c>
      <c r="BK198" s="148">
        <f>ROUND(I198*H198,2)</f>
        <v>0</v>
      </c>
      <c r="BL198" s="17" t="s">
        <v>151</v>
      </c>
      <c r="BM198" s="147" t="s">
        <v>1561</v>
      </c>
    </row>
    <row r="199" spans="2:65" s="13" customFormat="1">
      <c r="B199" s="157"/>
      <c r="D199" s="150" t="s">
        <v>156</v>
      </c>
      <c r="E199" s="158" t="s">
        <v>1</v>
      </c>
      <c r="F199" s="159" t="s">
        <v>1178</v>
      </c>
      <c r="H199" s="158" t="s">
        <v>1</v>
      </c>
      <c r="I199" s="160"/>
      <c r="L199" s="157"/>
      <c r="M199" s="161"/>
      <c r="T199" s="162"/>
      <c r="AT199" s="158" t="s">
        <v>156</v>
      </c>
      <c r="AU199" s="158" t="s">
        <v>90</v>
      </c>
      <c r="AV199" s="13" t="s">
        <v>88</v>
      </c>
      <c r="AW199" s="13" t="s">
        <v>36</v>
      </c>
      <c r="AX199" s="13" t="s">
        <v>81</v>
      </c>
      <c r="AY199" s="158" t="s">
        <v>144</v>
      </c>
    </row>
    <row r="200" spans="2:65" s="13" customFormat="1">
      <c r="B200" s="157"/>
      <c r="D200" s="150" t="s">
        <v>156</v>
      </c>
      <c r="E200" s="158" t="s">
        <v>1</v>
      </c>
      <c r="F200" s="159" t="s">
        <v>246</v>
      </c>
      <c r="H200" s="158" t="s">
        <v>1</v>
      </c>
      <c r="I200" s="160"/>
      <c r="L200" s="157"/>
      <c r="M200" s="161"/>
      <c r="T200" s="162"/>
      <c r="AT200" s="158" t="s">
        <v>156</v>
      </c>
      <c r="AU200" s="158" t="s">
        <v>90</v>
      </c>
      <c r="AV200" s="13" t="s">
        <v>88</v>
      </c>
      <c r="AW200" s="13" t="s">
        <v>36</v>
      </c>
      <c r="AX200" s="13" t="s">
        <v>81</v>
      </c>
      <c r="AY200" s="158" t="s">
        <v>144</v>
      </c>
    </row>
    <row r="201" spans="2:65" s="12" customFormat="1">
      <c r="B201" s="149"/>
      <c r="D201" s="150" t="s">
        <v>156</v>
      </c>
      <c r="E201" s="151" t="s">
        <v>1</v>
      </c>
      <c r="F201" s="152" t="s">
        <v>1562</v>
      </c>
      <c r="H201" s="153">
        <v>10.64</v>
      </c>
      <c r="I201" s="154"/>
      <c r="L201" s="149"/>
      <c r="M201" s="155"/>
      <c r="T201" s="156"/>
      <c r="AT201" s="151" t="s">
        <v>156</v>
      </c>
      <c r="AU201" s="151" t="s">
        <v>90</v>
      </c>
      <c r="AV201" s="12" t="s">
        <v>90</v>
      </c>
      <c r="AW201" s="12" t="s">
        <v>36</v>
      </c>
      <c r="AX201" s="12" t="s">
        <v>88</v>
      </c>
      <c r="AY201" s="151" t="s">
        <v>144</v>
      </c>
    </row>
    <row r="202" spans="2:65" s="1" customFormat="1" ht="16.5" customHeight="1">
      <c r="B202" s="32"/>
      <c r="C202" s="173" t="s">
        <v>254</v>
      </c>
      <c r="D202" s="173" t="s">
        <v>309</v>
      </c>
      <c r="E202" s="174" t="s">
        <v>321</v>
      </c>
      <c r="F202" s="175" t="s">
        <v>322</v>
      </c>
      <c r="G202" s="176" t="s">
        <v>297</v>
      </c>
      <c r="H202" s="177">
        <v>21.28</v>
      </c>
      <c r="I202" s="178"/>
      <c r="J202" s="179">
        <f>ROUND(I202*H202,2)</f>
        <v>0</v>
      </c>
      <c r="K202" s="175" t="s">
        <v>150</v>
      </c>
      <c r="L202" s="180"/>
      <c r="M202" s="181" t="s">
        <v>1</v>
      </c>
      <c r="N202" s="182" t="s">
        <v>46</v>
      </c>
      <c r="P202" s="145">
        <f>O202*H202</f>
        <v>0</v>
      </c>
      <c r="Q202" s="145">
        <v>1</v>
      </c>
      <c r="R202" s="145">
        <f>Q202*H202</f>
        <v>21.28</v>
      </c>
      <c r="S202" s="145">
        <v>0</v>
      </c>
      <c r="T202" s="146">
        <f>S202*H202</f>
        <v>0</v>
      </c>
      <c r="AR202" s="147" t="s">
        <v>192</v>
      </c>
      <c r="AT202" s="147" t="s">
        <v>309</v>
      </c>
      <c r="AU202" s="147" t="s">
        <v>90</v>
      </c>
      <c r="AY202" s="17" t="s">
        <v>144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88</v>
      </c>
      <c r="BK202" s="148">
        <f>ROUND(I202*H202,2)</f>
        <v>0</v>
      </c>
      <c r="BL202" s="17" t="s">
        <v>151</v>
      </c>
      <c r="BM202" s="147" t="s">
        <v>1563</v>
      </c>
    </row>
    <row r="203" spans="2:65" s="1" customFormat="1" ht="19.5">
      <c r="B203" s="32"/>
      <c r="D203" s="150" t="s">
        <v>168</v>
      </c>
      <c r="F203" s="163" t="s">
        <v>324</v>
      </c>
      <c r="I203" s="164"/>
      <c r="L203" s="32"/>
      <c r="M203" s="165"/>
      <c r="T203" s="54"/>
      <c r="AT203" s="17" t="s">
        <v>168</v>
      </c>
      <c r="AU203" s="17" t="s">
        <v>90</v>
      </c>
    </row>
    <row r="204" spans="2:65" s="12" customFormat="1">
      <c r="B204" s="149"/>
      <c r="D204" s="150" t="s">
        <v>156</v>
      </c>
      <c r="F204" s="152" t="s">
        <v>1564</v>
      </c>
      <c r="H204" s="153">
        <v>21.28</v>
      </c>
      <c r="I204" s="154"/>
      <c r="L204" s="149"/>
      <c r="M204" s="155"/>
      <c r="T204" s="156"/>
      <c r="AT204" s="151" t="s">
        <v>156</v>
      </c>
      <c r="AU204" s="151" t="s">
        <v>90</v>
      </c>
      <c r="AV204" s="12" t="s">
        <v>90</v>
      </c>
      <c r="AW204" s="12" t="s">
        <v>4</v>
      </c>
      <c r="AX204" s="12" t="s">
        <v>88</v>
      </c>
      <c r="AY204" s="151" t="s">
        <v>144</v>
      </c>
    </row>
    <row r="205" spans="2:65" s="11" customFormat="1" ht="22.9" customHeight="1">
      <c r="B205" s="124"/>
      <c r="D205" s="125" t="s">
        <v>80</v>
      </c>
      <c r="E205" s="134" t="s">
        <v>90</v>
      </c>
      <c r="F205" s="134" t="s">
        <v>360</v>
      </c>
      <c r="I205" s="127"/>
      <c r="J205" s="135">
        <f>BK205</f>
        <v>0</v>
      </c>
      <c r="L205" s="124"/>
      <c r="M205" s="129"/>
      <c r="P205" s="130">
        <f>SUM(P206:P210)</f>
        <v>0</v>
      </c>
      <c r="R205" s="130">
        <f>SUM(R206:R210)</f>
        <v>10.645530000000001</v>
      </c>
      <c r="T205" s="131">
        <f>SUM(T206:T210)</f>
        <v>0</v>
      </c>
      <c r="AR205" s="125" t="s">
        <v>88</v>
      </c>
      <c r="AT205" s="132" t="s">
        <v>80</v>
      </c>
      <c r="AU205" s="132" t="s">
        <v>88</v>
      </c>
      <c r="AY205" s="125" t="s">
        <v>144</v>
      </c>
      <c r="BK205" s="133">
        <f>SUM(BK206:BK210)</f>
        <v>0</v>
      </c>
    </row>
    <row r="206" spans="2:65" s="1" customFormat="1" ht="44.25" customHeight="1">
      <c r="B206" s="32"/>
      <c r="C206" s="136" t="s">
        <v>259</v>
      </c>
      <c r="D206" s="136" t="s">
        <v>146</v>
      </c>
      <c r="E206" s="137" t="s">
        <v>362</v>
      </c>
      <c r="F206" s="138" t="s">
        <v>363</v>
      </c>
      <c r="G206" s="139" t="s">
        <v>239</v>
      </c>
      <c r="H206" s="140">
        <v>3.4649999999999999</v>
      </c>
      <c r="I206" s="141"/>
      <c r="J206" s="142">
        <f>ROUND(I206*H206,2)</f>
        <v>0</v>
      </c>
      <c r="K206" s="138" t="s">
        <v>150</v>
      </c>
      <c r="L206" s="32"/>
      <c r="M206" s="143" t="s">
        <v>1</v>
      </c>
      <c r="N206" s="144" t="s">
        <v>46</v>
      </c>
      <c r="P206" s="145">
        <f>O206*H206</f>
        <v>0</v>
      </c>
      <c r="Q206" s="145">
        <v>1.63</v>
      </c>
      <c r="R206" s="145">
        <f>Q206*H206</f>
        <v>5.6479499999999998</v>
      </c>
      <c r="S206" s="145">
        <v>0</v>
      </c>
      <c r="T206" s="146">
        <f>S206*H206</f>
        <v>0</v>
      </c>
      <c r="AR206" s="147" t="s">
        <v>151</v>
      </c>
      <c r="AT206" s="147" t="s">
        <v>146</v>
      </c>
      <c r="AU206" s="147" t="s">
        <v>90</v>
      </c>
      <c r="AY206" s="17" t="s">
        <v>144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88</v>
      </c>
      <c r="BK206" s="148">
        <f>ROUND(I206*H206,2)</f>
        <v>0</v>
      </c>
      <c r="BL206" s="17" t="s">
        <v>151</v>
      </c>
      <c r="BM206" s="147" t="s">
        <v>1565</v>
      </c>
    </row>
    <row r="207" spans="2:65" s="13" customFormat="1">
      <c r="B207" s="157"/>
      <c r="D207" s="150" t="s">
        <v>156</v>
      </c>
      <c r="E207" s="158" t="s">
        <v>1</v>
      </c>
      <c r="F207" s="159" t="s">
        <v>1178</v>
      </c>
      <c r="H207" s="158" t="s">
        <v>1</v>
      </c>
      <c r="I207" s="160"/>
      <c r="L207" s="157"/>
      <c r="M207" s="161"/>
      <c r="T207" s="162"/>
      <c r="AT207" s="158" t="s">
        <v>156</v>
      </c>
      <c r="AU207" s="158" t="s">
        <v>90</v>
      </c>
      <c r="AV207" s="13" t="s">
        <v>88</v>
      </c>
      <c r="AW207" s="13" t="s">
        <v>36</v>
      </c>
      <c r="AX207" s="13" t="s">
        <v>81</v>
      </c>
      <c r="AY207" s="158" t="s">
        <v>144</v>
      </c>
    </row>
    <row r="208" spans="2:65" s="12" customFormat="1">
      <c r="B208" s="149"/>
      <c r="D208" s="150" t="s">
        <v>156</v>
      </c>
      <c r="E208" s="151" t="s">
        <v>1</v>
      </c>
      <c r="F208" s="152" t="s">
        <v>1566</v>
      </c>
      <c r="H208" s="153">
        <v>3.4649999999999999</v>
      </c>
      <c r="I208" s="154"/>
      <c r="L208" s="149"/>
      <c r="M208" s="155"/>
      <c r="T208" s="156"/>
      <c r="AT208" s="151" t="s">
        <v>156</v>
      </c>
      <c r="AU208" s="151" t="s">
        <v>90</v>
      </c>
      <c r="AV208" s="12" t="s">
        <v>90</v>
      </c>
      <c r="AW208" s="12" t="s">
        <v>36</v>
      </c>
      <c r="AX208" s="12" t="s">
        <v>88</v>
      </c>
      <c r="AY208" s="151" t="s">
        <v>144</v>
      </c>
    </row>
    <row r="209" spans="2:65" s="1" customFormat="1" ht="66.75" customHeight="1">
      <c r="B209" s="32"/>
      <c r="C209" s="136" t="s">
        <v>7</v>
      </c>
      <c r="D209" s="136" t="s">
        <v>146</v>
      </c>
      <c r="E209" s="137" t="s">
        <v>367</v>
      </c>
      <c r="F209" s="138" t="s">
        <v>368</v>
      </c>
      <c r="G209" s="139" t="s">
        <v>224</v>
      </c>
      <c r="H209" s="140">
        <v>21</v>
      </c>
      <c r="I209" s="141"/>
      <c r="J209" s="142">
        <f>ROUND(I209*H209,2)</f>
        <v>0</v>
      </c>
      <c r="K209" s="138" t="s">
        <v>150</v>
      </c>
      <c r="L209" s="32"/>
      <c r="M209" s="143" t="s">
        <v>1</v>
      </c>
      <c r="N209" s="144" t="s">
        <v>46</v>
      </c>
      <c r="P209" s="145">
        <f>O209*H209</f>
        <v>0</v>
      </c>
      <c r="Q209" s="145">
        <v>0.23798</v>
      </c>
      <c r="R209" s="145">
        <f>Q209*H209</f>
        <v>4.9975800000000001</v>
      </c>
      <c r="S209" s="145">
        <v>0</v>
      </c>
      <c r="T209" s="146">
        <f>S209*H209</f>
        <v>0</v>
      </c>
      <c r="AR209" s="147" t="s">
        <v>151</v>
      </c>
      <c r="AT209" s="147" t="s">
        <v>146</v>
      </c>
      <c r="AU209" s="147" t="s">
        <v>90</v>
      </c>
      <c r="AY209" s="17" t="s">
        <v>144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88</v>
      </c>
      <c r="BK209" s="148">
        <f>ROUND(I209*H209,2)</f>
        <v>0</v>
      </c>
      <c r="BL209" s="17" t="s">
        <v>151</v>
      </c>
      <c r="BM209" s="147" t="s">
        <v>1567</v>
      </c>
    </row>
    <row r="210" spans="2:65" s="12" customFormat="1">
      <c r="B210" s="149"/>
      <c r="D210" s="150" t="s">
        <v>156</v>
      </c>
      <c r="E210" s="151" t="s">
        <v>1</v>
      </c>
      <c r="F210" s="152" t="s">
        <v>1568</v>
      </c>
      <c r="H210" s="153">
        <v>21</v>
      </c>
      <c r="I210" s="154"/>
      <c r="L210" s="149"/>
      <c r="M210" s="155"/>
      <c r="T210" s="156"/>
      <c r="AT210" s="151" t="s">
        <v>156</v>
      </c>
      <c r="AU210" s="151" t="s">
        <v>90</v>
      </c>
      <c r="AV210" s="12" t="s">
        <v>90</v>
      </c>
      <c r="AW210" s="12" t="s">
        <v>36</v>
      </c>
      <c r="AX210" s="12" t="s">
        <v>88</v>
      </c>
      <c r="AY210" s="151" t="s">
        <v>144</v>
      </c>
    </row>
    <row r="211" spans="2:65" s="11" customFormat="1" ht="22.9" customHeight="1">
      <c r="B211" s="124"/>
      <c r="D211" s="125" t="s">
        <v>80</v>
      </c>
      <c r="E211" s="134" t="s">
        <v>151</v>
      </c>
      <c r="F211" s="134" t="s">
        <v>371</v>
      </c>
      <c r="I211" s="127"/>
      <c r="J211" s="135">
        <f>BK211</f>
        <v>0</v>
      </c>
      <c r="L211" s="124"/>
      <c r="M211" s="129"/>
      <c r="P211" s="130">
        <f>SUM(P212:P215)</f>
        <v>0</v>
      </c>
      <c r="R211" s="130">
        <f>SUM(R212:R215)</f>
        <v>0</v>
      </c>
      <c r="T211" s="131">
        <f>SUM(T212:T215)</f>
        <v>0</v>
      </c>
      <c r="AR211" s="125" t="s">
        <v>88</v>
      </c>
      <c r="AT211" s="132" t="s">
        <v>80</v>
      </c>
      <c r="AU211" s="132" t="s">
        <v>88</v>
      </c>
      <c r="AY211" s="125" t="s">
        <v>144</v>
      </c>
      <c r="BK211" s="133">
        <f>SUM(BK212:BK215)</f>
        <v>0</v>
      </c>
    </row>
    <row r="212" spans="2:65" s="1" customFormat="1" ht="33" customHeight="1">
      <c r="B212" s="32"/>
      <c r="C212" s="136" t="s">
        <v>266</v>
      </c>
      <c r="D212" s="136" t="s">
        <v>146</v>
      </c>
      <c r="E212" s="137" t="s">
        <v>378</v>
      </c>
      <c r="F212" s="138" t="s">
        <v>379</v>
      </c>
      <c r="G212" s="139" t="s">
        <v>239</v>
      </c>
      <c r="H212" s="140">
        <v>2.31</v>
      </c>
      <c r="I212" s="141"/>
      <c r="J212" s="142">
        <f>ROUND(I212*H212,2)</f>
        <v>0</v>
      </c>
      <c r="K212" s="138" t="s">
        <v>150</v>
      </c>
      <c r="L212" s="32"/>
      <c r="M212" s="143" t="s">
        <v>1</v>
      </c>
      <c r="N212" s="144" t="s">
        <v>46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151</v>
      </c>
      <c r="AT212" s="147" t="s">
        <v>146</v>
      </c>
      <c r="AU212" s="147" t="s">
        <v>90</v>
      </c>
      <c r="AY212" s="17" t="s">
        <v>144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88</v>
      </c>
      <c r="BK212" s="148">
        <f>ROUND(I212*H212,2)</f>
        <v>0</v>
      </c>
      <c r="BL212" s="17" t="s">
        <v>151</v>
      </c>
      <c r="BM212" s="147" t="s">
        <v>1569</v>
      </c>
    </row>
    <row r="213" spans="2:65" s="13" customFormat="1">
      <c r="B213" s="157"/>
      <c r="D213" s="150" t="s">
        <v>156</v>
      </c>
      <c r="E213" s="158" t="s">
        <v>1</v>
      </c>
      <c r="F213" s="159" t="s">
        <v>1178</v>
      </c>
      <c r="H213" s="158" t="s">
        <v>1</v>
      </c>
      <c r="I213" s="160"/>
      <c r="L213" s="157"/>
      <c r="M213" s="161"/>
      <c r="T213" s="162"/>
      <c r="AT213" s="158" t="s">
        <v>156</v>
      </c>
      <c r="AU213" s="158" t="s">
        <v>90</v>
      </c>
      <c r="AV213" s="13" t="s">
        <v>88</v>
      </c>
      <c r="AW213" s="13" t="s">
        <v>36</v>
      </c>
      <c r="AX213" s="13" t="s">
        <v>81</v>
      </c>
      <c r="AY213" s="158" t="s">
        <v>144</v>
      </c>
    </row>
    <row r="214" spans="2:65" s="13" customFormat="1">
      <c r="B214" s="157"/>
      <c r="D214" s="150" t="s">
        <v>156</v>
      </c>
      <c r="E214" s="158" t="s">
        <v>1</v>
      </c>
      <c r="F214" s="159" t="s">
        <v>246</v>
      </c>
      <c r="H214" s="158" t="s">
        <v>1</v>
      </c>
      <c r="I214" s="160"/>
      <c r="L214" s="157"/>
      <c r="M214" s="161"/>
      <c r="T214" s="162"/>
      <c r="AT214" s="158" t="s">
        <v>156</v>
      </c>
      <c r="AU214" s="158" t="s">
        <v>90</v>
      </c>
      <c r="AV214" s="13" t="s">
        <v>88</v>
      </c>
      <c r="AW214" s="13" t="s">
        <v>36</v>
      </c>
      <c r="AX214" s="13" t="s">
        <v>81</v>
      </c>
      <c r="AY214" s="158" t="s">
        <v>144</v>
      </c>
    </row>
    <row r="215" spans="2:65" s="12" customFormat="1">
      <c r="B215" s="149"/>
      <c r="D215" s="150" t="s">
        <v>156</v>
      </c>
      <c r="E215" s="151" t="s">
        <v>1</v>
      </c>
      <c r="F215" s="152" t="s">
        <v>1570</v>
      </c>
      <c r="H215" s="153">
        <v>2.31</v>
      </c>
      <c r="I215" s="154"/>
      <c r="L215" s="149"/>
      <c r="M215" s="155"/>
      <c r="T215" s="156"/>
      <c r="AT215" s="151" t="s">
        <v>156</v>
      </c>
      <c r="AU215" s="151" t="s">
        <v>90</v>
      </c>
      <c r="AV215" s="12" t="s">
        <v>90</v>
      </c>
      <c r="AW215" s="12" t="s">
        <v>36</v>
      </c>
      <c r="AX215" s="12" t="s">
        <v>88</v>
      </c>
      <c r="AY215" s="151" t="s">
        <v>144</v>
      </c>
    </row>
    <row r="216" spans="2:65" s="11" customFormat="1" ht="22.9" customHeight="1">
      <c r="B216" s="124"/>
      <c r="D216" s="125" t="s">
        <v>80</v>
      </c>
      <c r="E216" s="134" t="s">
        <v>174</v>
      </c>
      <c r="F216" s="134" t="s">
        <v>389</v>
      </c>
      <c r="I216" s="127"/>
      <c r="J216" s="135">
        <f>BK216</f>
        <v>0</v>
      </c>
      <c r="L216" s="124"/>
      <c r="M216" s="129"/>
      <c r="P216" s="130">
        <f>SUM(P217:P244)</f>
        <v>0</v>
      </c>
      <c r="R216" s="130">
        <f>SUM(R217:R244)</f>
        <v>0</v>
      </c>
      <c r="T216" s="131">
        <f>SUM(T217:T244)</f>
        <v>0</v>
      </c>
      <c r="AR216" s="125" t="s">
        <v>88</v>
      </c>
      <c r="AT216" s="132" t="s">
        <v>80</v>
      </c>
      <c r="AU216" s="132" t="s">
        <v>88</v>
      </c>
      <c r="AY216" s="125" t="s">
        <v>144</v>
      </c>
      <c r="BK216" s="133">
        <f>SUM(BK217:BK244)</f>
        <v>0</v>
      </c>
    </row>
    <row r="217" spans="2:65" s="1" customFormat="1" ht="33" customHeight="1">
      <c r="B217" s="32"/>
      <c r="C217" s="136" t="s">
        <v>271</v>
      </c>
      <c r="D217" s="136" t="s">
        <v>146</v>
      </c>
      <c r="E217" s="137" t="s">
        <v>391</v>
      </c>
      <c r="F217" s="138" t="s">
        <v>392</v>
      </c>
      <c r="G217" s="139" t="s">
        <v>149</v>
      </c>
      <c r="H217" s="140">
        <v>23.1</v>
      </c>
      <c r="I217" s="141"/>
      <c r="J217" s="142">
        <f>ROUND(I217*H217,2)</f>
        <v>0</v>
      </c>
      <c r="K217" s="138" t="s">
        <v>150</v>
      </c>
      <c r="L217" s="32"/>
      <c r="M217" s="143" t="s">
        <v>1</v>
      </c>
      <c r="N217" s="144" t="s">
        <v>46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151</v>
      </c>
      <c r="AT217" s="147" t="s">
        <v>146</v>
      </c>
      <c r="AU217" s="147" t="s">
        <v>90</v>
      </c>
      <c r="AY217" s="17" t="s">
        <v>144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88</v>
      </c>
      <c r="BK217" s="148">
        <f>ROUND(I217*H217,2)</f>
        <v>0</v>
      </c>
      <c r="BL217" s="17" t="s">
        <v>151</v>
      </c>
      <c r="BM217" s="147" t="s">
        <v>1571</v>
      </c>
    </row>
    <row r="218" spans="2:65" s="13" customFormat="1">
      <c r="B218" s="157"/>
      <c r="D218" s="150" t="s">
        <v>156</v>
      </c>
      <c r="E218" s="158" t="s">
        <v>1</v>
      </c>
      <c r="F218" s="159" t="s">
        <v>1178</v>
      </c>
      <c r="H218" s="158" t="s">
        <v>1</v>
      </c>
      <c r="I218" s="160"/>
      <c r="L218" s="157"/>
      <c r="M218" s="161"/>
      <c r="T218" s="162"/>
      <c r="AT218" s="158" t="s">
        <v>156</v>
      </c>
      <c r="AU218" s="158" t="s">
        <v>90</v>
      </c>
      <c r="AV218" s="13" t="s">
        <v>88</v>
      </c>
      <c r="AW218" s="13" t="s">
        <v>36</v>
      </c>
      <c r="AX218" s="13" t="s">
        <v>81</v>
      </c>
      <c r="AY218" s="158" t="s">
        <v>144</v>
      </c>
    </row>
    <row r="219" spans="2:65" s="13" customFormat="1">
      <c r="B219" s="157"/>
      <c r="D219" s="150" t="s">
        <v>156</v>
      </c>
      <c r="E219" s="158" t="s">
        <v>1</v>
      </c>
      <c r="F219" s="159" t="s">
        <v>163</v>
      </c>
      <c r="H219" s="158" t="s">
        <v>1</v>
      </c>
      <c r="I219" s="160"/>
      <c r="L219" s="157"/>
      <c r="M219" s="161"/>
      <c r="T219" s="162"/>
      <c r="AT219" s="158" t="s">
        <v>156</v>
      </c>
      <c r="AU219" s="158" t="s">
        <v>90</v>
      </c>
      <c r="AV219" s="13" t="s">
        <v>88</v>
      </c>
      <c r="AW219" s="13" t="s">
        <v>36</v>
      </c>
      <c r="AX219" s="13" t="s">
        <v>81</v>
      </c>
      <c r="AY219" s="158" t="s">
        <v>144</v>
      </c>
    </row>
    <row r="220" spans="2:65" s="12" customFormat="1">
      <c r="B220" s="149"/>
      <c r="D220" s="150" t="s">
        <v>156</v>
      </c>
      <c r="E220" s="151" t="s">
        <v>1</v>
      </c>
      <c r="F220" s="152" t="s">
        <v>1532</v>
      </c>
      <c r="H220" s="153">
        <v>23.1</v>
      </c>
      <c r="I220" s="154"/>
      <c r="L220" s="149"/>
      <c r="M220" s="155"/>
      <c r="T220" s="156"/>
      <c r="AT220" s="151" t="s">
        <v>156</v>
      </c>
      <c r="AU220" s="151" t="s">
        <v>90</v>
      </c>
      <c r="AV220" s="12" t="s">
        <v>90</v>
      </c>
      <c r="AW220" s="12" t="s">
        <v>36</v>
      </c>
      <c r="AX220" s="12" t="s">
        <v>88</v>
      </c>
      <c r="AY220" s="151" t="s">
        <v>144</v>
      </c>
    </row>
    <row r="221" spans="2:65" s="1" customFormat="1" ht="33" customHeight="1">
      <c r="B221" s="32"/>
      <c r="C221" s="136" t="s">
        <v>277</v>
      </c>
      <c r="D221" s="136" t="s">
        <v>146</v>
      </c>
      <c r="E221" s="137" t="s">
        <v>395</v>
      </c>
      <c r="F221" s="138" t="s">
        <v>396</v>
      </c>
      <c r="G221" s="139" t="s">
        <v>149</v>
      </c>
      <c r="H221" s="140">
        <v>23.1</v>
      </c>
      <c r="I221" s="141"/>
      <c r="J221" s="142">
        <f>ROUND(I221*H221,2)</f>
        <v>0</v>
      </c>
      <c r="K221" s="138" t="s">
        <v>150</v>
      </c>
      <c r="L221" s="32"/>
      <c r="M221" s="143" t="s">
        <v>1</v>
      </c>
      <c r="N221" s="144" t="s">
        <v>46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151</v>
      </c>
      <c r="AT221" s="147" t="s">
        <v>146</v>
      </c>
      <c r="AU221" s="147" t="s">
        <v>90</v>
      </c>
      <c r="AY221" s="17" t="s">
        <v>144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88</v>
      </c>
      <c r="BK221" s="148">
        <f>ROUND(I221*H221,2)</f>
        <v>0</v>
      </c>
      <c r="BL221" s="17" t="s">
        <v>151</v>
      </c>
      <c r="BM221" s="147" t="s">
        <v>1572</v>
      </c>
    </row>
    <row r="222" spans="2:65" s="13" customFormat="1">
      <c r="B222" s="157"/>
      <c r="D222" s="150" t="s">
        <v>156</v>
      </c>
      <c r="E222" s="158" t="s">
        <v>1</v>
      </c>
      <c r="F222" s="159" t="s">
        <v>1178</v>
      </c>
      <c r="H222" s="158" t="s">
        <v>1</v>
      </c>
      <c r="I222" s="160"/>
      <c r="L222" s="157"/>
      <c r="M222" s="161"/>
      <c r="T222" s="162"/>
      <c r="AT222" s="158" t="s">
        <v>156</v>
      </c>
      <c r="AU222" s="158" t="s">
        <v>90</v>
      </c>
      <c r="AV222" s="13" t="s">
        <v>88</v>
      </c>
      <c r="AW222" s="13" t="s">
        <v>36</v>
      </c>
      <c r="AX222" s="13" t="s">
        <v>81</v>
      </c>
      <c r="AY222" s="158" t="s">
        <v>144</v>
      </c>
    </row>
    <row r="223" spans="2:65" s="13" customFormat="1">
      <c r="B223" s="157"/>
      <c r="D223" s="150" t="s">
        <v>156</v>
      </c>
      <c r="E223" s="158" t="s">
        <v>1</v>
      </c>
      <c r="F223" s="159" t="s">
        <v>163</v>
      </c>
      <c r="H223" s="158" t="s">
        <v>1</v>
      </c>
      <c r="I223" s="160"/>
      <c r="L223" s="157"/>
      <c r="M223" s="161"/>
      <c r="T223" s="162"/>
      <c r="AT223" s="158" t="s">
        <v>156</v>
      </c>
      <c r="AU223" s="158" t="s">
        <v>90</v>
      </c>
      <c r="AV223" s="13" t="s">
        <v>88</v>
      </c>
      <c r="AW223" s="13" t="s">
        <v>36</v>
      </c>
      <c r="AX223" s="13" t="s">
        <v>81</v>
      </c>
      <c r="AY223" s="158" t="s">
        <v>144</v>
      </c>
    </row>
    <row r="224" spans="2:65" s="12" customFormat="1">
      <c r="B224" s="149"/>
      <c r="D224" s="150" t="s">
        <v>156</v>
      </c>
      <c r="E224" s="151" t="s">
        <v>1</v>
      </c>
      <c r="F224" s="152" t="s">
        <v>1532</v>
      </c>
      <c r="H224" s="153">
        <v>23.1</v>
      </c>
      <c r="I224" s="154"/>
      <c r="L224" s="149"/>
      <c r="M224" s="155"/>
      <c r="T224" s="156"/>
      <c r="AT224" s="151" t="s">
        <v>156</v>
      </c>
      <c r="AU224" s="151" t="s">
        <v>90</v>
      </c>
      <c r="AV224" s="12" t="s">
        <v>90</v>
      </c>
      <c r="AW224" s="12" t="s">
        <v>36</v>
      </c>
      <c r="AX224" s="12" t="s">
        <v>88</v>
      </c>
      <c r="AY224" s="151" t="s">
        <v>144</v>
      </c>
    </row>
    <row r="225" spans="2:65" s="1" customFormat="1" ht="49.15" customHeight="1">
      <c r="B225" s="32"/>
      <c r="C225" s="136" t="s">
        <v>284</v>
      </c>
      <c r="D225" s="136" t="s">
        <v>146</v>
      </c>
      <c r="E225" s="137" t="s">
        <v>399</v>
      </c>
      <c r="F225" s="138" t="s">
        <v>400</v>
      </c>
      <c r="G225" s="139" t="s">
        <v>149</v>
      </c>
      <c r="H225" s="140">
        <v>23.1</v>
      </c>
      <c r="I225" s="141"/>
      <c r="J225" s="142">
        <f>ROUND(I225*H225,2)</f>
        <v>0</v>
      </c>
      <c r="K225" s="138" t="s">
        <v>150</v>
      </c>
      <c r="L225" s="32"/>
      <c r="M225" s="143" t="s">
        <v>1</v>
      </c>
      <c r="N225" s="144" t="s">
        <v>46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151</v>
      </c>
      <c r="AT225" s="147" t="s">
        <v>146</v>
      </c>
      <c r="AU225" s="147" t="s">
        <v>90</v>
      </c>
      <c r="AY225" s="17" t="s">
        <v>144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88</v>
      </c>
      <c r="BK225" s="148">
        <f>ROUND(I225*H225,2)</f>
        <v>0</v>
      </c>
      <c r="BL225" s="17" t="s">
        <v>151</v>
      </c>
      <c r="BM225" s="147" t="s">
        <v>1573</v>
      </c>
    </row>
    <row r="226" spans="2:65" s="13" customFormat="1">
      <c r="B226" s="157"/>
      <c r="D226" s="150" t="s">
        <v>156</v>
      </c>
      <c r="E226" s="158" t="s">
        <v>1</v>
      </c>
      <c r="F226" s="159" t="s">
        <v>1178</v>
      </c>
      <c r="H226" s="158" t="s">
        <v>1</v>
      </c>
      <c r="I226" s="160"/>
      <c r="L226" s="157"/>
      <c r="M226" s="161"/>
      <c r="T226" s="162"/>
      <c r="AT226" s="158" t="s">
        <v>156</v>
      </c>
      <c r="AU226" s="158" t="s">
        <v>90</v>
      </c>
      <c r="AV226" s="13" t="s">
        <v>88</v>
      </c>
      <c r="AW226" s="13" t="s">
        <v>36</v>
      </c>
      <c r="AX226" s="13" t="s">
        <v>81</v>
      </c>
      <c r="AY226" s="158" t="s">
        <v>144</v>
      </c>
    </row>
    <row r="227" spans="2:65" s="13" customFormat="1">
      <c r="B227" s="157"/>
      <c r="D227" s="150" t="s">
        <v>156</v>
      </c>
      <c r="E227" s="158" t="s">
        <v>1</v>
      </c>
      <c r="F227" s="159" t="s">
        <v>163</v>
      </c>
      <c r="H227" s="158" t="s">
        <v>1</v>
      </c>
      <c r="I227" s="160"/>
      <c r="L227" s="157"/>
      <c r="M227" s="161"/>
      <c r="T227" s="162"/>
      <c r="AT227" s="158" t="s">
        <v>156</v>
      </c>
      <c r="AU227" s="158" t="s">
        <v>90</v>
      </c>
      <c r="AV227" s="13" t="s">
        <v>88</v>
      </c>
      <c r="AW227" s="13" t="s">
        <v>36</v>
      </c>
      <c r="AX227" s="13" t="s">
        <v>81</v>
      </c>
      <c r="AY227" s="158" t="s">
        <v>144</v>
      </c>
    </row>
    <row r="228" spans="2:65" s="12" customFormat="1">
      <c r="B228" s="149"/>
      <c r="D228" s="150" t="s">
        <v>156</v>
      </c>
      <c r="E228" s="151" t="s">
        <v>1</v>
      </c>
      <c r="F228" s="152" t="s">
        <v>1532</v>
      </c>
      <c r="H228" s="153">
        <v>23.1</v>
      </c>
      <c r="I228" s="154"/>
      <c r="L228" s="149"/>
      <c r="M228" s="155"/>
      <c r="T228" s="156"/>
      <c r="AT228" s="151" t="s">
        <v>156</v>
      </c>
      <c r="AU228" s="151" t="s">
        <v>90</v>
      </c>
      <c r="AV228" s="12" t="s">
        <v>90</v>
      </c>
      <c r="AW228" s="12" t="s">
        <v>36</v>
      </c>
      <c r="AX228" s="12" t="s">
        <v>88</v>
      </c>
      <c r="AY228" s="151" t="s">
        <v>144</v>
      </c>
    </row>
    <row r="229" spans="2:65" s="1" customFormat="1" ht="37.9" customHeight="1">
      <c r="B229" s="32"/>
      <c r="C229" s="136" t="s">
        <v>288</v>
      </c>
      <c r="D229" s="136" t="s">
        <v>146</v>
      </c>
      <c r="E229" s="137" t="s">
        <v>407</v>
      </c>
      <c r="F229" s="138" t="s">
        <v>408</v>
      </c>
      <c r="G229" s="139" t="s">
        <v>149</v>
      </c>
      <c r="H229" s="140">
        <v>23.1</v>
      </c>
      <c r="I229" s="141"/>
      <c r="J229" s="142">
        <f>ROUND(I229*H229,2)</f>
        <v>0</v>
      </c>
      <c r="K229" s="138" t="s">
        <v>150</v>
      </c>
      <c r="L229" s="32"/>
      <c r="M229" s="143" t="s">
        <v>1</v>
      </c>
      <c r="N229" s="144" t="s">
        <v>46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151</v>
      </c>
      <c r="AT229" s="147" t="s">
        <v>146</v>
      </c>
      <c r="AU229" s="147" t="s">
        <v>90</v>
      </c>
      <c r="AY229" s="17" t="s">
        <v>144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88</v>
      </c>
      <c r="BK229" s="148">
        <f>ROUND(I229*H229,2)</f>
        <v>0</v>
      </c>
      <c r="BL229" s="17" t="s">
        <v>151</v>
      </c>
      <c r="BM229" s="147" t="s">
        <v>1574</v>
      </c>
    </row>
    <row r="230" spans="2:65" s="13" customFormat="1">
      <c r="B230" s="157"/>
      <c r="D230" s="150" t="s">
        <v>156</v>
      </c>
      <c r="E230" s="158" t="s">
        <v>1</v>
      </c>
      <c r="F230" s="159" t="s">
        <v>1178</v>
      </c>
      <c r="H230" s="158" t="s">
        <v>1</v>
      </c>
      <c r="I230" s="160"/>
      <c r="L230" s="157"/>
      <c r="M230" s="161"/>
      <c r="T230" s="162"/>
      <c r="AT230" s="158" t="s">
        <v>156</v>
      </c>
      <c r="AU230" s="158" t="s">
        <v>90</v>
      </c>
      <c r="AV230" s="13" t="s">
        <v>88</v>
      </c>
      <c r="AW230" s="13" t="s">
        <v>36</v>
      </c>
      <c r="AX230" s="13" t="s">
        <v>81</v>
      </c>
      <c r="AY230" s="158" t="s">
        <v>144</v>
      </c>
    </row>
    <row r="231" spans="2:65" s="13" customFormat="1">
      <c r="B231" s="157"/>
      <c r="D231" s="150" t="s">
        <v>156</v>
      </c>
      <c r="E231" s="158" t="s">
        <v>1</v>
      </c>
      <c r="F231" s="159" t="s">
        <v>163</v>
      </c>
      <c r="H231" s="158" t="s">
        <v>1</v>
      </c>
      <c r="I231" s="160"/>
      <c r="L231" s="157"/>
      <c r="M231" s="161"/>
      <c r="T231" s="162"/>
      <c r="AT231" s="158" t="s">
        <v>156</v>
      </c>
      <c r="AU231" s="158" t="s">
        <v>90</v>
      </c>
      <c r="AV231" s="13" t="s">
        <v>88</v>
      </c>
      <c r="AW231" s="13" t="s">
        <v>36</v>
      </c>
      <c r="AX231" s="13" t="s">
        <v>81</v>
      </c>
      <c r="AY231" s="158" t="s">
        <v>144</v>
      </c>
    </row>
    <row r="232" spans="2:65" s="12" customFormat="1">
      <c r="B232" s="149"/>
      <c r="D232" s="150" t="s">
        <v>156</v>
      </c>
      <c r="E232" s="151" t="s">
        <v>1</v>
      </c>
      <c r="F232" s="152" t="s">
        <v>1532</v>
      </c>
      <c r="H232" s="153">
        <v>23.1</v>
      </c>
      <c r="I232" s="154"/>
      <c r="L232" s="149"/>
      <c r="M232" s="155"/>
      <c r="T232" s="156"/>
      <c r="AT232" s="151" t="s">
        <v>156</v>
      </c>
      <c r="AU232" s="151" t="s">
        <v>90</v>
      </c>
      <c r="AV232" s="12" t="s">
        <v>90</v>
      </c>
      <c r="AW232" s="12" t="s">
        <v>36</v>
      </c>
      <c r="AX232" s="12" t="s">
        <v>88</v>
      </c>
      <c r="AY232" s="151" t="s">
        <v>144</v>
      </c>
    </row>
    <row r="233" spans="2:65" s="1" customFormat="1" ht="24.2" customHeight="1">
      <c r="B233" s="32"/>
      <c r="C233" s="136" t="s">
        <v>294</v>
      </c>
      <c r="D233" s="136" t="s">
        <v>146</v>
      </c>
      <c r="E233" s="137" t="s">
        <v>411</v>
      </c>
      <c r="F233" s="138" t="s">
        <v>412</v>
      </c>
      <c r="G233" s="139" t="s">
        <v>149</v>
      </c>
      <c r="H233" s="140">
        <v>23.1</v>
      </c>
      <c r="I233" s="141"/>
      <c r="J233" s="142">
        <f>ROUND(I233*H233,2)</f>
        <v>0</v>
      </c>
      <c r="K233" s="138" t="s">
        <v>150</v>
      </c>
      <c r="L233" s="32"/>
      <c r="M233" s="143" t="s">
        <v>1</v>
      </c>
      <c r="N233" s="144" t="s">
        <v>46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151</v>
      </c>
      <c r="AT233" s="147" t="s">
        <v>146</v>
      </c>
      <c r="AU233" s="147" t="s">
        <v>90</v>
      </c>
      <c r="AY233" s="17" t="s">
        <v>144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88</v>
      </c>
      <c r="BK233" s="148">
        <f>ROUND(I233*H233,2)</f>
        <v>0</v>
      </c>
      <c r="BL233" s="17" t="s">
        <v>151</v>
      </c>
      <c r="BM233" s="147" t="s">
        <v>1575</v>
      </c>
    </row>
    <row r="234" spans="2:65" s="13" customFormat="1">
      <c r="B234" s="157"/>
      <c r="D234" s="150" t="s">
        <v>156</v>
      </c>
      <c r="E234" s="158" t="s">
        <v>1</v>
      </c>
      <c r="F234" s="159" t="s">
        <v>1178</v>
      </c>
      <c r="H234" s="158" t="s">
        <v>1</v>
      </c>
      <c r="I234" s="160"/>
      <c r="L234" s="157"/>
      <c r="M234" s="161"/>
      <c r="T234" s="162"/>
      <c r="AT234" s="158" t="s">
        <v>156</v>
      </c>
      <c r="AU234" s="158" t="s">
        <v>90</v>
      </c>
      <c r="AV234" s="13" t="s">
        <v>88</v>
      </c>
      <c r="AW234" s="13" t="s">
        <v>36</v>
      </c>
      <c r="AX234" s="13" t="s">
        <v>81</v>
      </c>
      <c r="AY234" s="158" t="s">
        <v>144</v>
      </c>
    </row>
    <row r="235" spans="2:65" s="13" customFormat="1">
      <c r="B235" s="157"/>
      <c r="D235" s="150" t="s">
        <v>156</v>
      </c>
      <c r="E235" s="158" t="s">
        <v>1</v>
      </c>
      <c r="F235" s="159" t="s">
        <v>163</v>
      </c>
      <c r="H235" s="158" t="s">
        <v>1</v>
      </c>
      <c r="I235" s="160"/>
      <c r="L235" s="157"/>
      <c r="M235" s="161"/>
      <c r="T235" s="162"/>
      <c r="AT235" s="158" t="s">
        <v>156</v>
      </c>
      <c r="AU235" s="158" t="s">
        <v>90</v>
      </c>
      <c r="AV235" s="13" t="s">
        <v>88</v>
      </c>
      <c r="AW235" s="13" t="s">
        <v>36</v>
      </c>
      <c r="AX235" s="13" t="s">
        <v>81</v>
      </c>
      <c r="AY235" s="158" t="s">
        <v>144</v>
      </c>
    </row>
    <row r="236" spans="2:65" s="12" customFormat="1">
      <c r="B236" s="149"/>
      <c r="D236" s="150" t="s">
        <v>156</v>
      </c>
      <c r="E236" s="151" t="s">
        <v>1</v>
      </c>
      <c r="F236" s="152" t="s">
        <v>1532</v>
      </c>
      <c r="H236" s="153">
        <v>23.1</v>
      </c>
      <c r="I236" s="154"/>
      <c r="L236" s="149"/>
      <c r="M236" s="155"/>
      <c r="T236" s="156"/>
      <c r="AT236" s="151" t="s">
        <v>156</v>
      </c>
      <c r="AU236" s="151" t="s">
        <v>90</v>
      </c>
      <c r="AV236" s="12" t="s">
        <v>90</v>
      </c>
      <c r="AW236" s="12" t="s">
        <v>36</v>
      </c>
      <c r="AX236" s="12" t="s">
        <v>88</v>
      </c>
      <c r="AY236" s="151" t="s">
        <v>144</v>
      </c>
    </row>
    <row r="237" spans="2:65" s="1" customFormat="1" ht="24.2" customHeight="1">
      <c r="B237" s="32"/>
      <c r="C237" s="136" t="s">
        <v>302</v>
      </c>
      <c r="D237" s="136" t="s">
        <v>146</v>
      </c>
      <c r="E237" s="137" t="s">
        <v>415</v>
      </c>
      <c r="F237" s="138" t="s">
        <v>416</v>
      </c>
      <c r="G237" s="139" t="s">
        <v>149</v>
      </c>
      <c r="H237" s="140">
        <v>44.1</v>
      </c>
      <c r="I237" s="141"/>
      <c r="J237" s="142">
        <f>ROUND(I237*H237,2)</f>
        <v>0</v>
      </c>
      <c r="K237" s="138" t="s">
        <v>150</v>
      </c>
      <c r="L237" s="32"/>
      <c r="M237" s="143" t="s">
        <v>1</v>
      </c>
      <c r="N237" s="144" t="s">
        <v>46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151</v>
      </c>
      <c r="AT237" s="147" t="s">
        <v>146</v>
      </c>
      <c r="AU237" s="147" t="s">
        <v>90</v>
      </c>
      <c r="AY237" s="17" t="s">
        <v>144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88</v>
      </c>
      <c r="BK237" s="148">
        <f>ROUND(I237*H237,2)</f>
        <v>0</v>
      </c>
      <c r="BL237" s="17" t="s">
        <v>151</v>
      </c>
      <c r="BM237" s="147" t="s">
        <v>1576</v>
      </c>
    </row>
    <row r="238" spans="2:65" s="13" customFormat="1">
      <c r="B238" s="157"/>
      <c r="D238" s="150" t="s">
        <v>156</v>
      </c>
      <c r="E238" s="158" t="s">
        <v>1</v>
      </c>
      <c r="F238" s="159" t="s">
        <v>1178</v>
      </c>
      <c r="H238" s="158" t="s">
        <v>1</v>
      </c>
      <c r="I238" s="160"/>
      <c r="L238" s="157"/>
      <c r="M238" s="161"/>
      <c r="T238" s="162"/>
      <c r="AT238" s="158" t="s">
        <v>156</v>
      </c>
      <c r="AU238" s="158" t="s">
        <v>90</v>
      </c>
      <c r="AV238" s="13" t="s">
        <v>88</v>
      </c>
      <c r="AW238" s="13" t="s">
        <v>36</v>
      </c>
      <c r="AX238" s="13" t="s">
        <v>81</v>
      </c>
      <c r="AY238" s="158" t="s">
        <v>144</v>
      </c>
    </row>
    <row r="239" spans="2:65" s="13" customFormat="1">
      <c r="B239" s="157"/>
      <c r="D239" s="150" t="s">
        <v>156</v>
      </c>
      <c r="E239" s="158" t="s">
        <v>1</v>
      </c>
      <c r="F239" s="159" t="s">
        <v>163</v>
      </c>
      <c r="H239" s="158" t="s">
        <v>1</v>
      </c>
      <c r="I239" s="160"/>
      <c r="L239" s="157"/>
      <c r="M239" s="161"/>
      <c r="T239" s="162"/>
      <c r="AT239" s="158" t="s">
        <v>156</v>
      </c>
      <c r="AU239" s="158" t="s">
        <v>90</v>
      </c>
      <c r="AV239" s="13" t="s">
        <v>88</v>
      </c>
      <c r="AW239" s="13" t="s">
        <v>36</v>
      </c>
      <c r="AX239" s="13" t="s">
        <v>81</v>
      </c>
      <c r="AY239" s="158" t="s">
        <v>144</v>
      </c>
    </row>
    <row r="240" spans="2:65" s="12" customFormat="1">
      <c r="B240" s="149"/>
      <c r="D240" s="150" t="s">
        <v>156</v>
      </c>
      <c r="E240" s="151" t="s">
        <v>1</v>
      </c>
      <c r="F240" s="152" t="s">
        <v>1537</v>
      </c>
      <c r="H240" s="153">
        <v>44.1</v>
      </c>
      <c r="I240" s="154"/>
      <c r="L240" s="149"/>
      <c r="M240" s="155"/>
      <c r="T240" s="156"/>
      <c r="AT240" s="151" t="s">
        <v>156</v>
      </c>
      <c r="AU240" s="151" t="s">
        <v>90</v>
      </c>
      <c r="AV240" s="12" t="s">
        <v>90</v>
      </c>
      <c r="AW240" s="12" t="s">
        <v>36</v>
      </c>
      <c r="AX240" s="12" t="s">
        <v>88</v>
      </c>
      <c r="AY240" s="151" t="s">
        <v>144</v>
      </c>
    </row>
    <row r="241" spans="2:65" s="1" customFormat="1" ht="44.25" customHeight="1">
      <c r="B241" s="32"/>
      <c r="C241" s="136" t="s">
        <v>308</v>
      </c>
      <c r="D241" s="136" t="s">
        <v>146</v>
      </c>
      <c r="E241" s="137" t="s">
        <v>419</v>
      </c>
      <c r="F241" s="138" t="s">
        <v>420</v>
      </c>
      <c r="G241" s="139" t="s">
        <v>149</v>
      </c>
      <c r="H241" s="140">
        <v>44.1</v>
      </c>
      <c r="I241" s="141"/>
      <c r="J241" s="142">
        <f>ROUND(I241*H241,2)</f>
        <v>0</v>
      </c>
      <c r="K241" s="138" t="s">
        <v>150</v>
      </c>
      <c r="L241" s="32"/>
      <c r="M241" s="143" t="s">
        <v>1</v>
      </c>
      <c r="N241" s="144" t="s">
        <v>46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151</v>
      </c>
      <c r="AT241" s="147" t="s">
        <v>146</v>
      </c>
      <c r="AU241" s="147" t="s">
        <v>90</v>
      </c>
      <c r="AY241" s="17" t="s">
        <v>144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88</v>
      </c>
      <c r="BK241" s="148">
        <f>ROUND(I241*H241,2)</f>
        <v>0</v>
      </c>
      <c r="BL241" s="17" t="s">
        <v>151</v>
      </c>
      <c r="BM241" s="147" t="s">
        <v>1577</v>
      </c>
    </row>
    <row r="242" spans="2:65" s="13" customFormat="1">
      <c r="B242" s="157"/>
      <c r="D242" s="150" t="s">
        <v>156</v>
      </c>
      <c r="E242" s="158" t="s">
        <v>1</v>
      </c>
      <c r="F242" s="159" t="s">
        <v>1178</v>
      </c>
      <c r="H242" s="158" t="s">
        <v>1</v>
      </c>
      <c r="I242" s="160"/>
      <c r="L242" s="157"/>
      <c r="M242" s="161"/>
      <c r="T242" s="162"/>
      <c r="AT242" s="158" t="s">
        <v>156</v>
      </c>
      <c r="AU242" s="158" t="s">
        <v>90</v>
      </c>
      <c r="AV242" s="13" t="s">
        <v>88</v>
      </c>
      <c r="AW242" s="13" t="s">
        <v>36</v>
      </c>
      <c r="AX242" s="13" t="s">
        <v>81</v>
      </c>
      <c r="AY242" s="158" t="s">
        <v>144</v>
      </c>
    </row>
    <row r="243" spans="2:65" s="13" customFormat="1">
      <c r="B243" s="157"/>
      <c r="D243" s="150" t="s">
        <v>156</v>
      </c>
      <c r="E243" s="158" t="s">
        <v>1</v>
      </c>
      <c r="F243" s="159" t="s">
        <v>163</v>
      </c>
      <c r="H243" s="158" t="s">
        <v>1</v>
      </c>
      <c r="I243" s="160"/>
      <c r="L243" s="157"/>
      <c r="M243" s="161"/>
      <c r="T243" s="162"/>
      <c r="AT243" s="158" t="s">
        <v>156</v>
      </c>
      <c r="AU243" s="158" t="s">
        <v>90</v>
      </c>
      <c r="AV243" s="13" t="s">
        <v>88</v>
      </c>
      <c r="AW243" s="13" t="s">
        <v>36</v>
      </c>
      <c r="AX243" s="13" t="s">
        <v>81</v>
      </c>
      <c r="AY243" s="158" t="s">
        <v>144</v>
      </c>
    </row>
    <row r="244" spans="2:65" s="12" customFormat="1">
      <c r="B244" s="149"/>
      <c r="D244" s="150" t="s">
        <v>156</v>
      </c>
      <c r="E244" s="151" t="s">
        <v>1</v>
      </c>
      <c r="F244" s="152" t="s">
        <v>1537</v>
      </c>
      <c r="H244" s="153">
        <v>44.1</v>
      </c>
      <c r="I244" s="154"/>
      <c r="L244" s="149"/>
      <c r="M244" s="155"/>
      <c r="T244" s="156"/>
      <c r="AT244" s="151" t="s">
        <v>156</v>
      </c>
      <c r="AU244" s="151" t="s">
        <v>90</v>
      </c>
      <c r="AV244" s="12" t="s">
        <v>90</v>
      </c>
      <c r="AW244" s="12" t="s">
        <v>36</v>
      </c>
      <c r="AX244" s="12" t="s">
        <v>88</v>
      </c>
      <c r="AY244" s="151" t="s">
        <v>144</v>
      </c>
    </row>
    <row r="245" spans="2:65" s="11" customFormat="1" ht="22.9" customHeight="1">
      <c r="B245" s="124"/>
      <c r="D245" s="125" t="s">
        <v>80</v>
      </c>
      <c r="E245" s="134" t="s">
        <v>192</v>
      </c>
      <c r="F245" s="134" t="s">
        <v>445</v>
      </c>
      <c r="I245" s="127"/>
      <c r="J245" s="135">
        <f>BK245</f>
        <v>0</v>
      </c>
      <c r="L245" s="124"/>
      <c r="M245" s="129"/>
      <c r="P245" s="130">
        <f>SUM(P246:P253)</f>
        <v>0</v>
      </c>
      <c r="R245" s="130">
        <f>SUM(R246:R253)</f>
        <v>0.16689000000000004</v>
      </c>
      <c r="T245" s="131">
        <f>SUM(T246:T253)</f>
        <v>0</v>
      </c>
      <c r="AR245" s="125" t="s">
        <v>88</v>
      </c>
      <c r="AT245" s="132" t="s">
        <v>80</v>
      </c>
      <c r="AU245" s="132" t="s">
        <v>88</v>
      </c>
      <c r="AY245" s="125" t="s">
        <v>144</v>
      </c>
      <c r="BK245" s="133">
        <f>SUM(BK246:BK253)</f>
        <v>0</v>
      </c>
    </row>
    <row r="246" spans="2:65" s="1" customFormat="1" ht="44.25" customHeight="1">
      <c r="B246" s="32"/>
      <c r="C246" s="136" t="s">
        <v>315</v>
      </c>
      <c r="D246" s="136" t="s">
        <v>146</v>
      </c>
      <c r="E246" s="137" t="s">
        <v>1578</v>
      </c>
      <c r="F246" s="138" t="s">
        <v>1579</v>
      </c>
      <c r="G246" s="139" t="s">
        <v>224</v>
      </c>
      <c r="H246" s="140">
        <v>19</v>
      </c>
      <c r="I246" s="141"/>
      <c r="J246" s="142">
        <f>ROUND(I246*H246,2)</f>
        <v>0</v>
      </c>
      <c r="K246" s="138" t="s">
        <v>150</v>
      </c>
      <c r="L246" s="32"/>
      <c r="M246" s="143" t="s">
        <v>1</v>
      </c>
      <c r="N246" s="144" t="s">
        <v>46</v>
      </c>
      <c r="P246" s="145">
        <f>O246*H246</f>
        <v>0</v>
      </c>
      <c r="Q246" s="145">
        <v>4.2199999999999998E-3</v>
      </c>
      <c r="R246" s="145">
        <f>Q246*H246</f>
        <v>8.0180000000000001E-2</v>
      </c>
      <c r="S246" s="145">
        <v>0</v>
      </c>
      <c r="T246" s="146">
        <f>S246*H246</f>
        <v>0</v>
      </c>
      <c r="AR246" s="147" t="s">
        <v>151</v>
      </c>
      <c r="AT246" s="147" t="s">
        <v>146</v>
      </c>
      <c r="AU246" s="147" t="s">
        <v>90</v>
      </c>
      <c r="AY246" s="17" t="s">
        <v>144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88</v>
      </c>
      <c r="BK246" s="148">
        <f>ROUND(I246*H246,2)</f>
        <v>0</v>
      </c>
      <c r="BL246" s="17" t="s">
        <v>151</v>
      </c>
      <c r="BM246" s="147" t="s">
        <v>1580</v>
      </c>
    </row>
    <row r="247" spans="2:65" s="12" customFormat="1">
      <c r="B247" s="149"/>
      <c r="D247" s="150" t="s">
        <v>156</v>
      </c>
      <c r="E247" s="151" t="s">
        <v>1</v>
      </c>
      <c r="F247" s="152" t="s">
        <v>1581</v>
      </c>
      <c r="H247" s="153">
        <v>19</v>
      </c>
      <c r="I247" s="154"/>
      <c r="L247" s="149"/>
      <c r="M247" s="155"/>
      <c r="T247" s="156"/>
      <c r="AT247" s="151" t="s">
        <v>156</v>
      </c>
      <c r="AU247" s="151" t="s">
        <v>90</v>
      </c>
      <c r="AV247" s="12" t="s">
        <v>90</v>
      </c>
      <c r="AW247" s="12" t="s">
        <v>36</v>
      </c>
      <c r="AX247" s="12" t="s">
        <v>88</v>
      </c>
      <c r="AY247" s="151" t="s">
        <v>144</v>
      </c>
    </row>
    <row r="248" spans="2:65" s="1" customFormat="1" ht="44.25" customHeight="1">
      <c r="B248" s="32"/>
      <c r="C248" s="136" t="s">
        <v>320</v>
      </c>
      <c r="D248" s="136" t="s">
        <v>146</v>
      </c>
      <c r="E248" s="137" t="s">
        <v>1582</v>
      </c>
      <c r="F248" s="138" t="s">
        <v>1583</v>
      </c>
      <c r="G248" s="139" t="s">
        <v>224</v>
      </c>
      <c r="H248" s="140">
        <v>9</v>
      </c>
      <c r="I248" s="141"/>
      <c r="J248" s="142">
        <f>ROUND(I248*H248,2)</f>
        <v>0</v>
      </c>
      <c r="K248" s="138" t="s">
        <v>150</v>
      </c>
      <c r="L248" s="32"/>
      <c r="M248" s="143" t="s">
        <v>1</v>
      </c>
      <c r="N248" s="144" t="s">
        <v>46</v>
      </c>
      <c r="P248" s="145">
        <f>O248*H248</f>
        <v>0</v>
      </c>
      <c r="Q248" s="145">
        <v>6.5599999999999999E-3</v>
      </c>
      <c r="R248" s="145">
        <f>Q248*H248</f>
        <v>5.9039999999999995E-2</v>
      </c>
      <c r="S248" s="145">
        <v>0</v>
      </c>
      <c r="T248" s="146">
        <f>S248*H248</f>
        <v>0</v>
      </c>
      <c r="AR248" s="147" t="s">
        <v>151</v>
      </c>
      <c r="AT248" s="147" t="s">
        <v>146</v>
      </c>
      <c r="AU248" s="147" t="s">
        <v>90</v>
      </c>
      <c r="AY248" s="17" t="s">
        <v>144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88</v>
      </c>
      <c r="BK248" s="148">
        <f>ROUND(I248*H248,2)</f>
        <v>0</v>
      </c>
      <c r="BL248" s="17" t="s">
        <v>151</v>
      </c>
      <c r="BM248" s="147" t="s">
        <v>1584</v>
      </c>
    </row>
    <row r="249" spans="2:65" s="12" customFormat="1">
      <c r="B249" s="149"/>
      <c r="D249" s="150" t="s">
        <v>156</v>
      </c>
      <c r="E249" s="151" t="s">
        <v>1</v>
      </c>
      <c r="F249" s="152" t="s">
        <v>1585</v>
      </c>
      <c r="H249" s="153">
        <v>9</v>
      </c>
      <c r="I249" s="154"/>
      <c r="L249" s="149"/>
      <c r="M249" s="155"/>
      <c r="T249" s="156"/>
      <c r="AT249" s="151" t="s">
        <v>156</v>
      </c>
      <c r="AU249" s="151" t="s">
        <v>90</v>
      </c>
      <c r="AV249" s="12" t="s">
        <v>90</v>
      </c>
      <c r="AW249" s="12" t="s">
        <v>36</v>
      </c>
      <c r="AX249" s="12" t="s">
        <v>88</v>
      </c>
      <c r="AY249" s="151" t="s">
        <v>144</v>
      </c>
    </row>
    <row r="250" spans="2:65" s="1" customFormat="1" ht="37.9" customHeight="1">
      <c r="B250" s="32"/>
      <c r="C250" s="136" t="s">
        <v>326</v>
      </c>
      <c r="D250" s="136" t="s">
        <v>146</v>
      </c>
      <c r="E250" s="137" t="s">
        <v>1586</v>
      </c>
      <c r="F250" s="138" t="s">
        <v>1587</v>
      </c>
      <c r="G250" s="139" t="s">
        <v>350</v>
      </c>
      <c r="H250" s="140">
        <v>19</v>
      </c>
      <c r="I250" s="141"/>
      <c r="J250" s="142">
        <f>ROUND(I250*H250,2)</f>
        <v>0</v>
      </c>
      <c r="K250" s="138" t="s">
        <v>150</v>
      </c>
      <c r="L250" s="32"/>
      <c r="M250" s="143" t="s">
        <v>1</v>
      </c>
      <c r="N250" s="144" t="s">
        <v>46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151</v>
      </c>
      <c r="AT250" s="147" t="s">
        <v>146</v>
      </c>
      <c r="AU250" s="147" t="s">
        <v>90</v>
      </c>
      <c r="AY250" s="17" t="s">
        <v>144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88</v>
      </c>
      <c r="BK250" s="148">
        <f>ROUND(I250*H250,2)</f>
        <v>0</v>
      </c>
      <c r="BL250" s="17" t="s">
        <v>151</v>
      </c>
      <c r="BM250" s="147" t="s">
        <v>1588</v>
      </c>
    </row>
    <row r="251" spans="2:65" s="1" customFormat="1" ht="16.5" customHeight="1">
      <c r="B251" s="32"/>
      <c r="C251" s="173" t="s">
        <v>331</v>
      </c>
      <c r="D251" s="173" t="s">
        <v>309</v>
      </c>
      <c r="E251" s="174" t="s">
        <v>1589</v>
      </c>
      <c r="F251" s="175" t="s">
        <v>1590</v>
      </c>
      <c r="G251" s="176" t="s">
        <v>350</v>
      </c>
      <c r="H251" s="177">
        <v>19</v>
      </c>
      <c r="I251" s="178"/>
      <c r="J251" s="179">
        <f>ROUND(I251*H251,2)</f>
        <v>0</v>
      </c>
      <c r="K251" s="175" t="s">
        <v>150</v>
      </c>
      <c r="L251" s="180"/>
      <c r="M251" s="181" t="s">
        <v>1</v>
      </c>
      <c r="N251" s="182" t="s">
        <v>46</v>
      </c>
      <c r="P251" s="145">
        <f>O251*H251</f>
        <v>0</v>
      </c>
      <c r="Q251" s="145">
        <v>7.6000000000000004E-4</v>
      </c>
      <c r="R251" s="145">
        <f>Q251*H251</f>
        <v>1.4440000000000001E-2</v>
      </c>
      <c r="S251" s="145">
        <v>0</v>
      </c>
      <c r="T251" s="146">
        <f>S251*H251</f>
        <v>0</v>
      </c>
      <c r="AR251" s="147" t="s">
        <v>192</v>
      </c>
      <c r="AT251" s="147" t="s">
        <v>309</v>
      </c>
      <c r="AU251" s="147" t="s">
        <v>90</v>
      </c>
      <c r="AY251" s="17" t="s">
        <v>144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88</v>
      </c>
      <c r="BK251" s="148">
        <f>ROUND(I251*H251,2)</f>
        <v>0</v>
      </c>
      <c r="BL251" s="17" t="s">
        <v>151</v>
      </c>
      <c r="BM251" s="147" t="s">
        <v>1591</v>
      </c>
    </row>
    <row r="252" spans="2:65" s="1" customFormat="1" ht="37.9" customHeight="1">
      <c r="B252" s="32"/>
      <c r="C252" s="136" t="s">
        <v>336</v>
      </c>
      <c r="D252" s="136" t="s">
        <v>146</v>
      </c>
      <c r="E252" s="137" t="s">
        <v>1592</v>
      </c>
      <c r="F252" s="138" t="s">
        <v>1593</v>
      </c>
      <c r="G252" s="139" t="s">
        <v>350</v>
      </c>
      <c r="H252" s="140">
        <v>9</v>
      </c>
      <c r="I252" s="141"/>
      <c r="J252" s="142">
        <f>ROUND(I252*H252,2)</f>
        <v>0</v>
      </c>
      <c r="K252" s="138" t="s">
        <v>150</v>
      </c>
      <c r="L252" s="32"/>
      <c r="M252" s="143" t="s">
        <v>1</v>
      </c>
      <c r="N252" s="144" t="s">
        <v>46</v>
      </c>
      <c r="P252" s="145">
        <f>O252*H252</f>
        <v>0</v>
      </c>
      <c r="Q252" s="145">
        <v>1.0000000000000001E-5</v>
      </c>
      <c r="R252" s="145">
        <f>Q252*H252</f>
        <v>9.0000000000000006E-5</v>
      </c>
      <c r="S252" s="145">
        <v>0</v>
      </c>
      <c r="T252" s="146">
        <f>S252*H252</f>
        <v>0</v>
      </c>
      <c r="AR252" s="147" t="s">
        <v>151</v>
      </c>
      <c r="AT252" s="147" t="s">
        <v>146</v>
      </c>
      <c r="AU252" s="147" t="s">
        <v>90</v>
      </c>
      <c r="AY252" s="17" t="s">
        <v>144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88</v>
      </c>
      <c r="BK252" s="148">
        <f>ROUND(I252*H252,2)</f>
        <v>0</v>
      </c>
      <c r="BL252" s="17" t="s">
        <v>151</v>
      </c>
      <c r="BM252" s="147" t="s">
        <v>1594</v>
      </c>
    </row>
    <row r="253" spans="2:65" s="1" customFormat="1" ht="16.5" customHeight="1">
      <c r="B253" s="32"/>
      <c r="C253" s="173" t="s">
        <v>341</v>
      </c>
      <c r="D253" s="173" t="s">
        <v>309</v>
      </c>
      <c r="E253" s="174" t="s">
        <v>1595</v>
      </c>
      <c r="F253" s="175" t="s">
        <v>1596</v>
      </c>
      <c r="G253" s="176" t="s">
        <v>350</v>
      </c>
      <c r="H253" s="177">
        <v>9</v>
      </c>
      <c r="I253" s="178"/>
      <c r="J253" s="179">
        <f>ROUND(I253*H253,2)</f>
        <v>0</v>
      </c>
      <c r="K253" s="175" t="s">
        <v>150</v>
      </c>
      <c r="L253" s="180"/>
      <c r="M253" s="181" t="s">
        <v>1</v>
      </c>
      <c r="N253" s="182" t="s">
        <v>46</v>
      </c>
      <c r="P253" s="145">
        <f>O253*H253</f>
        <v>0</v>
      </c>
      <c r="Q253" s="145">
        <v>1.4599999999999999E-3</v>
      </c>
      <c r="R253" s="145">
        <f>Q253*H253</f>
        <v>1.3139999999999999E-2</v>
      </c>
      <c r="S253" s="145">
        <v>0</v>
      </c>
      <c r="T253" s="146">
        <f>S253*H253</f>
        <v>0</v>
      </c>
      <c r="AR253" s="147" t="s">
        <v>192</v>
      </c>
      <c r="AT253" s="147" t="s">
        <v>309</v>
      </c>
      <c r="AU253" s="147" t="s">
        <v>90</v>
      </c>
      <c r="AY253" s="17" t="s">
        <v>144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88</v>
      </c>
      <c r="BK253" s="148">
        <f>ROUND(I253*H253,2)</f>
        <v>0</v>
      </c>
      <c r="BL253" s="17" t="s">
        <v>151</v>
      </c>
      <c r="BM253" s="147" t="s">
        <v>1597</v>
      </c>
    </row>
    <row r="254" spans="2:65" s="11" customFormat="1" ht="22.9" customHeight="1">
      <c r="B254" s="124"/>
      <c r="D254" s="125" t="s">
        <v>80</v>
      </c>
      <c r="E254" s="134" t="s">
        <v>197</v>
      </c>
      <c r="F254" s="134" t="s">
        <v>771</v>
      </c>
      <c r="I254" s="127"/>
      <c r="J254" s="135">
        <f>BK254</f>
        <v>0</v>
      </c>
      <c r="L254" s="124"/>
      <c r="M254" s="129"/>
      <c r="P254" s="130">
        <f>SUM(P255:P265)</f>
        <v>0</v>
      </c>
      <c r="R254" s="130">
        <f>SUM(R255:R265)</f>
        <v>3.3845000000000001</v>
      </c>
      <c r="T254" s="131">
        <f>SUM(T255:T265)</f>
        <v>0</v>
      </c>
      <c r="AR254" s="125" t="s">
        <v>88</v>
      </c>
      <c r="AT254" s="132" t="s">
        <v>80</v>
      </c>
      <c r="AU254" s="132" t="s">
        <v>88</v>
      </c>
      <c r="AY254" s="125" t="s">
        <v>144</v>
      </c>
      <c r="BK254" s="133">
        <f>SUM(BK255:BK265)</f>
        <v>0</v>
      </c>
    </row>
    <row r="255" spans="2:65" s="1" customFormat="1" ht="49.15" customHeight="1">
      <c r="B255" s="32"/>
      <c r="C255" s="136" t="s">
        <v>347</v>
      </c>
      <c r="D255" s="136" t="s">
        <v>146</v>
      </c>
      <c r="E255" s="137" t="s">
        <v>1598</v>
      </c>
      <c r="F255" s="138" t="s">
        <v>1599</v>
      </c>
      <c r="G255" s="139" t="s">
        <v>224</v>
      </c>
      <c r="H255" s="140">
        <v>20</v>
      </c>
      <c r="I255" s="141"/>
      <c r="J255" s="142">
        <f>ROUND(I255*H255,2)</f>
        <v>0</v>
      </c>
      <c r="K255" s="138" t="s">
        <v>150</v>
      </c>
      <c r="L255" s="32"/>
      <c r="M255" s="143" t="s">
        <v>1</v>
      </c>
      <c r="N255" s="144" t="s">
        <v>46</v>
      </c>
      <c r="P255" s="145">
        <f>O255*H255</f>
        <v>0</v>
      </c>
      <c r="Q255" s="145">
        <v>0.16849</v>
      </c>
      <c r="R255" s="145">
        <f>Q255*H255</f>
        <v>3.3698000000000001</v>
      </c>
      <c r="S255" s="145">
        <v>0</v>
      </c>
      <c r="T255" s="146">
        <f>S255*H255</f>
        <v>0</v>
      </c>
      <c r="AR255" s="147" t="s">
        <v>151</v>
      </c>
      <c r="AT255" s="147" t="s">
        <v>146</v>
      </c>
      <c r="AU255" s="147" t="s">
        <v>90</v>
      </c>
      <c r="AY255" s="17" t="s">
        <v>144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88</v>
      </c>
      <c r="BK255" s="148">
        <f>ROUND(I255*H255,2)</f>
        <v>0</v>
      </c>
      <c r="BL255" s="17" t="s">
        <v>151</v>
      </c>
      <c r="BM255" s="147" t="s">
        <v>1600</v>
      </c>
    </row>
    <row r="256" spans="2:65" s="12" customFormat="1">
      <c r="B256" s="149"/>
      <c r="D256" s="150" t="s">
        <v>156</v>
      </c>
      <c r="E256" s="151" t="s">
        <v>1</v>
      </c>
      <c r="F256" s="152" t="s">
        <v>1601</v>
      </c>
      <c r="H256" s="153">
        <v>20</v>
      </c>
      <c r="I256" s="154"/>
      <c r="L256" s="149"/>
      <c r="M256" s="155"/>
      <c r="T256" s="156"/>
      <c r="AT256" s="151" t="s">
        <v>156</v>
      </c>
      <c r="AU256" s="151" t="s">
        <v>90</v>
      </c>
      <c r="AV256" s="12" t="s">
        <v>90</v>
      </c>
      <c r="AW256" s="12" t="s">
        <v>36</v>
      </c>
      <c r="AX256" s="12" t="s">
        <v>88</v>
      </c>
      <c r="AY256" s="151" t="s">
        <v>144</v>
      </c>
    </row>
    <row r="257" spans="2:65" s="1" customFormat="1" ht="37.9" customHeight="1">
      <c r="B257" s="32"/>
      <c r="C257" s="136" t="s">
        <v>352</v>
      </c>
      <c r="D257" s="136" t="s">
        <v>146</v>
      </c>
      <c r="E257" s="137" t="s">
        <v>773</v>
      </c>
      <c r="F257" s="138" t="s">
        <v>774</v>
      </c>
      <c r="G257" s="139" t="s">
        <v>224</v>
      </c>
      <c r="H257" s="140">
        <v>42</v>
      </c>
      <c r="I257" s="141"/>
      <c r="J257" s="142">
        <f>ROUND(I257*H257,2)</f>
        <v>0</v>
      </c>
      <c r="K257" s="138" t="s">
        <v>150</v>
      </c>
      <c r="L257" s="32"/>
      <c r="M257" s="143" t="s">
        <v>1</v>
      </c>
      <c r="N257" s="144" t="s">
        <v>46</v>
      </c>
      <c r="P257" s="145">
        <f>O257*H257</f>
        <v>0</v>
      </c>
      <c r="Q257" s="145">
        <v>1.0000000000000001E-5</v>
      </c>
      <c r="R257" s="145">
        <f>Q257*H257</f>
        <v>4.2000000000000002E-4</v>
      </c>
      <c r="S257" s="145">
        <v>0</v>
      </c>
      <c r="T257" s="146">
        <f>S257*H257</f>
        <v>0</v>
      </c>
      <c r="AR257" s="147" t="s">
        <v>151</v>
      </c>
      <c r="AT257" s="147" t="s">
        <v>146</v>
      </c>
      <c r="AU257" s="147" t="s">
        <v>90</v>
      </c>
      <c r="AY257" s="17" t="s">
        <v>144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88</v>
      </c>
      <c r="BK257" s="148">
        <f>ROUND(I257*H257,2)</f>
        <v>0</v>
      </c>
      <c r="BL257" s="17" t="s">
        <v>151</v>
      </c>
      <c r="BM257" s="147" t="s">
        <v>1602</v>
      </c>
    </row>
    <row r="258" spans="2:65" s="12" customFormat="1">
      <c r="B258" s="149"/>
      <c r="D258" s="150" t="s">
        <v>156</v>
      </c>
      <c r="E258" s="151" t="s">
        <v>1</v>
      </c>
      <c r="F258" s="152" t="s">
        <v>1603</v>
      </c>
      <c r="H258" s="153">
        <v>42</v>
      </c>
      <c r="I258" s="154"/>
      <c r="L258" s="149"/>
      <c r="M258" s="155"/>
      <c r="T258" s="156"/>
      <c r="AT258" s="151" t="s">
        <v>156</v>
      </c>
      <c r="AU258" s="151" t="s">
        <v>90</v>
      </c>
      <c r="AV258" s="12" t="s">
        <v>90</v>
      </c>
      <c r="AW258" s="12" t="s">
        <v>36</v>
      </c>
      <c r="AX258" s="12" t="s">
        <v>88</v>
      </c>
      <c r="AY258" s="151" t="s">
        <v>144</v>
      </c>
    </row>
    <row r="259" spans="2:65" s="1" customFormat="1" ht="55.5" customHeight="1">
      <c r="B259" s="32"/>
      <c r="C259" s="136" t="s">
        <v>356</v>
      </c>
      <c r="D259" s="136" t="s">
        <v>146</v>
      </c>
      <c r="E259" s="137" t="s">
        <v>778</v>
      </c>
      <c r="F259" s="138" t="s">
        <v>779</v>
      </c>
      <c r="G259" s="139" t="s">
        <v>224</v>
      </c>
      <c r="H259" s="140">
        <v>42</v>
      </c>
      <c r="I259" s="141"/>
      <c r="J259" s="142">
        <f>ROUND(I259*H259,2)</f>
        <v>0</v>
      </c>
      <c r="K259" s="138" t="s">
        <v>150</v>
      </c>
      <c r="L259" s="32"/>
      <c r="M259" s="143" t="s">
        <v>1</v>
      </c>
      <c r="N259" s="144" t="s">
        <v>46</v>
      </c>
      <c r="P259" s="145">
        <f>O259*H259</f>
        <v>0</v>
      </c>
      <c r="Q259" s="145">
        <v>3.4000000000000002E-4</v>
      </c>
      <c r="R259" s="145">
        <f>Q259*H259</f>
        <v>1.4280000000000001E-2</v>
      </c>
      <c r="S259" s="145">
        <v>0</v>
      </c>
      <c r="T259" s="146">
        <f>S259*H259</f>
        <v>0</v>
      </c>
      <c r="AR259" s="147" t="s">
        <v>151</v>
      </c>
      <c r="AT259" s="147" t="s">
        <v>146</v>
      </c>
      <c r="AU259" s="147" t="s">
        <v>90</v>
      </c>
      <c r="AY259" s="17" t="s">
        <v>144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88</v>
      </c>
      <c r="BK259" s="148">
        <f>ROUND(I259*H259,2)</f>
        <v>0</v>
      </c>
      <c r="BL259" s="17" t="s">
        <v>151</v>
      </c>
      <c r="BM259" s="147" t="s">
        <v>1604</v>
      </c>
    </row>
    <row r="260" spans="2:65" s="12" customFormat="1">
      <c r="B260" s="149"/>
      <c r="D260" s="150" t="s">
        <v>156</v>
      </c>
      <c r="E260" s="151" t="s">
        <v>1</v>
      </c>
      <c r="F260" s="152" t="s">
        <v>1603</v>
      </c>
      <c r="H260" s="153">
        <v>42</v>
      </c>
      <c r="I260" s="154"/>
      <c r="L260" s="149"/>
      <c r="M260" s="155"/>
      <c r="T260" s="156"/>
      <c r="AT260" s="151" t="s">
        <v>156</v>
      </c>
      <c r="AU260" s="151" t="s">
        <v>90</v>
      </c>
      <c r="AV260" s="12" t="s">
        <v>90</v>
      </c>
      <c r="AW260" s="12" t="s">
        <v>36</v>
      </c>
      <c r="AX260" s="12" t="s">
        <v>88</v>
      </c>
      <c r="AY260" s="151" t="s">
        <v>144</v>
      </c>
    </row>
    <row r="261" spans="2:65" s="1" customFormat="1" ht="37.9" customHeight="1">
      <c r="B261" s="32"/>
      <c r="C261" s="136" t="s">
        <v>361</v>
      </c>
      <c r="D261" s="136" t="s">
        <v>146</v>
      </c>
      <c r="E261" s="137" t="s">
        <v>782</v>
      </c>
      <c r="F261" s="138" t="s">
        <v>783</v>
      </c>
      <c r="G261" s="139" t="s">
        <v>224</v>
      </c>
      <c r="H261" s="140">
        <v>42</v>
      </c>
      <c r="I261" s="141"/>
      <c r="J261" s="142">
        <f>ROUND(I261*H261,2)</f>
        <v>0</v>
      </c>
      <c r="K261" s="138" t="s">
        <v>1</v>
      </c>
      <c r="L261" s="32"/>
      <c r="M261" s="143" t="s">
        <v>1</v>
      </c>
      <c r="N261" s="144" t="s">
        <v>46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151</v>
      </c>
      <c r="AT261" s="147" t="s">
        <v>146</v>
      </c>
      <c r="AU261" s="147" t="s">
        <v>90</v>
      </c>
      <c r="AY261" s="17" t="s">
        <v>144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88</v>
      </c>
      <c r="BK261" s="148">
        <f>ROUND(I261*H261,2)</f>
        <v>0</v>
      </c>
      <c r="BL261" s="17" t="s">
        <v>151</v>
      </c>
      <c r="BM261" s="147" t="s">
        <v>1605</v>
      </c>
    </row>
    <row r="262" spans="2:65" s="12" customFormat="1">
      <c r="B262" s="149"/>
      <c r="D262" s="150" t="s">
        <v>156</v>
      </c>
      <c r="E262" s="151" t="s">
        <v>1</v>
      </c>
      <c r="F262" s="152" t="s">
        <v>1603</v>
      </c>
      <c r="H262" s="153">
        <v>42</v>
      </c>
      <c r="I262" s="154"/>
      <c r="L262" s="149"/>
      <c r="M262" s="155"/>
      <c r="T262" s="156"/>
      <c r="AT262" s="151" t="s">
        <v>156</v>
      </c>
      <c r="AU262" s="151" t="s">
        <v>90</v>
      </c>
      <c r="AV262" s="12" t="s">
        <v>90</v>
      </c>
      <c r="AW262" s="12" t="s">
        <v>36</v>
      </c>
      <c r="AX262" s="12" t="s">
        <v>88</v>
      </c>
      <c r="AY262" s="151" t="s">
        <v>144</v>
      </c>
    </row>
    <row r="263" spans="2:65" s="1" customFormat="1" ht="24.2" customHeight="1">
      <c r="B263" s="32"/>
      <c r="C263" s="136" t="s">
        <v>366</v>
      </c>
      <c r="D263" s="136" t="s">
        <v>146</v>
      </c>
      <c r="E263" s="137" t="s">
        <v>786</v>
      </c>
      <c r="F263" s="138" t="s">
        <v>787</v>
      </c>
      <c r="G263" s="139" t="s">
        <v>224</v>
      </c>
      <c r="H263" s="140">
        <v>42</v>
      </c>
      <c r="I263" s="141"/>
      <c r="J263" s="142">
        <f>ROUND(I263*H263,2)</f>
        <v>0</v>
      </c>
      <c r="K263" s="138" t="s">
        <v>150</v>
      </c>
      <c r="L263" s="32"/>
      <c r="M263" s="143" t="s">
        <v>1</v>
      </c>
      <c r="N263" s="144" t="s">
        <v>46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151</v>
      </c>
      <c r="AT263" s="147" t="s">
        <v>146</v>
      </c>
      <c r="AU263" s="147" t="s">
        <v>90</v>
      </c>
      <c r="AY263" s="17" t="s">
        <v>144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88</v>
      </c>
      <c r="BK263" s="148">
        <f>ROUND(I263*H263,2)</f>
        <v>0</v>
      </c>
      <c r="BL263" s="17" t="s">
        <v>151</v>
      </c>
      <c r="BM263" s="147" t="s">
        <v>1606</v>
      </c>
    </row>
    <row r="264" spans="2:65" s="12" customFormat="1">
      <c r="B264" s="149"/>
      <c r="D264" s="150" t="s">
        <v>156</v>
      </c>
      <c r="E264" s="151" t="s">
        <v>1</v>
      </c>
      <c r="F264" s="152" t="s">
        <v>1603</v>
      </c>
      <c r="H264" s="153">
        <v>42</v>
      </c>
      <c r="I264" s="154"/>
      <c r="L264" s="149"/>
      <c r="M264" s="155"/>
      <c r="T264" s="156"/>
      <c r="AT264" s="151" t="s">
        <v>156</v>
      </c>
      <c r="AU264" s="151" t="s">
        <v>90</v>
      </c>
      <c r="AV264" s="12" t="s">
        <v>90</v>
      </c>
      <c r="AW264" s="12" t="s">
        <v>36</v>
      </c>
      <c r="AX264" s="12" t="s">
        <v>88</v>
      </c>
      <c r="AY264" s="151" t="s">
        <v>144</v>
      </c>
    </row>
    <row r="265" spans="2:65" s="1" customFormat="1" ht="66.75" customHeight="1">
      <c r="B265" s="32"/>
      <c r="C265" s="136" t="s">
        <v>372</v>
      </c>
      <c r="D265" s="136" t="s">
        <v>146</v>
      </c>
      <c r="E265" s="137" t="s">
        <v>1607</v>
      </c>
      <c r="F265" s="138" t="s">
        <v>1608</v>
      </c>
      <c r="G265" s="139" t="s">
        <v>224</v>
      </c>
      <c r="H265" s="140">
        <v>20</v>
      </c>
      <c r="I265" s="141"/>
      <c r="J265" s="142">
        <f>ROUND(I265*H265,2)</f>
        <v>0</v>
      </c>
      <c r="K265" s="138" t="s">
        <v>150</v>
      </c>
      <c r="L265" s="32"/>
      <c r="M265" s="143" t="s">
        <v>1</v>
      </c>
      <c r="N265" s="144" t="s">
        <v>46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151</v>
      </c>
      <c r="AT265" s="147" t="s">
        <v>146</v>
      </c>
      <c r="AU265" s="147" t="s">
        <v>90</v>
      </c>
      <c r="AY265" s="17" t="s">
        <v>144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88</v>
      </c>
      <c r="BK265" s="148">
        <f>ROUND(I265*H265,2)</f>
        <v>0</v>
      </c>
      <c r="BL265" s="17" t="s">
        <v>151</v>
      </c>
      <c r="BM265" s="147" t="s">
        <v>1609</v>
      </c>
    </row>
    <row r="266" spans="2:65" s="11" customFormat="1" ht="22.9" customHeight="1">
      <c r="B266" s="124"/>
      <c r="D266" s="125" t="s">
        <v>80</v>
      </c>
      <c r="E266" s="134" t="s">
        <v>799</v>
      </c>
      <c r="F266" s="134" t="s">
        <v>800</v>
      </c>
      <c r="I266" s="127"/>
      <c r="J266" s="135">
        <f>BK266</f>
        <v>0</v>
      </c>
      <c r="L266" s="124"/>
      <c r="M266" s="129"/>
      <c r="P266" s="130">
        <f>SUM(P267:P276)</f>
        <v>0</v>
      </c>
      <c r="R266" s="130">
        <f>SUM(R267:R276)</f>
        <v>0</v>
      </c>
      <c r="T266" s="131">
        <f>SUM(T267:T276)</f>
        <v>0</v>
      </c>
      <c r="AR266" s="125" t="s">
        <v>88</v>
      </c>
      <c r="AT266" s="132" t="s">
        <v>80</v>
      </c>
      <c r="AU266" s="132" t="s">
        <v>88</v>
      </c>
      <c r="AY266" s="125" t="s">
        <v>144</v>
      </c>
      <c r="BK266" s="133">
        <f>SUM(BK267:BK276)</f>
        <v>0</v>
      </c>
    </row>
    <row r="267" spans="2:65" s="1" customFormat="1" ht="37.9" customHeight="1">
      <c r="B267" s="32"/>
      <c r="C267" s="136" t="s">
        <v>377</v>
      </c>
      <c r="D267" s="136" t="s">
        <v>146</v>
      </c>
      <c r="E267" s="137" t="s">
        <v>802</v>
      </c>
      <c r="F267" s="138" t="s">
        <v>803</v>
      </c>
      <c r="G267" s="139" t="s">
        <v>297</v>
      </c>
      <c r="H267" s="140">
        <v>40.140999999999998</v>
      </c>
      <c r="I267" s="141"/>
      <c r="J267" s="142">
        <f>ROUND(I267*H267,2)</f>
        <v>0</v>
      </c>
      <c r="K267" s="138" t="s">
        <v>150</v>
      </c>
      <c r="L267" s="32"/>
      <c r="M267" s="143" t="s">
        <v>1</v>
      </c>
      <c r="N267" s="144" t="s">
        <v>46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151</v>
      </c>
      <c r="AT267" s="147" t="s">
        <v>146</v>
      </c>
      <c r="AU267" s="147" t="s">
        <v>90</v>
      </c>
      <c r="AY267" s="17" t="s">
        <v>144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88</v>
      </c>
      <c r="BK267" s="148">
        <f>ROUND(I267*H267,2)</f>
        <v>0</v>
      </c>
      <c r="BL267" s="17" t="s">
        <v>151</v>
      </c>
      <c r="BM267" s="147" t="s">
        <v>1610</v>
      </c>
    </row>
    <row r="268" spans="2:65" s="1" customFormat="1" ht="37.9" customHeight="1">
      <c r="B268" s="32"/>
      <c r="C268" s="136" t="s">
        <v>382</v>
      </c>
      <c r="D268" s="136" t="s">
        <v>146</v>
      </c>
      <c r="E268" s="137" t="s">
        <v>806</v>
      </c>
      <c r="F268" s="138" t="s">
        <v>807</v>
      </c>
      <c r="G268" s="139" t="s">
        <v>297</v>
      </c>
      <c r="H268" s="140">
        <v>240.387</v>
      </c>
      <c r="I268" s="141"/>
      <c r="J268" s="142">
        <f>ROUND(I268*H268,2)</f>
        <v>0</v>
      </c>
      <c r="K268" s="138" t="s">
        <v>150</v>
      </c>
      <c r="L268" s="32"/>
      <c r="M268" s="143" t="s">
        <v>1</v>
      </c>
      <c r="N268" s="144" t="s">
        <v>46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151</v>
      </c>
      <c r="AT268" s="147" t="s">
        <v>146</v>
      </c>
      <c r="AU268" s="147" t="s">
        <v>90</v>
      </c>
      <c r="AY268" s="17" t="s">
        <v>144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88</v>
      </c>
      <c r="BK268" s="148">
        <f>ROUND(I268*H268,2)</f>
        <v>0</v>
      </c>
      <c r="BL268" s="17" t="s">
        <v>151</v>
      </c>
      <c r="BM268" s="147" t="s">
        <v>1611</v>
      </c>
    </row>
    <row r="269" spans="2:65" s="13" customFormat="1">
      <c r="B269" s="157"/>
      <c r="D269" s="150" t="s">
        <v>156</v>
      </c>
      <c r="E269" s="158" t="s">
        <v>1</v>
      </c>
      <c r="F269" s="159" t="s">
        <v>809</v>
      </c>
      <c r="H269" s="158" t="s">
        <v>1</v>
      </c>
      <c r="I269" s="160"/>
      <c r="L269" s="157"/>
      <c r="M269" s="161"/>
      <c r="T269" s="162"/>
      <c r="AT269" s="158" t="s">
        <v>156</v>
      </c>
      <c r="AU269" s="158" t="s">
        <v>90</v>
      </c>
      <c r="AV269" s="13" t="s">
        <v>88</v>
      </c>
      <c r="AW269" s="13" t="s">
        <v>36</v>
      </c>
      <c r="AX269" s="13" t="s">
        <v>81</v>
      </c>
      <c r="AY269" s="158" t="s">
        <v>144</v>
      </c>
    </row>
    <row r="270" spans="2:65" s="12" customFormat="1">
      <c r="B270" s="149"/>
      <c r="D270" s="150" t="s">
        <v>156</v>
      </c>
      <c r="E270" s="151" t="s">
        <v>1</v>
      </c>
      <c r="F270" s="152" t="s">
        <v>1612</v>
      </c>
      <c r="H270" s="153">
        <v>240.387</v>
      </c>
      <c r="I270" s="154"/>
      <c r="L270" s="149"/>
      <c r="M270" s="155"/>
      <c r="T270" s="156"/>
      <c r="AT270" s="151" t="s">
        <v>156</v>
      </c>
      <c r="AU270" s="151" t="s">
        <v>90</v>
      </c>
      <c r="AV270" s="12" t="s">
        <v>90</v>
      </c>
      <c r="AW270" s="12" t="s">
        <v>36</v>
      </c>
      <c r="AX270" s="12" t="s">
        <v>88</v>
      </c>
      <c r="AY270" s="151" t="s">
        <v>144</v>
      </c>
    </row>
    <row r="271" spans="2:65" s="1" customFormat="1" ht="44.25" customHeight="1">
      <c r="B271" s="32"/>
      <c r="C271" s="136" t="s">
        <v>390</v>
      </c>
      <c r="D271" s="199" t="s">
        <v>146</v>
      </c>
      <c r="E271" s="137" t="s">
        <v>812</v>
      </c>
      <c r="F271" s="138" t="s">
        <v>813</v>
      </c>
      <c r="G271" s="139" t="s">
        <v>297</v>
      </c>
      <c r="H271" s="140">
        <v>7.508</v>
      </c>
      <c r="I271" s="141"/>
      <c r="J271" s="142">
        <f>ROUND(I271*H271,2)</f>
        <v>0</v>
      </c>
      <c r="K271" s="198" t="s">
        <v>298</v>
      </c>
      <c r="L271" s="32"/>
      <c r="M271" s="143" t="s">
        <v>1</v>
      </c>
      <c r="N271" s="144" t="s">
        <v>46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151</v>
      </c>
      <c r="AT271" s="147" t="s">
        <v>146</v>
      </c>
      <c r="AU271" s="147" t="s">
        <v>90</v>
      </c>
      <c r="AY271" s="17" t="s">
        <v>144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88</v>
      </c>
      <c r="BK271" s="148">
        <f>ROUND(I271*H271,2)</f>
        <v>0</v>
      </c>
      <c r="BL271" s="17" t="s">
        <v>151</v>
      </c>
      <c r="BM271" s="147" t="s">
        <v>1613</v>
      </c>
    </row>
    <row r="272" spans="2:65" s="12" customFormat="1">
      <c r="B272" s="149"/>
      <c r="D272" s="150" t="s">
        <v>156</v>
      </c>
      <c r="E272" s="151" t="s">
        <v>1</v>
      </c>
      <c r="F272" s="152" t="s">
        <v>1614</v>
      </c>
      <c r="H272" s="153">
        <v>7.508</v>
      </c>
      <c r="I272" s="154"/>
      <c r="L272" s="149"/>
      <c r="M272" s="155"/>
      <c r="T272" s="156"/>
      <c r="AT272" s="151" t="s">
        <v>156</v>
      </c>
      <c r="AU272" s="151" t="s">
        <v>90</v>
      </c>
      <c r="AV272" s="12" t="s">
        <v>90</v>
      </c>
      <c r="AW272" s="12" t="s">
        <v>36</v>
      </c>
      <c r="AX272" s="12" t="s">
        <v>88</v>
      </c>
      <c r="AY272" s="151" t="s">
        <v>144</v>
      </c>
    </row>
    <row r="273" spans="2:65" s="1" customFormat="1" ht="44.25" customHeight="1">
      <c r="B273" s="32"/>
      <c r="C273" s="136" t="s">
        <v>394</v>
      </c>
      <c r="D273" s="199" t="s">
        <v>146</v>
      </c>
      <c r="E273" s="137" t="s">
        <v>819</v>
      </c>
      <c r="F273" s="138" t="s">
        <v>820</v>
      </c>
      <c r="G273" s="139" t="s">
        <v>297</v>
      </c>
      <c r="H273" s="140">
        <v>9.9710000000000001</v>
      </c>
      <c r="I273" s="141"/>
      <c r="J273" s="142">
        <f>ROUND(I273*H273,2)</f>
        <v>0</v>
      </c>
      <c r="K273" s="198" t="s">
        <v>298</v>
      </c>
      <c r="L273" s="32"/>
      <c r="M273" s="143" t="s">
        <v>1</v>
      </c>
      <c r="N273" s="144" t="s">
        <v>46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151</v>
      </c>
      <c r="AT273" s="147" t="s">
        <v>146</v>
      </c>
      <c r="AU273" s="147" t="s">
        <v>90</v>
      </c>
      <c r="AY273" s="17" t="s">
        <v>144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88</v>
      </c>
      <c r="BK273" s="148">
        <f>ROUND(I273*H273,2)</f>
        <v>0</v>
      </c>
      <c r="BL273" s="17" t="s">
        <v>151</v>
      </c>
      <c r="BM273" s="147" t="s">
        <v>1615</v>
      </c>
    </row>
    <row r="274" spans="2:65" s="12" customFormat="1">
      <c r="B274" s="149"/>
      <c r="D274" s="150" t="s">
        <v>156</v>
      </c>
      <c r="E274" s="151" t="s">
        <v>1</v>
      </c>
      <c r="F274" s="152" t="s">
        <v>1616</v>
      </c>
      <c r="H274" s="153">
        <v>9.9710000000000001</v>
      </c>
      <c r="I274" s="154"/>
      <c r="L274" s="149"/>
      <c r="M274" s="155"/>
      <c r="T274" s="156"/>
      <c r="AT274" s="151" t="s">
        <v>156</v>
      </c>
      <c r="AU274" s="151" t="s">
        <v>90</v>
      </c>
      <c r="AV274" s="12" t="s">
        <v>90</v>
      </c>
      <c r="AW274" s="12" t="s">
        <v>36</v>
      </c>
      <c r="AX274" s="12" t="s">
        <v>88</v>
      </c>
      <c r="AY274" s="151" t="s">
        <v>144</v>
      </c>
    </row>
    <row r="275" spans="2:65" s="1" customFormat="1" ht="44.25" customHeight="1">
      <c r="B275" s="32"/>
      <c r="C275" s="136" t="s">
        <v>398</v>
      </c>
      <c r="D275" s="199" t="s">
        <v>146</v>
      </c>
      <c r="E275" s="137" t="s">
        <v>824</v>
      </c>
      <c r="F275" s="138" t="s">
        <v>296</v>
      </c>
      <c r="G275" s="139" t="s">
        <v>297</v>
      </c>
      <c r="H275" s="140">
        <v>16.863</v>
      </c>
      <c r="I275" s="141"/>
      <c r="J275" s="142">
        <f>ROUND(I275*H275,2)</f>
        <v>0</v>
      </c>
      <c r="K275" s="198" t="s">
        <v>298</v>
      </c>
      <c r="L275" s="32"/>
      <c r="M275" s="143" t="s">
        <v>1</v>
      </c>
      <c r="N275" s="144" t="s">
        <v>46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151</v>
      </c>
      <c r="AT275" s="147" t="s">
        <v>146</v>
      </c>
      <c r="AU275" s="147" t="s">
        <v>90</v>
      </c>
      <c r="AY275" s="17" t="s">
        <v>144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88</v>
      </c>
      <c r="BK275" s="148">
        <f>ROUND(I275*H275,2)</f>
        <v>0</v>
      </c>
      <c r="BL275" s="17" t="s">
        <v>151</v>
      </c>
      <c r="BM275" s="147" t="s">
        <v>1617</v>
      </c>
    </row>
    <row r="276" spans="2:65" s="12" customFormat="1">
      <c r="B276" s="149"/>
      <c r="D276" s="150" t="s">
        <v>156</v>
      </c>
      <c r="E276" s="151" t="s">
        <v>1</v>
      </c>
      <c r="F276" s="152" t="s">
        <v>1618</v>
      </c>
      <c r="H276" s="153">
        <v>16.863</v>
      </c>
      <c r="I276" s="154"/>
      <c r="L276" s="149"/>
      <c r="M276" s="155"/>
      <c r="T276" s="156"/>
      <c r="AT276" s="151" t="s">
        <v>156</v>
      </c>
      <c r="AU276" s="151" t="s">
        <v>90</v>
      </c>
      <c r="AV276" s="12" t="s">
        <v>90</v>
      </c>
      <c r="AW276" s="12" t="s">
        <v>36</v>
      </c>
      <c r="AX276" s="12" t="s">
        <v>88</v>
      </c>
      <c r="AY276" s="151" t="s">
        <v>144</v>
      </c>
    </row>
    <row r="277" spans="2:65" s="11" customFormat="1" ht="22.9" customHeight="1">
      <c r="B277" s="124"/>
      <c r="D277" s="125" t="s">
        <v>80</v>
      </c>
      <c r="E277" s="134" t="s">
        <v>827</v>
      </c>
      <c r="F277" s="134" t="s">
        <v>828</v>
      </c>
      <c r="I277" s="127"/>
      <c r="J277" s="135">
        <f>BK277</f>
        <v>0</v>
      </c>
      <c r="L277" s="124"/>
      <c r="M277" s="129"/>
      <c r="P277" s="130">
        <f>P278</f>
        <v>0</v>
      </c>
      <c r="R277" s="130">
        <f>R278</f>
        <v>0</v>
      </c>
      <c r="T277" s="131">
        <f>T278</f>
        <v>0</v>
      </c>
      <c r="AR277" s="125" t="s">
        <v>88</v>
      </c>
      <c r="AT277" s="132" t="s">
        <v>80</v>
      </c>
      <c r="AU277" s="132" t="s">
        <v>88</v>
      </c>
      <c r="AY277" s="125" t="s">
        <v>144</v>
      </c>
      <c r="BK277" s="133">
        <f>BK278</f>
        <v>0</v>
      </c>
    </row>
    <row r="278" spans="2:65" s="1" customFormat="1" ht="49.15" customHeight="1">
      <c r="B278" s="32"/>
      <c r="C278" s="136" t="s">
        <v>402</v>
      </c>
      <c r="D278" s="199" t="s">
        <v>146</v>
      </c>
      <c r="E278" s="137" t="s">
        <v>830</v>
      </c>
      <c r="F278" s="138" t="s">
        <v>831</v>
      </c>
      <c r="G278" s="139" t="s">
        <v>297</v>
      </c>
      <c r="H278" s="140">
        <v>154.511</v>
      </c>
      <c r="I278" s="141"/>
      <c r="J278" s="142">
        <f>ROUND(I278*H278,2)</f>
        <v>0</v>
      </c>
      <c r="K278" s="198" t="s">
        <v>298</v>
      </c>
      <c r="L278" s="32"/>
      <c r="M278" s="193" t="s">
        <v>1</v>
      </c>
      <c r="N278" s="194" t="s">
        <v>46</v>
      </c>
      <c r="O278" s="195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AR278" s="147" t="s">
        <v>151</v>
      </c>
      <c r="AT278" s="147" t="s">
        <v>146</v>
      </c>
      <c r="AU278" s="147" t="s">
        <v>90</v>
      </c>
      <c r="AY278" s="17" t="s">
        <v>144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88</v>
      </c>
      <c r="BK278" s="148">
        <f>ROUND(I278*H278,2)</f>
        <v>0</v>
      </c>
      <c r="BL278" s="17" t="s">
        <v>151</v>
      </c>
      <c r="BM278" s="147" t="s">
        <v>1619</v>
      </c>
    </row>
    <row r="279" spans="2:65" s="1" customFormat="1" ht="6.95" customHeight="1">
      <c r="B279" s="43"/>
      <c r="C279" s="44"/>
      <c r="D279" s="44"/>
      <c r="E279" s="44"/>
      <c r="F279" s="44"/>
      <c r="G279" s="44"/>
      <c r="H279" s="44"/>
      <c r="I279" s="44"/>
      <c r="J279" s="44"/>
      <c r="K279" s="44"/>
      <c r="L279" s="32"/>
    </row>
  </sheetData>
  <sheetProtection algorithmName="SHA-512" hashValue="VIsyI006R92TKY2FQldNNEdzCKrl3ljZBemh9vxlTvwfcjXqXOpcbPqkX3ZI7M0e5pzFyX1OXEcfmXxo5Ag25A==" saltValue="Ia16Tl3/sfZ12ONqnTdtTQ==" spinCount="100000" sheet="1" objects="1" scenarios="1" formatColumns="0" formatRows="0" autoFilter="0"/>
  <autoFilter ref="C128:K278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5"/>
  <sheetViews>
    <sheetView showGridLines="0" topLeftCell="A10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4.95" customHeight="1">
      <c r="B4" s="20"/>
      <c r="D4" s="21" t="s">
        <v>109</v>
      </c>
      <c r="L4" s="20"/>
      <c r="M4" s="9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Pardubice, ul. K Dubině- kanalizace, vodovod</v>
      </c>
      <c r="F7" s="244"/>
      <c r="G7" s="244"/>
      <c r="H7" s="244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233" t="s">
        <v>1620</v>
      </c>
      <c r="F9" s="242"/>
      <c r="G9" s="242"/>
      <c r="H9" s="24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16. 1. 2023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11"/>
      <c r="G18" s="211"/>
      <c r="H18" s="211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71.25" customHeight="1">
      <c r="B27" s="92"/>
      <c r="E27" s="215" t="s">
        <v>40</v>
      </c>
      <c r="F27" s="215"/>
      <c r="G27" s="215"/>
      <c r="H27" s="215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35" customHeight="1">
      <c r="B30" s="32"/>
      <c r="D30" s="93" t="s">
        <v>41</v>
      </c>
      <c r="J30" s="64">
        <f>ROUND(J124, 2)</f>
        <v>0</v>
      </c>
      <c r="L30" s="32"/>
    </row>
    <row r="31" spans="2:12" s="1" customFormat="1" ht="6.95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45" customHeight="1">
      <c r="B32" s="32"/>
      <c r="F32" s="94" t="s">
        <v>43</v>
      </c>
      <c r="I32" s="94" t="s">
        <v>42</v>
      </c>
      <c r="J32" s="94" t="s">
        <v>44</v>
      </c>
      <c r="L32" s="32"/>
    </row>
    <row r="33" spans="2:12" s="1" customFormat="1" ht="14.45" customHeight="1">
      <c r="B33" s="32"/>
      <c r="D33" s="95" t="s">
        <v>45</v>
      </c>
      <c r="E33" s="27" t="s">
        <v>46</v>
      </c>
      <c r="F33" s="84">
        <f>ROUND((SUM(BE124:BE164)),  2)</f>
        <v>0</v>
      </c>
      <c r="I33" s="96">
        <v>0.21</v>
      </c>
      <c r="J33" s="84">
        <f>ROUND(((SUM(BE124:BE164))*I33),  2)</f>
        <v>0</v>
      </c>
      <c r="L33" s="32"/>
    </row>
    <row r="34" spans="2:12" s="1" customFormat="1" ht="14.45" customHeight="1">
      <c r="B34" s="32"/>
      <c r="E34" s="27" t="s">
        <v>47</v>
      </c>
      <c r="F34" s="84">
        <f>ROUND((SUM(BF124:BF164)),  2)</f>
        <v>0</v>
      </c>
      <c r="I34" s="96">
        <v>0.15</v>
      </c>
      <c r="J34" s="84">
        <f>ROUND(((SUM(BF124:BF164))*I34),  2)</f>
        <v>0</v>
      </c>
      <c r="L34" s="32"/>
    </row>
    <row r="35" spans="2:12" s="1" customFormat="1" ht="14.45" hidden="1" customHeight="1">
      <c r="B35" s="32"/>
      <c r="E35" s="27" t="s">
        <v>48</v>
      </c>
      <c r="F35" s="84">
        <f>ROUND((SUM(BG124:BG164)),  2)</f>
        <v>0</v>
      </c>
      <c r="I35" s="96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49</v>
      </c>
      <c r="F36" s="84">
        <f>ROUND((SUM(BH124:BH164)),  2)</f>
        <v>0</v>
      </c>
      <c r="I36" s="96">
        <v>0.15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50</v>
      </c>
      <c r="F37" s="84">
        <f>ROUND((SUM(BI124:BI164)),  2)</f>
        <v>0</v>
      </c>
      <c r="I37" s="96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51</v>
      </c>
      <c r="E39" s="55"/>
      <c r="F39" s="55"/>
      <c r="G39" s="99" t="s">
        <v>52</v>
      </c>
      <c r="H39" s="100" t="s">
        <v>53</v>
      </c>
      <c r="I39" s="55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Pardubice, ul. K Dubině- kanalizace, vodovod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233" t="str">
        <f>E9</f>
        <v>03 - Vedlejší a ostatní náklady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Pardubice</v>
      </c>
      <c r="I89" s="27" t="s">
        <v>22</v>
      </c>
      <c r="J89" s="51" t="str">
        <f>IF(J12="","",J12)</f>
        <v>16. 1. 2023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Vodovody a kanalizace Pardubice, a.s.</v>
      </c>
      <c r="I91" s="27" t="s">
        <v>32</v>
      </c>
      <c r="J91" s="30" t="str">
        <f>E21</f>
        <v>Multiaqua s.r.o.</v>
      </c>
      <c r="L91" s="32"/>
    </row>
    <row r="92" spans="2:47" s="1" customFormat="1" ht="15.2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>Leona Šaldová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113</v>
      </c>
      <c r="D94" s="97"/>
      <c r="E94" s="97"/>
      <c r="F94" s="97"/>
      <c r="G94" s="97"/>
      <c r="H94" s="97"/>
      <c r="I94" s="97"/>
      <c r="J94" s="106" t="s">
        <v>114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115</v>
      </c>
      <c r="J96" s="64">
        <f>J124</f>
        <v>0</v>
      </c>
      <c r="L96" s="32"/>
      <c r="AU96" s="17" t="s">
        <v>116</v>
      </c>
    </row>
    <row r="97" spans="2:12" s="8" customFormat="1" ht="24.95" customHeight="1">
      <c r="B97" s="108"/>
      <c r="D97" s="109" t="s">
        <v>1621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1622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8" customFormat="1" ht="24.95" customHeight="1">
      <c r="B99" s="108"/>
      <c r="D99" s="109" t="s">
        <v>1623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12" s="9" customFormat="1" ht="19.899999999999999" customHeight="1">
      <c r="B100" s="112"/>
      <c r="D100" s="113" t="s">
        <v>1622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12" s="8" customFormat="1" ht="24.95" customHeight="1">
      <c r="B101" s="108"/>
      <c r="D101" s="109" t="s">
        <v>1624</v>
      </c>
      <c r="E101" s="110"/>
      <c r="F101" s="110"/>
      <c r="G101" s="110"/>
      <c r="H101" s="110"/>
      <c r="I101" s="110"/>
      <c r="J101" s="111">
        <f>J138</f>
        <v>0</v>
      </c>
      <c r="L101" s="108"/>
    </row>
    <row r="102" spans="2:12" s="9" customFormat="1" ht="19.899999999999999" customHeight="1">
      <c r="B102" s="112"/>
      <c r="D102" s="113" t="s">
        <v>1622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12" s="8" customFormat="1" ht="24.95" customHeight="1">
      <c r="B103" s="108"/>
      <c r="D103" s="109" t="s">
        <v>1625</v>
      </c>
      <c r="E103" s="110"/>
      <c r="F103" s="110"/>
      <c r="G103" s="110"/>
      <c r="H103" s="110"/>
      <c r="I103" s="110"/>
      <c r="J103" s="111">
        <f>J155</f>
        <v>0</v>
      </c>
      <c r="L103" s="108"/>
    </row>
    <row r="104" spans="2:12" s="9" customFormat="1" ht="19.899999999999999" customHeight="1">
      <c r="B104" s="112"/>
      <c r="D104" s="113" t="s">
        <v>1622</v>
      </c>
      <c r="E104" s="114"/>
      <c r="F104" s="114"/>
      <c r="G104" s="114"/>
      <c r="H104" s="114"/>
      <c r="I104" s="114"/>
      <c r="J104" s="115">
        <f>J156</f>
        <v>0</v>
      </c>
      <c r="L104" s="112"/>
    </row>
    <row r="105" spans="2:12" s="1" customFormat="1" ht="21.75" customHeight="1">
      <c r="B105" s="32"/>
      <c r="L105" s="32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2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2"/>
    </row>
    <row r="111" spans="2:12" s="1" customFormat="1" ht="24.95" customHeight="1">
      <c r="B111" s="32"/>
      <c r="C111" s="21" t="s">
        <v>129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3" t="str">
        <f>E7</f>
        <v>Pardubice, ul. K Dubině- kanalizace, vodovod</v>
      </c>
      <c r="F114" s="244"/>
      <c r="G114" s="244"/>
      <c r="H114" s="244"/>
      <c r="L114" s="32"/>
    </row>
    <row r="115" spans="2:65" s="1" customFormat="1" ht="12" customHeight="1">
      <c r="B115" s="32"/>
      <c r="C115" s="27" t="s">
        <v>110</v>
      </c>
      <c r="L115" s="32"/>
    </row>
    <row r="116" spans="2:65" s="1" customFormat="1" ht="16.5" customHeight="1">
      <c r="B116" s="32"/>
      <c r="E116" s="233" t="str">
        <f>E9</f>
        <v>03 - Vedlejší a ostatní náklady</v>
      </c>
      <c r="F116" s="242"/>
      <c r="G116" s="242"/>
      <c r="H116" s="242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Pardubice</v>
      </c>
      <c r="I118" s="27" t="s">
        <v>22</v>
      </c>
      <c r="J118" s="51" t="str">
        <f>IF(J12="","",J12)</f>
        <v>16. 1. 2023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>Vodovody a kanalizace Pardubice, a.s.</v>
      </c>
      <c r="I120" s="27" t="s">
        <v>32</v>
      </c>
      <c r="J120" s="30" t="str">
        <f>E21</f>
        <v>Multiaqua s.r.o.</v>
      </c>
      <c r="L120" s="32"/>
    </row>
    <row r="121" spans="2:65" s="1" customFormat="1" ht="15.2" customHeight="1">
      <c r="B121" s="32"/>
      <c r="C121" s="27" t="s">
        <v>30</v>
      </c>
      <c r="F121" s="25" t="str">
        <f>IF(E18="","",E18)</f>
        <v>Vyplň údaj</v>
      </c>
      <c r="I121" s="27" t="s">
        <v>37</v>
      </c>
      <c r="J121" s="30" t="str">
        <f>E24</f>
        <v>Leona Šaldová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130</v>
      </c>
      <c r="D123" s="118" t="s">
        <v>66</v>
      </c>
      <c r="E123" s="118" t="s">
        <v>62</v>
      </c>
      <c r="F123" s="118" t="s">
        <v>63</v>
      </c>
      <c r="G123" s="118" t="s">
        <v>131</v>
      </c>
      <c r="H123" s="118" t="s">
        <v>132</v>
      </c>
      <c r="I123" s="118" t="s">
        <v>133</v>
      </c>
      <c r="J123" s="118" t="s">
        <v>114</v>
      </c>
      <c r="K123" s="119" t="s">
        <v>134</v>
      </c>
      <c r="L123" s="116"/>
      <c r="M123" s="57" t="s">
        <v>1</v>
      </c>
      <c r="N123" s="58" t="s">
        <v>45</v>
      </c>
      <c r="O123" s="58" t="s">
        <v>135</v>
      </c>
      <c r="P123" s="58" t="s">
        <v>136</v>
      </c>
      <c r="Q123" s="58" t="s">
        <v>137</v>
      </c>
      <c r="R123" s="58" t="s">
        <v>138</v>
      </c>
      <c r="S123" s="58" t="s">
        <v>139</v>
      </c>
      <c r="T123" s="59" t="s">
        <v>140</v>
      </c>
    </row>
    <row r="124" spans="2:65" s="1" customFormat="1" ht="22.9" customHeight="1">
      <c r="B124" s="32"/>
      <c r="C124" s="62" t="s">
        <v>141</v>
      </c>
      <c r="J124" s="120">
        <f>BK124</f>
        <v>0</v>
      </c>
      <c r="L124" s="32"/>
      <c r="M124" s="60"/>
      <c r="N124" s="52"/>
      <c r="O124" s="52"/>
      <c r="P124" s="121">
        <f>P125+P130+P138+P155</f>
        <v>0</v>
      </c>
      <c r="Q124" s="52"/>
      <c r="R124" s="121">
        <f>R125+R130+R138+R155</f>
        <v>0</v>
      </c>
      <c r="S124" s="52"/>
      <c r="T124" s="122">
        <f>T125+T130+T138+T155</f>
        <v>0</v>
      </c>
      <c r="AT124" s="17" t="s">
        <v>80</v>
      </c>
      <c r="AU124" s="17" t="s">
        <v>116</v>
      </c>
      <c r="BK124" s="123">
        <f>BK125+BK130+BK138+BK155</f>
        <v>0</v>
      </c>
    </row>
    <row r="125" spans="2:65" s="11" customFormat="1" ht="25.9" customHeight="1">
      <c r="B125" s="124"/>
      <c r="D125" s="125" t="s">
        <v>80</v>
      </c>
      <c r="E125" s="126" t="s">
        <v>1626</v>
      </c>
      <c r="F125" s="126" t="s">
        <v>1627</v>
      </c>
      <c r="I125" s="127"/>
      <c r="J125" s="128">
        <f>BK125</f>
        <v>0</v>
      </c>
      <c r="L125" s="124"/>
      <c r="M125" s="129"/>
      <c r="P125" s="130">
        <f>P126</f>
        <v>0</v>
      </c>
      <c r="R125" s="130">
        <f>R126</f>
        <v>0</v>
      </c>
      <c r="T125" s="131">
        <f>T126</f>
        <v>0</v>
      </c>
      <c r="AR125" s="125" t="s">
        <v>88</v>
      </c>
      <c r="AT125" s="132" t="s">
        <v>80</v>
      </c>
      <c r="AU125" s="132" t="s">
        <v>81</v>
      </c>
      <c r="AY125" s="125" t="s">
        <v>144</v>
      </c>
      <c r="BK125" s="133">
        <f>BK126</f>
        <v>0</v>
      </c>
    </row>
    <row r="126" spans="2:65" s="11" customFormat="1" ht="22.9" customHeight="1">
      <c r="B126" s="124"/>
      <c r="D126" s="125" t="s">
        <v>80</v>
      </c>
      <c r="E126" s="134" t="s">
        <v>1628</v>
      </c>
      <c r="F126" s="134" t="s">
        <v>1629</v>
      </c>
      <c r="I126" s="127"/>
      <c r="J126" s="135">
        <f>BK126</f>
        <v>0</v>
      </c>
      <c r="L126" s="124"/>
      <c r="M126" s="129"/>
      <c r="P126" s="130">
        <f>SUM(P127:P129)</f>
        <v>0</v>
      </c>
      <c r="R126" s="130">
        <f>SUM(R127:R129)</f>
        <v>0</v>
      </c>
      <c r="T126" s="131">
        <f>SUM(T127:T129)</f>
        <v>0</v>
      </c>
      <c r="AR126" s="125" t="s">
        <v>88</v>
      </c>
      <c r="AT126" s="132" t="s">
        <v>80</v>
      </c>
      <c r="AU126" s="132" t="s">
        <v>88</v>
      </c>
      <c r="AY126" s="125" t="s">
        <v>144</v>
      </c>
      <c r="BK126" s="133">
        <f>SUM(BK127:BK129)</f>
        <v>0</v>
      </c>
    </row>
    <row r="127" spans="2:65" s="1" customFormat="1" ht="24.2" customHeight="1">
      <c r="B127" s="32"/>
      <c r="C127" s="136" t="s">
        <v>88</v>
      </c>
      <c r="D127" s="136" t="s">
        <v>146</v>
      </c>
      <c r="E127" s="137" t="s">
        <v>1630</v>
      </c>
      <c r="F127" s="138" t="s">
        <v>1631</v>
      </c>
      <c r="G127" s="139" t="s">
        <v>854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46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151</v>
      </c>
      <c r="AT127" s="147" t="s">
        <v>146</v>
      </c>
      <c r="AU127" s="147" t="s">
        <v>90</v>
      </c>
      <c r="AY127" s="17" t="s">
        <v>144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88</v>
      </c>
      <c r="BK127" s="148">
        <f>ROUND(I127*H127,2)</f>
        <v>0</v>
      </c>
      <c r="BL127" s="17" t="s">
        <v>151</v>
      </c>
      <c r="BM127" s="147" t="s">
        <v>90</v>
      </c>
    </row>
    <row r="128" spans="2:65" s="1" customFormat="1" ht="16.5" customHeight="1">
      <c r="B128" s="32"/>
      <c r="C128" s="136" t="s">
        <v>90</v>
      </c>
      <c r="D128" s="136" t="s">
        <v>146</v>
      </c>
      <c r="E128" s="137" t="s">
        <v>1632</v>
      </c>
      <c r="F128" s="138" t="s">
        <v>1633</v>
      </c>
      <c r="G128" s="139" t="s">
        <v>854</v>
      </c>
      <c r="H128" s="140">
        <v>1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46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151</v>
      </c>
      <c r="AT128" s="147" t="s">
        <v>146</v>
      </c>
      <c r="AU128" s="147" t="s">
        <v>90</v>
      </c>
      <c r="AY128" s="17" t="s">
        <v>144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88</v>
      </c>
      <c r="BK128" s="148">
        <f>ROUND(I128*H128,2)</f>
        <v>0</v>
      </c>
      <c r="BL128" s="17" t="s">
        <v>151</v>
      </c>
      <c r="BM128" s="147" t="s">
        <v>151</v>
      </c>
    </row>
    <row r="129" spans="2:65" s="1" customFormat="1" ht="16.5" customHeight="1">
      <c r="B129" s="32"/>
      <c r="C129" s="136" t="s">
        <v>158</v>
      </c>
      <c r="D129" s="136" t="s">
        <v>146</v>
      </c>
      <c r="E129" s="137" t="s">
        <v>1634</v>
      </c>
      <c r="F129" s="138" t="s">
        <v>1635</v>
      </c>
      <c r="G129" s="139" t="s">
        <v>854</v>
      </c>
      <c r="H129" s="140">
        <v>1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46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151</v>
      </c>
      <c r="AT129" s="147" t="s">
        <v>146</v>
      </c>
      <c r="AU129" s="147" t="s">
        <v>90</v>
      </c>
      <c r="AY129" s="17" t="s">
        <v>144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88</v>
      </c>
      <c r="BK129" s="148">
        <f>ROUND(I129*H129,2)</f>
        <v>0</v>
      </c>
      <c r="BL129" s="17" t="s">
        <v>151</v>
      </c>
      <c r="BM129" s="147" t="s">
        <v>179</v>
      </c>
    </row>
    <row r="130" spans="2:65" s="11" customFormat="1" ht="25.9" customHeight="1">
      <c r="B130" s="124"/>
      <c r="D130" s="125" t="s">
        <v>80</v>
      </c>
      <c r="E130" s="126" t="s">
        <v>1636</v>
      </c>
      <c r="F130" s="126" t="s">
        <v>1637</v>
      </c>
      <c r="I130" s="127"/>
      <c r="J130" s="128">
        <f>BK130</f>
        <v>0</v>
      </c>
      <c r="L130" s="124"/>
      <c r="M130" s="129"/>
      <c r="P130" s="130">
        <f>P131</f>
        <v>0</v>
      </c>
      <c r="R130" s="130">
        <f>R131</f>
        <v>0</v>
      </c>
      <c r="T130" s="131">
        <f>T131</f>
        <v>0</v>
      </c>
      <c r="AR130" s="125" t="s">
        <v>88</v>
      </c>
      <c r="AT130" s="132" t="s">
        <v>80</v>
      </c>
      <c r="AU130" s="132" t="s">
        <v>81</v>
      </c>
      <c r="AY130" s="125" t="s">
        <v>144</v>
      </c>
      <c r="BK130" s="133">
        <f>BK131</f>
        <v>0</v>
      </c>
    </row>
    <row r="131" spans="2:65" s="11" customFormat="1" ht="22.9" customHeight="1">
      <c r="B131" s="124"/>
      <c r="D131" s="125" t="s">
        <v>80</v>
      </c>
      <c r="E131" s="134" t="s">
        <v>1628</v>
      </c>
      <c r="F131" s="134" t="s">
        <v>1629</v>
      </c>
      <c r="I131" s="127"/>
      <c r="J131" s="135">
        <f>BK131</f>
        <v>0</v>
      </c>
      <c r="L131" s="124"/>
      <c r="M131" s="129"/>
      <c r="P131" s="130">
        <f>SUM(P132:P137)</f>
        <v>0</v>
      </c>
      <c r="R131" s="130">
        <f>SUM(R132:R137)</f>
        <v>0</v>
      </c>
      <c r="T131" s="131">
        <f>SUM(T132:T137)</f>
        <v>0</v>
      </c>
      <c r="AR131" s="125" t="s">
        <v>88</v>
      </c>
      <c r="AT131" s="132" t="s">
        <v>80</v>
      </c>
      <c r="AU131" s="132" t="s">
        <v>88</v>
      </c>
      <c r="AY131" s="125" t="s">
        <v>144</v>
      </c>
      <c r="BK131" s="133">
        <f>SUM(BK132:BK137)</f>
        <v>0</v>
      </c>
    </row>
    <row r="132" spans="2:65" s="1" customFormat="1" ht="16.5" customHeight="1">
      <c r="B132" s="32"/>
      <c r="C132" s="136" t="s">
        <v>151</v>
      </c>
      <c r="D132" s="136" t="s">
        <v>146</v>
      </c>
      <c r="E132" s="137" t="s">
        <v>1638</v>
      </c>
      <c r="F132" s="138" t="s">
        <v>1639</v>
      </c>
      <c r="G132" s="139" t="s">
        <v>854</v>
      </c>
      <c r="H132" s="140">
        <v>1</v>
      </c>
      <c r="I132" s="141"/>
      <c r="J132" s="142">
        <f>ROUND(I132*H132,2)</f>
        <v>0</v>
      </c>
      <c r="K132" s="138" t="s">
        <v>1</v>
      </c>
      <c r="L132" s="32"/>
      <c r="M132" s="143" t="s">
        <v>1</v>
      </c>
      <c r="N132" s="144" t="s">
        <v>46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151</v>
      </c>
      <c r="AT132" s="147" t="s">
        <v>146</v>
      </c>
      <c r="AU132" s="147" t="s">
        <v>90</v>
      </c>
      <c r="AY132" s="17" t="s">
        <v>144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88</v>
      </c>
      <c r="BK132" s="148">
        <f>ROUND(I132*H132,2)</f>
        <v>0</v>
      </c>
      <c r="BL132" s="17" t="s">
        <v>151</v>
      </c>
      <c r="BM132" s="147" t="s">
        <v>192</v>
      </c>
    </row>
    <row r="133" spans="2:65" s="1" customFormat="1" ht="48.75">
      <c r="B133" s="32"/>
      <c r="D133" s="150" t="s">
        <v>168</v>
      </c>
      <c r="F133" s="163" t="s">
        <v>1640</v>
      </c>
      <c r="I133" s="164"/>
      <c r="L133" s="32"/>
      <c r="M133" s="165"/>
      <c r="T133" s="54"/>
      <c r="AT133" s="17" t="s">
        <v>168</v>
      </c>
      <c r="AU133" s="17" t="s">
        <v>90</v>
      </c>
    </row>
    <row r="134" spans="2:65" s="1" customFormat="1" ht="33" customHeight="1">
      <c r="B134" s="32"/>
      <c r="C134" s="136" t="s">
        <v>174</v>
      </c>
      <c r="D134" s="136" t="s">
        <v>146</v>
      </c>
      <c r="E134" s="137" t="s">
        <v>1641</v>
      </c>
      <c r="F134" s="138" t="s">
        <v>1642</v>
      </c>
      <c r="G134" s="139" t="s">
        <v>854</v>
      </c>
      <c r="H134" s="140">
        <v>1</v>
      </c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46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151</v>
      </c>
      <c r="AT134" s="147" t="s">
        <v>146</v>
      </c>
      <c r="AU134" s="147" t="s">
        <v>90</v>
      </c>
      <c r="AY134" s="17" t="s">
        <v>144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88</v>
      </c>
      <c r="BK134" s="148">
        <f>ROUND(I134*H134,2)</f>
        <v>0</v>
      </c>
      <c r="BL134" s="17" t="s">
        <v>151</v>
      </c>
      <c r="BM134" s="147" t="s">
        <v>204</v>
      </c>
    </row>
    <row r="135" spans="2:65" s="1" customFormat="1" ht="97.5">
      <c r="B135" s="32"/>
      <c r="D135" s="150" t="s">
        <v>168</v>
      </c>
      <c r="F135" s="163" t="s">
        <v>1643</v>
      </c>
      <c r="I135" s="164"/>
      <c r="L135" s="32"/>
      <c r="M135" s="165"/>
      <c r="T135" s="54"/>
      <c r="AT135" s="17" t="s">
        <v>168</v>
      </c>
      <c r="AU135" s="17" t="s">
        <v>90</v>
      </c>
    </row>
    <row r="136" spans="2:65" s="1" customFormat="1" ht="49.15" customHeight="1">
      <c r="B136" s="32"/>
      <c r="C136" s="136" t="s">
        <v>179</v>
      </c>
      <c r="D136" s="136" t="s">
        <v>146</v>
      </c>
      <c r="E136" s="137" t="s">
        <v>1644</v>
      </c>
      <c r="F136" s="138" t="s">
        <v>1645</v>
      </c>
      <c r="G136" s="139" t="s">
        <v>854</v>
      </c>
      <c r="H136" s="140">
        <v>1</v>
      </c>
      <c r="I136" s="141"/>
      <c r="J136" s="142">
        <f>ROUND(I136*H136,2)</f>
        <v>0</v>
      </c>
      <c r="K136" s="138" t="s">
        <v>1</v>
      </c>
      <c r="L136" s="32"/>
      <c r="M136" s="143" t="s">
        <v>1</v>
      </c>
      <c r="N136" s="144" t="s">
        <v>46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151</v>
      </c>
      <c r="AT136" s="147" t="s">
        <v>146</v>
      </c>
      <c r="AU136" s="147" t="s">
        <v>90</v>
      </c>
      <c r="AY136" s="17" t="s">
        <v>144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88</v>
      </c>
      <c r="BK136" s="148">
        <f>ROUND(I136*H136,2)</f>
        <v>0</v>
      </c>
      <c r="BL136" s="17" t="s">
        <v>151</v>
      </c>
      <c r="BM136" s="147" t="s">
        <v>215</v>
      </c>
    </row>
    <row r="137" spans="2:65" s="1" customFormat="1" ht="78" customHeight="1">
      <c r="B137" s="32"/>
      <c r="C137" s="136" t="s">
        <v>185</v>
      </c>
      <c r="D137" s="136" t="s">
        <v>146</v>
      </c>
      <c r="E137" s="137" t="s">
        <v>1646</v>
      </c>
      <c r="F137" s="138" t="s">
        <v>1647</v>
      </c>
      <c r="G137" s="139" t="s">
        <v>854</v>
      </c>
      <c r="H137" s="140">
        <v>1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46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151</v>
      </c>
      <c r="AT137" s="147" t="s">
        <v>146</v>
      </c>
      <c r="AU137" s="147" t="s">
        <v>90</v>
      </c>
      <c r="AY137" s="17" t="s">
        <v>144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88</v>
      </c>
      <c r="BK137" s="148">
        <f>ROUND(I137*H137,2)</f>
        <v>0</v>
      </c>
      <c r="BL137" s="17" t="s">
        <v>151</v>
      </c>
      <c r="BM137" s="147" t="s">
        <v>227</v>
      </c>
    </row>
    <row r="138" spans="2:65" s="11" customFormat="1" ht="25.9" customHeight="1">
      <c r="B138" s="124"/>
      <c r="D138" s="125" t="s">
        <v>80</v>
      </c>
      <c r="E138" s="126" t="s">
        <v>1648</v>
      </c>
      <c r="F138" s="126" t="s">
        <v>1649</v>
      </c>
      <c r="I138" s="127"/>
      <c r="J138" s="128">
        <f>BK138</f>
        <v>0</v>
      </c>
      <c r="L138" s="124"/>
      <c r="M138" s="129"/>
      <c r="P138" s="130">
        <f>P139</f>
        <v>0</v>
      </c>
      <c r="R138" s="130">
        <f>R139</f>
        <v>0</v>
      </c>
      <c r="T138" s="131">
        <f>T139</f>
        <v>0</v>
      </c>
      <c r="AR138" s="125" t="s">
        <v>88</v>
      </c>
      <c r="AT138" s="132" t="s">
        <v>80</v>
      </c>
      <c r="AU138" s="132" t="s">
        <v>81</v>
      </c>
      <c r="AY138" s="125" t="s">
        <v>144</v>
      </c>
      <c r="BK138" s="133">
        <f>BK139</f>
        <v>0</v>
      </c>
    </row>
    <row r="139" spans="2:65" s="11" customFormat="1" ht="22.9" customHeight="1">
      <c r="B139" s="124"/>
      <c r="D139" s="125" t="s">
        <v>80</v>
      </c>
      <c r="E139" s="134" t="s">
        <v>1628</v>
      </c>
      <c r="F139" s="134" t="s">
        <v>1629</v>
      </c>
      <c r="I139" s="127"/>
      <c r="J139" s="135">
        <f>BK139</f>
        <v>0</v>
      </c>
      <c r="L139" s="124"/>
      <c r="M139" s="129"/>
      <c r="P139" s="130">
        <f>SUM(P140:P154)</f>
        <v>0</v>
      </c>
      <c r="R139" s="130">
        <f>SUM(R140:R154)</f>
        <v>0</v>
      </c>
      <c r="T139" s="131">
        <f>SUM(T140:T154)</f>
        <v>0</v>
      </c>
      <c r="AR139" s="125" t="s">
        <v>88</v>
      </c>
      <c r="AT139" s="132" t="s">
        <v>80</v>
      </c>
      <c r="AU139" s="132" t="s">
        <v>88</v>
      </c>
      <c r="AY139" s="125" t="s">
        <v>144</v>
      </c>
      <c r="BK139" s="133">
        <f>SUM(BK140:BK154)</f>
        <v>0</v>
      </c>
    </row>
    <row r="140" spans="2:65" s="1" customFormat="1" ht="33" customHeight="1">
      <c r="B140" s="32"/>
      <c r="C140" s="136" t="s">
        <v>192</v>
      </c>
      <c r="D140" s="136" t="s">
        <v>146</v>
      </c>
      <c r="E140" s="137" t="s">
        <v>1650</v>
      </c>
      <c r="F140" s="138" t="s">
        <v>1651</v>
      </c>
      <c r="G140" s="139" t="s">
        <v>854</v>
      </c>
      <c r="H140" s="140">
        <v>1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46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151</v>
      </c>
      <c r="AT140" s="147" t="s">
        <v>146</v>
      </c>
      <c r="AU140" s="147" t="s">
        <v>90</v>
      </c>
      <c r="AY140" s="17" t="s">
        <v>144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88</v>
      </c>
      <c r="BK140" s="148">
        <f>ROUND(I140*H140,2)</f>
        <v>0</v>
      </c>
      <c r="BL140" s="17" t="s">
        <v>151</v>
      </c>
      <c r="BM140" s="147" t="s">
        <v>236</v>
      </c>
    </row>
    <row r="141" spans="2:65" s="1" customFormat="1" ht="44.25" customHeight="1">
      <c r="B141" s="32"/>
      <c r="C141" s="136" t="s">
        <v>197</v>
      </c>
      <c r="D141" s="136" t="s">
        <v>146</v>
      </c>
      <c r="E141" s="137" t="s">
        <v>1652</v>
      </c>
      <c r="F141" s="138" t="s">
        <v>1653</v>
      </c>
      <c r="G141" s="139" t="s">
        <v>854</v>
      </c>
      <c r="H141" s="140">
        <v>1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151</v>
      </c>
      <c r="AT141" s="147" t="s">
        <v>146</v>
      </c>
      <c r="AU141" s="147" t="s">
        <v>90</v>
      </c>
      <c r="AY141" s="17" t="s">
        <v>144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88</v>
      </c>
      <c r="BK141" s="148">
        <f>ROUND(I141*H141,2)</f>
        <v>0</v>
      </c>
      <c r="BL141" s="17" t="s">
        <v>151</v>
      </c>
      <c r="BM141" s="147" t="s">
        <v>250</v>
      </c>
    </row>
    <row r="142" spans="2:65" s="1" customFormat="1" ht="16.5" customHeight="1">
      <c r="B142" s="32"/>
      <c r="C142" s="136" t="s">
        <v>204</v>
      </c>
      <c r="D142" s="136" t="s">
        <v>146</v>
      </c>
      <c r="E142" s="137" t="s">
        <v>1654</v>
      </c>
      <c r="F142" s="138" t="s">
        <v>1655</v>
      </c>
      <c r="G142" s="139" t="s">
        <v>854</v>
      </c>
      <c r="H142" s="140">
        <v>1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46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151</v>
      </c>
      <c r="AT142" s="147" t="s">
        <v>146</v>
      </c>
      <c r="AU142" s="147" t="s">
        <v>90</v>
      </c>
      <c r="AY142" s="17" t="s">
        <v>144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88</v>
      </c>
      <c r="BK142" s="148">
        <f>ROUND(I142*H142,2)</f>
        <v>0</v>
      </c>
      <c r="BL142" s="17" t="s">
        <v>151</v>
      </c>
      <c r="BM142" s="147" t="s">
        <v>259</v>
      </c>
    </row>
    <row r="143" spans="2:65" s="1" customFormat="1" ht="39">
      <c r="B143" s="32"/>
      <c r="D143" s="150" t="s">
        <v>168</v>
      </c>
      <c r="F143" s="163" t="s">
        <v>1656</v>
      </c>
      <c r="I143" s="164"/>
      <c r="L143" s="32"/>
      <c r="M143" s="165"/>
      <c r="T143" s="54"/>
      <c r="AT143" s="17" t="s">
        <v>168</v>
      </c>
      <c r="AU143" s="17" t="s">
        <v>90</v>
      </c>
    </row>
    <row r="144" spans="2:65" s="1" customFormat="1" ht="24.2" customHeight="1">
      <c r="B144" s="32"/>
      <c r="C144" s="136" t="s">
        <v>208</v>
      </c>
      <c r="D144" s="136" t="s">
        <v>146</v>
      </c>
      <c r="E144" s="137" t="s">
        <v>1657</v>
      </c>
      <c r="F144" s="138" t="s">
        <v>1658</v>
      </c>
      <c r="G144" s="139" t="s">
        <v>854</v>
      </c>
      <c r="H144" s="140">
        <v>1</v>
      </c>
      <c r="I144" s="141"/>
      <c r="J144" s="142">
        <f>ROUND(I144*H144,2)</f>
        <v>0</v>
      </c>
      <c r="K144" s="138" t="s">
        <v>1</v>
      </c>
      <c r="L144" s="32"/>
      <c r="M144" s="143" t="s">
        <v>1</v>
      </c>
      <c r="N144" s="144" t="s">
        <v>46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151</v>
      </c>
      <c r="AT144" s="147" t="s">
        <v>146</v>
      </c>
      <c r="AU144" s="147" t="s">
        <v>90</v>
      </c>
      <c r="AY144" s="17" t="s">
        <v>144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88</v>
      </c>
      <c r="BK144" s="148">
        <f>ROUND(I144*H144,2)</f>
        <v>0</v>
      </c>
      <c r="BL144" s="17" t="s">
        <v>151</v>
      </c>
      <c r="BM144" s="147" t="s">
        <v>266</v>
      </c>
    </row>
    <row r="145" spans="2:65" s="1" customFormat="1" ht="29.25">
      <c r="B145" s="32"/>
      <c r="D145" s="150" t="s">
        <v>168</v>
      </c>
      <c r="F145" s="163" t="s">
        <v>1659</v>
      </c>
      <c r="I145" s="164"/>
      <c r="L145" s="32"/>
      <c r="M145" s="165"/>
      <c r="T145" s="54"/>
      <c r="AT145" s="17" t="s">
        <v>168</v>
      </c>
      <c r="AU145" s="17" t="s">
        <v>90</v>
      </c>
    </row>
    <row r="146" spans="2:65" s="1" customFormat="1" ht="16.5" customHeight="1">
      <c r="B146" s="32"/>
      <c r="C146" s="136" t="s">
        <v>215</v>
      </c>
      <c r="D146" s="136" t="s">
        <v>146</v>
      </c>
      <c r="E146" s="137" t="s">
        <v>1660</v>
      </c>
      <c r="F146" s="138" t="s">
        <v>1661</v>
      </c>
      <c r="G146" s="139" t="s">
        <v>854</v>
      </c>
      <c r="H146" s="140">
        <v>1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151</v>
      </c>
      <c r="AT146" s="147" t="s">
        <v>146</v>
      </c>
      <c r="AU146" s="147" t="s">
        <v>90</v>
      </c>
      <c r="AY146" s="17" t="s">
        <v>144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88</v>
      </c>
      <c r="BK146" s="148">
        <f>ROUND(I146*H146,2)</f>
        <v>0</v>
      </c>
      <c r="BL146" s="17" t="s">
        <v>151</v>
      </c>
      <c r="BM146" s="147" t="s">
        <v>277</v>
      </c>
    </row>
    <row r="147" spans="2:65" s="1" customFormat="1" ht="19.5">
      <c r="B147" s="32"/>
      <c r="D147" s="150" t="s">
        <v>168</v>
      </c>
      <c r="F147" s="163" t="s">
        <v>1662</v>
      </c>
      <c r="I147" s="164"/>
      <c r="L147" s="32"/>
      <c r="M147" s="165"/>
      <c r="T147" s="54"/>
      <c r="AT147" s="17" t="s">
        <v>168</v>
      </c>
      <c r="AU147" s="17" t="s">
        <v>90</v>
      </c>
    </row>
    <row r="148" spans="2:65" s="1" customFormat="1" ht="44.25" customHeight="1">
      <c r="B148" s="32"/>
      <c r="C148" s="136" t="s">
        <v>221</v>
      </c>
      <c r="D148" s="136" t="s">
        <v>146</v>
      </c>
      <c r="E148" s="137" t="s">
        <v>1663</v>
      </c>
      <c r="F148" s="138" t="s">
        <v>1664</v>
      </c>
      <c r="G148" s="139" t="s">
        <v>854</v>
      </c>
      <c r="H148" s="140">
        <v>1</v>
      </c>
      <c r="I148" s="141"/>
      <c r="J148" s="142">
        <f>ROUND(I148*H148,2)</f>
        <v>0</v>
      </c>
      <c r="K148" s="138" t="s">
        <v>1</v>
      </c>
      <c r="L148" s="32"/>
      <c r="M148" s="143" t="s">
        <v>1</v>
      </c>
      <c r="N148" s="144" t="s">
        <v>46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151</v>
      </c>
      <c r="AT148" s="147" t="s">
        <v>146</v>
      </c>
      <c r="AU148" s="147" t="s">
        <v>90</v>
      </c>
      <c r="AY148" s="17" t="s">
        <v>144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88</v>
      </c>
      <c r="BK148" s="148">
        <f>ROUND(I148*H148,2)</f>
        <v>0</v>
      </c>
      <c r="BL148" s="17" t="s">
        <v>151</v>
      </c>
      <c r="BM148" s="147" t="s">
        <v>288</v>
      </c>
    </row>
    <row r="149" spans="2:65" s="1" customFormat="1" ht="16.5" customHeight="1">
      <c r="B149" s="32"/>
      <c r="C149" s="136" t="s">
        <v>227</v>
      </c>
      <c r="D149" s="136" t="s">
        <v>146</v>
      </c>
      <c r="E149" s="137" t="s">
        <v>1665</v>
      </c>
      <c r="F149" s="138" t="s">
        <v>1666</v>
      </c>
      <c r="G149" s="139" t="s">
        <v>854</v>
      </c>
      <c r="H149" s="140">
        <v>1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46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151</v>
      </c>
      <c r="AT149" s="147" t="s">
        <v>146</v>
      </c>
      <c r="AU149" s="147" t="s">
        <v>90</v>
      </c>
      <c r="AY149" s="17" t="s">
        <v>144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88</v>
      </c>
      <c r="BK149" s="148">
        <f>ROUND(I149*H149,2)</f>
        <v>0</v>
      </c>
      <c r="BL149" s="17" t="s">
        <v>151</v>
      </c>
      <c r="BM149" s="147" t="s">
        <v>302</v>
      </c>
    </row>
    <row r="150" spans="2:65" s="1" customFormat="1" ht="33" customHeight="1">
      <c r="B150" s="32"/>
      <c r="C150" s="136" t="s">
        <v>8</v>
      </c>
      <c r="D150" s="136" t="s">
        <v>146</v>
      </c>
      <c r="E150" s="137" t="s">
        <v>1667</v>
      </c>
      <c r="F150" s="138" t="s">
        <v>1668</v>
      </c>
      <c r="G150" s="139" t="s">
        <v>854</v>
      </c>
      <c r="H150" s="140">
        <v>1</v>
      </c>
      <c r="I150" s="141"/>
      <c r="J150" s="142">
        <f>ROUND(I150*H150,2)</f>
        <v>0</v>
      </c>
      <c r="K150" s="138" t="s">
        <v>1</v>
      </c>
      <c r="L150" s="32"/>
      <c r="M150" s="143" t="s">
        <v>1</v>
      </c>
      <c r="N150" s="144" t="s">
        <v>46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151</v>
      </c>
      <c r="AT150" s="147" t="s">
        <v>146</v>
      </c>
      <c r="AU150" s="147" t="s">
        <v>90</v>
      </c>
      <c r="AY150" s="17" t="s">
        <v>144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88</v>
      </c>
      <c r="BK150" s="148">
        <f>ROUND(I150*H150,2)</f>
        <v>0</v>
      </c>
      <c r="BL150" s="17" t="s">
        <v>151</v>
      </c>
      <c r="BM150" s="147" t="s">
        <v>315</v>
      </c>
    </row>
    <row r="151" spans="2:65" s="1" customFormat="1" ht="68.25">
      <c r="B151" s="32"/>
      <c r="D151" s="150" t="s">
        <v>168</v>
      </c>
      <c r="F151" s="163" t="s">
        <v>1669</v>
      </c>
      <c r="I151" s="164"/>
      <c r="L151" s="32"/>
      <c r="M151" s="165"/>
      <c r="T151" s="54"/>
      <c r="AT151" s="17" t="s">
        <v>168</v>
      </c>
      <c r="AU151" s="17" t="s">
        <v>90</v>
      </c>
    </row>
    <row r="152" spans="2:65" s="1" customFormat="1" ht="24.2" customHeight="1">
      <c r="B152" s="32"/>
      <c r="C152" s="136" t="s">
        <v>236</v>
      </c>
      <c r="D152" s="136" t="s">
        <v>146</v>
      </c>
      <c r="E152" s="137" t="s">
        <v>1670</v>
      </c>
      <c r="F152" s="138" t="s">
        <v>1671</v>
      </c>
      <c r="G152" s="139" t="s">
        <v>854</v>
      </c>
      <c r="H152" s="140">
        <v>1</v>
      </c>
      <c r="I152" s="141"/>
      <c r="J152" s="142">
        <f>ROUND(I152*H152,2)</f>
        <v>0</v>
      </c>
      <c r="K152" s="138" t="s">
        <v>1</v>
      </c>
      <c r="L152" s="32"/>
      <c r="M152" s="143" t="s">
        <v>1</v>
      </c>
      <c r="N152" s="144" t="s">
        <v>46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151</v>
      </c>
      <c r="AT152" s="147" t="s">
        <v>146</v>
      </c>
      <c r="AU152" s="147" t="s">
        <v>90</v>
      </c>
      <c r="AY152" s="17" t="s">
        <v>144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88</v>
      </c>
      <c r="BK152" s="148">
        <f>ROUND(I152*H152,2)</f>
        <v>0</v>
      </c>
      <c r="BL152" s="17" t="s">
        <v>151</v>
      </c>
      <c r="BM152" s="147" t="s">
        <v>326</v>
      </c>
    </row>
    <row r="153" spans="2:65" s="1" customFormat="1" ht="29.25">
      <c r="B153" s="32"/>
      <c r="D153" s="150" t="s">
        <v>168</v>
      </c>
      <c r="F153" s="163" t="s">
        <v>1672</v>
      </c>
      <c r="I153" s="164"/>
      <c r="L153" s="32"/>
      <c r="M153" s="165"/>
      <c r="T153" s="54"/>
      <c r="AT153" s="17" t="s">
        <v>168</v>
      </c>
      <c r="AU153" s="17" t="s">
        <v>90</v>
      </c>
    </row>
    <row r="154" spans="2:65" s="1" customFormat="1" ht="298.14999999999998" customHeight="1">
      <c r="B154" s="32"/>
      <c r="C154" s="136" t="s">
        <v>242</v>
      </c>
      <c r="D154" s="136" t="s">
        <v>146</v>
      </c>
      <c r="E154" s="137" t="s">
        <v>1673</v>
      </c>
      <c r="F154" s="138" t="s">
        <v>1674</v>
      </c>
      <c r="G154" s="139" t="s">
        <v>854</v>
      </c>
      <c r="H154" s="140">
        <v>1</v>
      </c>
      <c r="I154" s="141"/>
      <c r="J154" s="142">
        <f>ROUND(I154*H154,2)</f>
        <v>0</v>
      </c>
      <c r="K154" s="138" t="s">
        <v>1</v>
      </c>
      <c r="L154" s="32"/>
      <c r="M154" s="143" t="s">
        <v>1</v>
      </c>
      <c r="N154" s="144" t="s">
        <v>46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151</v>
      </c>
      <c r="AT154" s="147" t="s">
        <v>146</v>
      </c>
      <c r="AU154" s="147" t="s">
        <v>90</v>
      </c>
      <c r="AY154" s="17" t="s">
        <v>144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88</v>
      </c>
      <c r="BK154" s="148">
        <f>ROUND(I154*H154,2)</f>
        <v>0</v>
      </c>
      <c r="BL154" s="17" t="s">
        <v>151</v>
      </c>
      <c r="BM154" s="147" t="s">
        <v>336</v>
      </c>
    </row>
    <row r="155" spans="2:65" s="11" customFormat="1" ht="25.9" customHeight="1">
      <c r="B155" s="124"/>
      <c r="D155" s="125" t="s">
        <v>80</v>
      </c>
      <c r="E155" s="126" t="s">
        <v>1675</v>
      </c>
      <c r="F155" s="126" t="s">
        <v>1676</v>
      </c>
      <c r="I155" s="127"/>
      <c r="J155" s="128">
        <f>BK155</f>
        <v>0</v>
      </c>
      <c r="L155" s="124"/>
      <c r="M155" s="129"/>
      <c r="P155" s="130">
        <f>P156</f>
        <v>0</v>
      </c>
      <c r="R155" s="130">
        <f>R156</f>
        <v>0</v>
      </c>
      <c r="T155" s="131">
        <f>T156</f>
        <v>0</v>
      </c>
      <c r="AR155" s="125" t="s">
        <v>88</v>
      </c>
      <c r="AT155" s="132" t="s">
        <v>80</v>
      </c>
      <c r="AU155" s="132" t="s">
        <v>81</v>
      </c>
      <c r="AY155" s="125" t="s">
        <v>144</v>
      </c>
      <c r="BK155" s="133">
        <f>BK156</f>
        <v>0</v>
      </c>
    </row>
    <row r="156" spans="2:65" s="11" customFormat="1" ht="22.9" customHeight="1">
      <c r="B156" s="124"/>
      <c r="D156" s="125" t="s">
        <v>80</v>
      </c>
      <c r="E156" s="134" t="s">
        <v>1628</v>
      </c>
      <c r="F156" s="134" t="s">
        <v>1629</v>
      </c>
      <c r="I156" s="127"/>
      <c r="J156" s="135">
        <f>BK156</f>
        <v>0</v>
      </c>
      <c r="L156" s="124"/>
      <c r="M156" s="129"/>
      <c r="P156" s="130">
        <f>SUM(P157:P164)</f>
        <v>0</v>
      </c>
      <c r="R156" s="130">
        <f>SUM(R157:R164)</f>
        <v>0</v>
      </c>
      <c r="T156" s="131">
        <f>SUM(T157:T164)</f>
        <v>0</v>
      </c>
      <c r="AR156" s="125" t="s">
        <v>88</v>
      </c>
      <c r="AT156" s="132" t="s">
        <v>80</v>
      </c>
      <c r="AU156" s="132" t="s">
        <v>88</v>
      </c>
      <c r="AY156" s="125" t="s">
        <v>144</v>
      </c>
      <c r="BK156" s="133">
        <f>SUM(BK157:BK164)</f>
        <v>0</v>
      </c>
    </row>
    <row r="157" spans="2:65" s="1" customFormat="1" ht="24.2" customHeight="1">
      <c r="B157" s="32"/>
      <c r="C157" s="136" t="s">
        <v>250</v>
      </c>
      <c r="D157" s="136" t="s">
        <v>146</v>
      </c>
      <c r="E157" s="137" t="s">
        <v>1677</v>
      </c>
      <c r="F157" s="138" t="s">
        <v>1678</v>
      </c>
      <c r="G157" s="139" t="s">
        <v>854</v>
      </c>
      <c r="H157" s="140">
        <v>1</v>
      </c>
      <c r="I157" s="141"/>
      <c r="J157" s="142">
        <f>ROUND(I157*H157,2)</f>
        <v>0</v>
      </c>
      <c r="K157" s="138" t="s">
        <v>1</v>
      </c>
      <c r="L157" s="32"/>
      <c r="M157" s="143" t="s">
        <v>1</v>
      </c>
      <c r="N157" s="144" t="s">
        <v>46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151</v>
      </c>
      <c r="AT157" s="147" t="s">
        <v>146</v>
      </c>
      <c r="AU157" s="147" t="s">
        <v>90</v>
      </c>
      <c r="AY157" s="17" t="s">
        <v>144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88</v>
      </c>
      <c r="BK157" s="148">
        <f>ROUND(I157*H157,2)</f>
        <v>0</v>
      </c>
      <c r="BL157" s="17" t="s">
        <v>151</v>
      </c>
      <c r="BM157" s="147" t="s">
        <v>347</v>
      </c>
    </row>
    <row r="158" spans="2:65" s="1" customFormat="1" ht="39">
      <c r="B158" s="32"/>
      <c r="D158" s="150" t="s">
        <v>168</v>
      </c>
      <c r="F158" s="163" t="s">
        <v>1679</v>
      </c>
      <c r="I158" s="164"/>
      <c r="L158" s="32"/>
      <c r="M158" s="165"/>
      <c r="T158" s="54"/>
      <c r="AT158" s="17" t="s">
        <v>168</v>
      </c>
      <c r="AU158" s="17" t="s">
        <v>90</v>
      </c>
    </row>
    <row r="159" spans="2:65" s="1" customFormat="1" ht="62.65" customHeight="1">
      <c r="B159" s="32"/>
      <c r="C159" s="136" t="s">
        <v>254</v>
      </c>
      <c r="D159" s="136" t="s">
        <v>146</v>
      </c>
      <c r="E159" s="137" t="s">
        <v>1680</v>
      </c>
      <c r="F159" s="138" t="s">
        <v>1681</v>
      </c>
      <c r="G159" s="139" t="s">
        <v>854</v>
      </c>
      <c r="H159" s="140">
        <v>1</v>
      </c>
      <c r="I159" s="141"/>
      <c r="J159" s="142">
        <f>ROUND(I159*H159,2)</f>
        <v>0</v>
      </c>
      <c r="K159" s="138" t="s">
        <v>1</v>
      </c>
      <c r="L159" s="32"/>
      <c r="M159" s="143" t="s">
        <v>1</v>
      </c>
      <c r="N159" s="144" t="s">
        <v>46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151</v>
      </c>
      <c r="AT159" s="147" t="s">
        <v>146</v>
      </c>
      <c r="AU159" s="147" t="s">
        <v>90</v>
      </c>
      <c r="AY159" s="17" t="s">
        <v>144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88</v>
      </c>
      <c r="BK159" s="148">
        <f>ROUND(I159*H159,2)</f>
        <v>0</v>
      </c>
      <c r="BL159" s="17" t="s">
        <v>151</v>
      </c>
      <c r="BM159" s="147" t="s">
        <v>356</v>
      </c>
    </row>
    <row r="160" spans="2:65" s="1" customFormat="1" ht="24.2" customHeight="1">
      <c r="B160" s="32"/>
      <c r="C160" s="136" t="s">
        <v>259</v>
      </c>
      <c r="D160" s="136" t="s">
        <v>146</v>
      </c>
      <c r="E160" s="137" t="s">
        <v>1682</v>
      </c>
      <c r="F160" s="138" t="s">
        <v>1683</v>
      </c>
      <c r="G160" s="139" t="s">
        <v>854</v>
      </c>
      <c r="H160" s="140">
        <v>1</v>
      </c>
      <c r="I160" s="141"/>
      <c r="J160" s="142">
        <f>ROUND(I160*H160,2)</f>
        <v>0</v>
      </c>
      <c r="K160" s="138" t="s">
        <v>1</v>
      </c>
      <c r="L160" s="32"/>
      <c r="M160" s="143" t="s">
        <v>1</v>
      </c>
      <c r="N160" s="144" t="s">
        <v>46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151</v>
      </c>
      <c r="AT160" s="147" t="s">
        <v>146</v>
      </c>
      <c r="AU160" s="147" t="s">
        <v>90</v>
      </c>
      <c r="AY160" s="17" t="s">
        <v>144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88</v>
      </c>
      <c r="BK160" s="148">
        <f>ROUND(I160*H160,2)</f>
        <v>0</v>
      </c>
      <c r="BL160" s="17" t="s">
        <v>151</v>
      </c>
      <c r="BM160" s="147" t="s">
        <v>366</v>
      </c>
    </row>
    <row r="161" spans="2:65" s="1" customFormat="1" ht="29.25">
      <c r="B161" s="32"/>
      <c r="D161" s="150" t="s">
        <v>168</v>
      </c>
      <c r="F161" s="163" t="s">
        <v>1684</v>
      </c>
      <c r="I161" s="164"/>
      <c r="L161" s="32"/>
      <c r="M161" s="165"/>
      <c r="T161" s="54"/>
      <c r="AT161" s="17" t="s">
        <v>168</v>
      </c>
      <c r="AU161" s="17" t="s">
        <v>90</v>
      </c>
    </row>
    <row r="162" spans="2:65" s="1" customFormat="1" ht="24.2" customHeight="1">
      <c r="B162" s="32"/>
      <c r="C162" s="136" t="s">
        <v>7</v>
      </c>
      <c r="D162" s="136" t="s">
        <v>146</v>
      </c>
      <c r="E162" s="137" t="s">
        <v>1685</v>
      </c>
      <c r="F162" s="138" t="s">
        <v>1686</v>
      </c>
      <c r="G162" s="139" t="s">
        <v>854</v>
      </c>
      <c r="H162" s="140">
        <v>1</v>
      </c>
      <c r="I162" s="141"/>
      <c r="J162" s="142">
        <f>ROUND(I162*H162,2)</f>
        <v>0</v>
      </c>
      <c r="K162" s="138" t="s">
        <v>1</v>
      </c>
      <c r="L162" s="32"/>
      <c r="M162" s="143" t="s">
        <v>1</v>
      </c>
      <c r="N162" s="144" t="s">
        <v>46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151</v>
      </c>
      <c r="AT162" s="147" t="s">
        <v>146</v>
      </c>
      <c r="AU162" s="147" t="s">
        <v>90</v>
      </c>
      <c r="AY162" s="17" t="s">
        <v>144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88</v>
      </c>
      <c r="BK162" s="148">
        <f>ROUND(I162*H162,2)</f>
        <v>0</v>
      </c>
      <c r="BL162" s="17" t="s">
        <v>151</v>
      </c>
      <c r="BM162" s="147" t="s">
        <v>377</v>
      </c>
    </row>
    <row r="163" spans="2:65" s="1" customFormat="1" ht="29.25">
      <c r="B163" s="32"/>
      <c r="D163" s="150" t="s">
        <v>168</v>
      </c>
      <c r="F163" s="163" t="s">
        <v>1687</v>
      </c>
      <c r="I163" s="164"/>
      <c r="L163" s="32"/>
      <c r="M163" s="165"/>
      <c r="T163" s="54"/>
      <c r="AT163" s="17" t="s">
        <v>168</v>
      </c>
      <c r="AU163" s="17" t="s">
        <v>90</v>
      </c>
    </row>
    <row r="164" spans="2:65" s="1" customFormat="1" ht="44.25" customHeight="1">
      <c r="B164" s="32"/>
      <c r="C164" s="136" t="s">
        <v>266</v>
      </c>
      <c r="D164" s="136" t="s">
        <v>146</v>
      </c>
      <c r="E164" s="137" t="s">
        <v>1688</v>
      </c>
      <c r="F164" s="138" t="s">
        <v>1689</v>
      </c>
      <c r="G164" s="139" t="s">
        <v>854</v>
      </c>
      <c r="H164" s="140">
        <v>1</v>
      </c>
      <c r="I164" s="141"/>
      <c r="J164" s="142">
        <f>ROUND(I164*H164,2)</f>
        <v>0</v>
      </c>
      <c r="K164" s="138" t="s">
        <v>1</v>
      </c>
      <c r="L164" s="32"/>
      <c r="M164" s="193" t="s">
        <v>1</v>
      </c>
      <c r="N164" s="194" t="s">
        <v>46</v>
      </c>
      <c r="O164" s="195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147" t="s">
        <v>151</v>
      </c>
      <c r="AT164" s="147" t="s">
        <v>146</v>
      </c>
      <c r="AU164" s="147" t="s">
        <v>90</v>
      </c>
      <c r="AY164" s="17" t="s">
        <v>144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88</v>
      </c>
      <c r="BK164" s="148">
        <f>ROUND(I164*H164,2)</f>
        <v>0</v>
      </c>
      <c r="BL164" s="17" t="s">
        <v>151</v>
      </c>
      <c r="BM164" s="147" t="s">
        <v>390</v>
      </c>
    </row>
    <row r="165" spans="2:65" s="1" customFormat="1" ht="6.95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32"/>
    </row>
  </sheetData>
  <sheetProtection algorithmName="SHA-512" hashValue="ArI6XuTbpwc4230384abWzbMLFdK16scMKDwcl9ZFLlAvS5Gx1DMrL+5OaRcfdbpHjtweEgPhdpoBG+AP5Yofg==" saltValue="Re7mEjqURt9/o9NlMq66XGyl8Y4mUoBSDqISZgIgQYfyuyt2V5Av9L5x62jkx9XcjJ1unU5nEcD8zRPGDuJa4Q==" spinCount="100000" sheet="1" objects="1" scenarios="1" formatColumns="0" formatRows="0" autoFilter="0"/>
  <autoFilter ref="C123:K164" xr:uid="{00000000-0009-0000-0000-00000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Vodovod</vt:lpstr>
      <vt:lpstr>01 - Přepojení řadů</vt:lpstr>
      <vt:lpstr>02 - Přepojení přípojek</vt:lpstr>
      <vt:lpstr>SO 02 - Kanalizace</vt:lpstr>
      <vt:lpstr>01 - Přepojení stok</vt:lpstr>
      <vt:lpstr>02 - Přepojení přípojek_01</vt:lpstr>
      <vt:lpstr>03 - Vedlejší a ostatní n...</vt:lpstr>
      <vt:lpstr>'01 - Přepojení řadů'!Názvy_tisku</vt:lpstr>
      <vt:lpstr>'01 - Přepojení stok'!Názvy_tisku</vt:lpstr>
      <vt:lpstr>'02 - Přepojení přípojek'!Názvy_tisku</vt:lpstr>
      <vt:lpstr>'02 - Přepojení přípojek_01'!Názvy_tisku</vt:lpstr>
      <vt:lpstr>'03 - Vedlejší a ostatní n...'!Názvy_tisku</vt:lpstr>
      <vt:lpstr>'Rekapitulace stavby'!Názvy_tisku</vt:lpstr>
      <vt:lpstr>'SO 01 - Vodovod'!Názvy_tisku</vt:lpstr>
      <vt:lpstr>'SO 02 - Kanalizace'!Názvy_tisku</vt:lpstr>
      <vt:lpstr>'01 - Přepojení řadů'!Oblast_tisku</vt:lpstr>
      <vt:lpstr>'01 - Přepojení stok'!Oblast_tisku</vt:lpstr>
      <vt:lpstr>'02 - Přepojení přípojek'!Oblast_tisku</vt:lpstr>
      <vt:lpstr>'02 - Přepojení přípojek_01'!Oblast_tisku</vt:lpstr>
      <vt:lpstr>'03 - Vedlejší a ostatní n...'!Oblast_tisku</vt:lpstr>
      <vt:lpstr>'Rekapitulace stavby'!Oblast_tisku</vt:lpstr>
      <vt:lpstr>'SO 01 - Vodovod'!Oblast_tisku</vt:lpstr>
      <vt:lpstr>'SO 02 - Kanalizace'!Oblast_tisku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Malý Ladislav</dc:creator>
  <cp:lastModifiedBy>  </cp:lastModifiedBy>
  <cp:lastPrinted>2023-02-03T09:22:06Z</cp:lastPrinted>
  <dcterms:created xsi:type="dcterms:W3CDTF">2023-02-02T09:11:27Z</dcterms:created>
  <dcterms:modified xsi:type="dcterms:W3CDTF">2023-02-03T09:22:12Z</dcterms:modified>
</cp:coreProperties>
</file>