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ksa\Downloads\"/>
    </mc:Choice>
  </mc:AlternateContent>
  <xr:revisionPtr revIDLastSave="0" documentId="8_{04F10822-391D-4FA6-8F31-02DBF96B343F}" xr6:coauthVersionLast="47" xr6:coauthVersionMax="47" xr10:uidLastSave="{00000000-0000-0000-0000-000000000000}"/>
  <bookViews>
    <workbookView xWindow="3324" yWindow="792" windowWidth="17280" windowHeight="10038" xr2:uid="{EE03EF0D-F66E-450A-86F7-108E2A218171}"/>
  </bookViews>
  <sheets>
    <sheet name="Rekapitulace stavby" sheetId="2" r:id="rId1"/>
    <sheet name="SO 1 - Vodovod" sheetId="3" r:id="rId2"/>
    <sheet name="SO 1.2 - Přepojení vodovodu" sheetId="4" r:id="rId3"/>
    <sheet name="SO 1.3 - Vodovod - oprava..." sheetId="5" r:id="rId4"/>
    <sheet name="01 - Ostatní a vedlejší n..." sheetId="6" r:id="rId5"/>
    <sheet name="Pokyny pro vyplnění" sheetId="7" r:id="rId6"/>
  </sheets>
  <definedNames>
    <definedName name="_xlnm._FilterDatabase" localSheetId="4" hidden="1">'01 - Ostatní a vedlejší n...'!$C$90:$K$177</definedName>
    <definedName name="_xlnm._FilterDatabase" localSheetId="1" hidden="1">'SO 1 - Vodovod'!$C$96:$K$575</definedName>
    <definedName name="_xlnm._FilterDatabase" localSheetId="2" hidden="1">'SO 1.2 - Přepojení vodovodu'!$C$97:$K$562</definedName>
    <definedName name="_xlnm._FilterDatabase" localSheetId="3" hidden="1">'SO 1.3 - Vodovod - oprava...'!$C$89:$K$117</definedName>
    <definedName name="_xlnm.Print_Titles" localSheetId="4">'01 - Ostatní a vedlejší n...'!$90:$90</definedName>
    <definedName name="_xlnm.Print_Titles" localSheetId="0">'Rekapitulace stavby'!$52:$52</definedName>
    <definedName name="_xlnm.Print_Titles" localSheetId="1">'SO 1 - Vodovod'!$96:$96</definedName>
    <definedName name="_xlnm.Print_Titles" localSheetId="2">'SO 1.2 - Přepojení vodovodu'!$97:$97</definedName>
    <definedName name="_xlnm.Print_Titles" localSheetId="3">'SO 1.3 - Vodovod - oprava...'!$89:$89</definedName>
    <definedName name="_xlnm.Print_Area" localSheetId="4">'01 - Ostatní a vedlejší n...'!$C$4:$J$41,'01 - Ostatní a vedlejší n...'!$C$47:$J$70,'01 - Ostatní a vedlejší n...'!$C$76:$J$177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stavby'!$C$42:$AQ$63</definedName>
    <definedName name="_xlnm.Print_Area" localSheetId="1">'SO 1 - Vodovod'!$C$4:$J$41,'SO 1 - Vodovod'!$C$47:$J$76,'SO 1 - Vodovod'!$C$82:$J$575</definedName>
    <definedName name="_xlnm.Print_Area" localSheetId="2">'SO 1.2 - Přepojení vodovodu'!$C$4:$J$41,'SO 1.2 - Přepojení vodovodu'!$C$47:$J$77,'SO 1.2 - Přepojení vodovodu'!$C$83:$J$562</definedName>
    <definedName name="_xlnm.Print_Area" localSheetId="3">'SO 1.3 - Vodovod - oprava...'!$C$4:$J$41,'SO 1.3 - Vodovod - oprava...'!$C$47:$J$69,'SO 1.3 - Vodovod - oprava...'!$C$75:$J$117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6" l="1"/>
  <c r="J14" i="6"/>
  <c r="J19" i="6"/>
  <c r="E20" i="6"/>
  <c r="J20" i="6"/>
  <c r="J37" i="6"/>
  <c r="J38" i="6"/>
  <c r="J39" i="6"/>
  <c r="E50" i="6"/>
  <c r="E54" i="6"/>
  <c r="F56" i="6"/>
  <c r="J56" i="6"/>
  <c r="F58" i="6"/>
  <c r="J58" i="6"/>
  <c r="F59" i="6"/>
  <c r="J59" i="6"/>
  <c r="E79" i="6"/>
  <c r="E83" i="6"/>
  <c r="F85" i="6"/>
  <c r="J85" i="6"/>
  <c r="F87" i="6"/>
  <c r="J87" i="6"/>
  <c r="F88" i="6"/>
  <c r="J88" i="6"/>
  <c r="J94" i="6"/>
  <c r="P94" i="6"/>
  <c r="P93" i="6" s="1"/>
  <c r="R94" i="6"/>
  <c r="R93" i="6" s="1"/>
  <c r="T94" i="6"/>
  <c r="T93" i="6" s="1"/>
  <c r="BE94" i="6"/>
  <c r="BF94" i="6"/>
  <c r="BG94" i="6"/>
  <c r="BH94" i="6"/>
  <c r="F38" i="6" s="1"/>
  <c r="BC62" i="2" s="1"/>
  <c r="BC61" i="2" s="1"/>
  <c r="AY61" i="2" s="1"/>
  <c r="BI94" i="6"/>
  <c r="F39" i="6" s="1"/>
  <c r="BD62" i="2" s="1"/>
  <c r="BD61" i="2" s="1"/>
  <c r="BK94" i="6"/>
  <c r="BK93" i="6" s="1"/>
  <c r="J97" i="6"/>
  <c r="P97" i="6"/>
  <c r="R97" i="6"/>
  <c r="T97" i="6"/>
  <c r="BE97" i="6"/>
  <c r="BF97" i="6"/>
  <c r="F36" i="6" s="1"/>
  <c r="BA62" i="2" s="1"/>
  <c r="BA61" i="2" s="1"/>
  <c r="AW61" i="2" s="1"/>
  <c r="BG97" i="6"/>
  <c r="BH97" i="6"/>
  <c r="BI97" i="6"/>
  <c r="BK97" i="6"/>
  <c r="J100" i="6"/>
  <c r="P100" i="6"/>
  <c r="R100" i="6"/>
  <c r="T100" i="6"/>
  <c r="BE100" i="6"/>
  <c r="BF100" i="6"/>
  <c r="BG100" i="6"/>
  <c r="BH100" i="6"/>
  <c r="BI100" i="6"/>
  <c r="BK100" i="6"/>
  <c r="J103" i="6"/>
  <c r="BE103" i="6" s="1"/>
  <c r="P103" i="6"/>
  <c r="R103" i="6"/>
  <c r="T103" i="6"/>
  <c r="BF103" i="6"/>
  <c r="BG103" i="6"/>
  <c r="BH103" i="6"/>
  <c r="BI103" i="6"/>
  <c r="BK103" i="6"/>
  <c r="J106" i="6"/>
  <c r="BE106" i="6" s="1"/>
  <c r="P106" i="6"/>
  <c r="R106" i="6"/>
  <c r="T106" i="6"/>
  <c r="BF106" i="6"/>
  <c r="BG106" i="6"/>
  <c r="BH106" i="6"/>
  <c r="BI106" i="6"/>
  <c r="BK106" i="6"/>
  <c r="J109" i="6"/>
  <c r="BE109" i="6" s="1"/>
  <c r="P109" i="6"/>
  <c r="R109" i="6"/>
  <c r="T109" i="6"/>
  <c r="BF109" i="6"/>
  <c r="BG109" i="6"/>
  <c r="BH109" i="6"/>
  <c r="BI109" i="6"/>
  <c r="BK109" i="6"/>
  <c r="J112" i="6"/>
  <c r="P112" i="6"/>
  <c r="R112" i="6"/>
  <c r="T112" i="6"/>
  <c r="BE112" i="6"/>
  <c r="BF112" i="6"/>
  <c r="BG112" i="6"/>
  <c r="BH112" i="6"/>
  <c r="BI112" i="6"/>
  <c r="BK112" i="6"/>
  <c r="J115" i="6"/>
  <c r="P115" i="6"/>
  <c r="R115" i="6"/>
  <c r="T115" i="6"/>
  <c r="BE115" i="6"/>
  <c r="BF115" i="6"/>
  <c r="BG115" i="6"/>
  <c r="BH115" i="6"/>
  <c r="BI115" i="6"/>
  <c r="BK115" i="6"/>
  <c r="J118" i="6"/>
  <c r="BE118" i="6" s="1"/>
  <c r="P118" i="6"/>
  <c r="R118" i="6"/>
  <c r="T118" i="6"/>
  <c r="BF118" i="6"/>
  <c r="BG118" i="6"/>
  <c r="BH118" i="6"/>
  <c r="BI118" i="6"/>
  <c r="BK118" i="6"/>
  <c r="J121" i="6"/>
  <c r="BE121" i="6" s="1"/>
  <c r="P121" i="6"/>
  <c r="R121" i="6"/>
  <c r="T121" i="6"/>
  <c r="BF121" i="6"/>
  <c r="BG121" i="6"/>
  <c r="BH121" i="6"/>
  <c r="BI121" i="6"/>
  <c r="BK121" i="6"/>
  <c r="J124" i="6"/>
  <c r="P124" i="6"/>
  <c r="R124" i="6"/>
  <c r="T124" i="6"/>
  <c r="BE124" i="6"/>
  <c r="BF124" i="6"/>
  <c r="BG124" i="6"/>
  <c r="BH124" i="6"/>
  <c r="BI124" i="6"/>
  <c r="BK124" i="6"/>
  <c r="J127" i="6"/>
  <c r="BE127" i="6" s="1"/>
  <c r="P127" i="6"/>
  <c r="R127" i="6"/>
  <c r="T127" i="6"/>
  <c r="BF127" i="6"/>
  <c r="BG127" i="6"/>
  <c r="BH127" i="6"/>
  <c r="BI127" i="6"/>
  <c r="BK127" i="6"/>
  <c r="P130" i="6"/>
  <c r="T130" i="6"/>
  <c r="J131" i="6"/>
  <c r="P131" i="6"/>
  <c r="R131" i="6"/>
  <c r="T131" i="6"/>
  <c r="BE131" i="6"/>
  <c r="BF131" i="6"/>
  <c r="BG131" i="6"/>
  <c r="BH131" i="6"/>
  <c r="BI131" i="6"/>
  <c r="BK131" i="6"/>
  <c r="BK130" i="6" s="1"/>
  <c r="J130" i="6" s="1"/>
  <c r="J66" i="6" s="1"/>
  <c r="J134" i="6"/>
  <c r="BE134" i="6" s="1"/>
  <c r="P134" i="6"/>
  <c r="R134" i="6"/>
  <c r="T134" i="6"/>
  <c r="BF134" i="6"/>
  <c r="BG134" i="6"/>
  <c r="BH134" i="6"/>
  <c r="BI134" i="6"/>
  <c r="BK134" i="6"/>
  <c r="J137" i="6"/>
  <c r="BE137" i="6" s="1"/>
  <c r="P137" i="6"/>
  <c r="R137" i="6"/>
  <c r="R130" i="6" s="1"/>
  <c r="T137" i="6"/>
  <c r="BF137" i="6"/>
  <c r="BG137" i="6"/>
  <c r="BH137" i="6"/>
  <c r="BI137" i="6"/>
  <c r="BK137" i="6"/>
  <c r="R140" i="6"/>
  <c r="BK140" i="6"/>
  <c r="J140" i="6" s="1"/>
  <c r="J67" i="6" s="1"/>
  <c r="J141" i="6"/>
  <c r="P141" i="6"/>
  <c r="R141" i="6"/>
  <c r="T141" i="6"/>
  <c r="BE141" i="6"/>
  <c r="BF141" i="6"/>
  <c r="BG141" i="6"/>
  <c r="BH141" i="6"/>
  <c r="BI141" i="6"/>
  <c r="BK141" i="6"/>
  <c r="J143" i="6"/>
  <c r="BE143" i="6" s="1"/>
  <c r="P143" i="6"/>
  <c r="P140" i="6" s="1"/>
  <c r="R143" i="6"/>
  <c r="T143" i="6"/>
  <c r="BF143" i="6"/>
  <c r="BG143" i="6"/>
  <c r="BH143" i="6"/>
  <c r="BI143" i="6"/>
  <c r="BK143" i="6"/>
  <c r="J146" i="6"/>
  <c r="P146" i="6"/>
  <c r="R146" i="6"/>
  <c r="T146" i="6"/>
  <c r="T140" i="6" s="1"/>
  <c r="BE146" i="6"/>
  <c r="BF146" i="6"/>
  <c r="BG146" i="6"/>
  <c r="BH146" i="6"/>
  <c r="BI146" i="6"/>
  <c r="BK146" i="6"/>
  <c r="T149" i="6"/>
  <c r="J150" i="6"/>
  <c r="BE150" i="6" s="1"/>
  <c r="P150" i="6"/>
  <c r="P149" i="6" s="1"/>
  <c r="R150" i="6"/>
  <c r="T150" i="6"/>
  <c r="BF150" i="6"/>
  <c r="BG150" i="6"/>
  <c r="BH150" i="6"/>
  <c r="BI150" i="6"/>
  <c r="BK150" i="6"/>
  <c r="J153" i="6"/>
  <c r="BE153" i="6" s="1"/>
  <c r="P153" i="6"/>
  <c r="R153" i="6"/>
  <c r="R149" i="6" s="1"/>
  <c r="T153" i="6"/>
  <c r="BF153" i="6"/>
  <c r="BG153" i="6"/>
  <c r="BH153" i="6"/>
  <c r="BI153" i="6"/>
  <c r="BK153" i="6"/>
  <c r="J156" i="6"/>
  <c r="P156" i="6"/>
  <c r="R156" i="6"/>
  <c r="T156" i="6"/>
  <c r="BE156" i="6"/>
  <c r="BF156" i="6"/>
  <c r="BG156" i="6"/>
  <c r="BH156" i="6"/>
  <c r="BI156" i="6"/>
  <c r="BK156" i="6"/>
  <c r="J159" i="6"/>
  <c r="P159" i="6"/>
  <c r="R159" i="6"/>
  <c r="T159" i="6"/>
  <c r="BE159" i="6"/>
  <c r="BF159" i="6"/>
  <c r="BG159" i="6"/>
  <c r="F37" i="6" s="1"/>
  <c r="BB62" i="2" s="1"/>
  <c r="BB61" i="2" s="1"/>
  <c r="AX61" i="2" s="1"/>
  <c r="BH159" i="6"/>
  <c r="BI159" i="6"/>
  <c r="BK159" i="6"/>
  <c r="J162" i="6"/>
  <c r="BE162" i="6" s="1"/>
  <c r="P162" i="6"/>
  <c r="R162" i="6"/>
  <c r="T162" i="6"/>
  <c r="BF162" i="6"/>
  <c r="BG162" i="6"/>
  <c r="BH162" i="6"/>
  <c r="BI162" i="6"/>
  <c r="BK162" i="6"/>
  <c r="J165" i="6"/>
  <c r="P165" i="6"/>
  <c r="R165" i="6"/>
  <c r="T165" i="6"/>
  <c r="BE165" i="6"/>
  <c r="BF165" i="6"/>
  <c r="BG165" i="6"/>
  <c r="BH165" i="6"/>
  <c r="BI165" i="6"/>
  <c r="BK165" i="6"/>
  <c r="BK149" i="6" s="1"/>
  <c r="J149" i="6" s="1"/>
  <c r="J68" i="6" s="1"/>
  <c r="P168" i="6"/>
  <c r="J169" i="6"/>
  <c r="BE169" i="6" s="1"/>
  <c r="P169" i="6"/>
  <c r="R169" i="6"/>
  <c r="R168" i="6" s="1"/>
  <c r="T169" i="6"/>
  <c r="T168" i="6" s="1"/>
  <c r="BF169" i="6"/>
  <c r="BG169" i="6"/>
  <c r="BH169" i="6"/>
  <c r="BI169" i="6"/>
  <c r="BK169" i="6"/>
  <c r="BK168" i="6" s="1"/>
  <c r="J168" i="6" s="1"/>
  <c r="J69" i="6" s="1"/>
  <c r="J172" i="6"/>
  <c r="P172" i="6"/>
  <c r="R172" i="6"/>
  <c r="T172" i="6"/>
  <c r="BE172" i="6"/>
  <c r="BF172" i="6"/>
  <c r="BG172" i="6"/>
  <c r="BH172" i="6"/>
  <c r="BI172" i="6"/>
  <c r="BK172" i="6"/>
  <c r="J175" i="6"/>
  <c r="P175" i="6"/>
  <c r="R175" i="6"/>
  <c r="T175" i="6"/>
  <c r="BE175" i="6"/>
  <c r="BF175" i="6"/>
  <c r="BG175" i="6"/>
  <c r="BH175" i="6"/>
  <c r="BI175" i="6"/>
  <c r="BK175" i="6"/>
  <c r="E7" i="5"/>
  <c r="E50" i="5" s="1"/>
  <c r="J14" i="5"/>
  <c r="J56" i="5" s="1"/>
  <c r="J19" i="5"/>
  <c r="E20" i="5"/>
  <c r="J20" i="5"/>
  <c r="F37" i="5"/>
  <c r="BB60" i="2" s="1"/>
  <c r="BB59" i="2" s="1"/>
  <c r="AX59" i="2" s="1"/>
  <c r="J37" i="5"/>
  <c r="J38" i="5"/>
  <c r="J39" i="5"/>
  <c r="E54" i="5"/>
  <c r="F56" i="5"/>
  <c r="F58" i="5"/>
  <c r="J58" i="5"/>
  <c r="F59" i="5"/>
  <c r="J59" i="5"/>
  <c r="E78" i="5"/>
  <c r="E82" i="5"/>
  <c r="F84" i="5"/>
  <c r="J84" i="5"/>
  <c r="F86" i="5"/>
  <c r="J86" i="5"/>
  <c r="F87" i="5"/>
  <c r="J87" i="5"/>
  <c r="P92" i="5"/>
  <c r="J93" i="5"/>
  <c r="P93" i="5"/>
  <c r="R93" i="5"/>
  <c r="R92" i="5" s="1"/>
  <c r="R91" i="5" s="1"/>
  <c r="R90" i="5" s="1"/>
  <c r="T93" i="5"/>
  <c r="T92" i="5" s="1"/>
  <c r="BE93" i="5"/>
  <c r="BF93" i="5"/>
  <c r="BG93" i="5"/>
  <c r="BH93" i="5"/>
  <c r="F38" i="5" s="1"/>
  <c r="BC60" i="2" s="1"/>
  <c r="BC59" i="2" s="1"/>
  <c r="AY59" i="2" s="1"/>
  <c r="BI93" i="5"/>
  <c r="F39" i="5" s="1"/>
  <c r="BD60" i="2" s="1"/>
  <c r="BD59" i="2" s="1"/>
  <c r="BK93" i="5"/>
  <c r="BK92" i="5" s="1"/>
  <c r="J98" i="5"/>
  <c r="BE98" i="5" s="1"/>
  <c r="P98" i="5"/>
  <c r="P97" i="5" s="1"/>
  <c r="R98" i="5"/>
  <c r="T98" i="5"/>
  <c r="T97" i="5" s="1"/>
  <c r="BF98" i="5"/>
  <c r="F36" i="5" s="1"/>
  <c r="BA60" i="2" s="1"/>
  <c r="BA59" i="2" s="1"/>
  <c r="AW59" i="2" s="1"/>
  <c r="BG98" i="5"/>
  <c r="BH98" i="5"/>
  <c r="BI98" i="5"/>
  <c r="BK98" i="5"/>
  <c r="J102" i="5"/>
  <c r="BE102" i="5" s="1"/>
  <c r="P102" i="5"/>
  <c r="R102" i="5"/>
  <c r="R97" i="5" s="1"/>
  <c r="T102" i="5"/>
  <c r="BF102" i="5"/>
  <c r="BG102" i="5"/>
  <c r="BH102" i="5"/>
  <c r="BI102" i="5"/>
  <c r="BK102" i="5"/>
  <c r="BK97" i="5" s="1"/>
  <c r="J97" i="5" s="1"/>
  <c r="J66" i="5" s="1"/>
  <c r="BK106" i="5"/>
  <c r="J106" i="5" s="1"/>
  <c r="J67" i="5" s="1"/>
  <c r="J107" i="5"/>
  <c r="BE107" i="5" s="1"/>
  <c r="P107" i="5"/>
  <c r="R107" i="5"/>
  <c r="R106" i="5" s="1"/>
  <c r="T107" i="5"/>
  <c r="T106" i="5" s="1"/>
  <c r="BF107" i="5"/>
  <c r="BG107" i="5"/>
  <c r="BH107" i="5"/>
  <c r="BI107" i="5"/>
  <c r="BK107" i="5"/>
  <c r="J109" i="5"/>
  <c r="P109" i="5"/>
  <c r="P106" i="5" s="1"/>
  <c r="R109" i="5"/>
  <c r="T109" i="5"/>
  <c r="BE109" i="5"/>
  <c r="BF109" i="5"/>
  <c r="BG109" i="5"/>
  <c r="BH109" i="5"/>
  <c r="BI109" i="5"/>
  <c r="BK109" i="5"/>
  <c r="J112" i="5"/>
  <c r="P112" i="5"/>
  <c r="R112" i="5"/>
  <c r="T112" i="5"/>
  <c r="BE112" i="5"/>
  <c r="BF112" i="5"/>
  <c r="BG112" i="5"/>
  <c r="BH112" i="5"/>
  <c r="BI112" i="5"/>
  <c r="BK112" i="5"/>
  <c r="J115" i="5"/>
  <c r="J68" i="5" s="1"/>
  <c r="R115" i="5"/>
  <c r="BK115" i="5"/>
  <c r="J116" i="5"/>
  <c r="BE116" i="5" s="1"/>
  <c r="P116" i="5"/>
  <c r="P115" i="5" s="1"/>
  <c r="R116" i="5"/>
  <c r="T116" i="5"/>
  <c r="T115" i="5" s="1"/>
  <c r="BF116" i="5"/>
  <c r="J36" i="5" s="1"/>
  <c r="AW60" i="2" s="1"/>
  <c r="BG116" i="5"/>
  <c r="BH116" i="5"/>
  <c r="BI116" i="5"/>
  <c r="BK116" i="5"/>
  <c r="E7" i="4"/>
  <c r="E86" i="4" s="1"/>
  <c r="J14" i="4"/>
  <c r="J19" i="4"/>
  <c r="E20" i="4"/>
  <c r="J20" i="4"/>
  <c r="J37" i="4"/>
  <c r="AX58" i="2" s="1"/>
  <c r="J38" i="4"/>
  <c r="J39" i="4"/>
  <c r="E54" i="4"/>
  <c r="F56" i="4"/>
  <c r="J56" i="4"/>
  <c r="F58" i="4"/>
  <c r="J58" i="4"/>
  <c r="F59" i="4"/>
  <c r="J59" i="4"/>
  <c r="E90" i="4"/>
  <c r="F92" i="4"/>
  <c r="J92" i="4"/>
  <c r="F94" i="4"/>
  <c r="J94" i="4"/>
  <c r="F95" i="4"/>
  <c r="J95" i="4"/>
  <c r="R100" i="4"/>
  <c r="J101" i="4"/>
  <c r="P101" i="4"/>
  <c r="R101" i="4"/>
  <c r="T101" i="4"/>
  <c r="BE101" i="4"/>
  <c r="BF101" i="4"/>
  <c r="BG101" i="4"/>
  <c r="BH101" i="4"/>
  <c r="F38" i="4" s="1"/>
  <c r="BC58" i="2" s="1"/>
  <c r="BC57" i="2" s="1"/>
  <c r="AY57" i="2" s="1"/>
  <c r="BI101" i="4"/>
  <c r="F39" i="4" s="1"/>
  <c r="BD58" i="2" s="1"/>
  <c r="BD57" i="2" s="1"/>
  <c r="BK101" i="4"/>
  <c r="BK100" i="4" s="1"/>
  <c r="J104" i="4"/>
  <c r="BE104" i="4" s="1"/>
  <c r="P104" i="4"/>
  <c r="R104" i="4"/>
  <c r="T104" i="4"/>
  <c r="BF104" i="4"/>
  <c r="J36" i="4" s="1"/>
  <c r="AW58" i="2" s="1"/>
  <c r="BG104" i="4"/>
  <c r="F37" i="4" s="1"/>
  <c r="BB58" i="2" s="1"/>
  <c r="BB57" i="2" s="1"/>
  <c r="AX57" i="2" s="1"/>
  <c r="BH104" i="4"/>
  <c r="BI104" i="4"/>
  <c r="BK104" i="4"/>
  <c r="J108" i="4"/>
  <c r="BE108" i="4" s="1"/>
  <c r="P108" i="4"/>
  <c r="P100" i="4" s="1"/>
  <c r="R108" i="4"/>
  <c r="T108" i="4"/>
  <c r="BF108" i="4"/>
  <c r="BG108" i="4"/>
  <c r="BH108" i="4"/>
  <c r="BI108" i="4"/>
  <c r="BK108" i="4"/>
  <c r="J111" i="4"/>
  <c r="BE111" i="4" s="1"/>
  <c r="P111" i="4"/>
  <c r="R111" i="4"/>
  <c r="T111" i="4"/>
  <c r="T100" i="4" s="1"/>
  <c r="BF111" i="4"/>
  <c r="BG111" i="4"/>
  <c r="BH111" i="4"/>
  <c r="BI111" i="4"/>
  <c r="BK111" i="4"/>
  <c r="J118" i="4"/>
  <c r="P118" i="4"/>
  <c r="R118" i="4"/>
  <c r="T118" i="4"/>
  <c r="BE118" i="4"/>
  <c r="BF118" i="4"/>
  <c r="F36" i="4" s="1"/>
  <c r="BA58" i="2" s="1"/>
  <c r="BA57" i="2" s="1"/>
  <c r="AW57" i="2" s="1"/>
  <c r="BG118" i="4"/>
  <c r="BH118" i="4"/>
  <c r="BI118" i="4"/>
  <c r="BK118" i="4"/>
  <c r="J126" i="4"/>
  <c r="P126" i="4"/>
  <c r="R126" i="4"/>
  <c r="T126" i="4"/>
  <c r="BE126" i="4"/>
  <c r="BF126" i="4"/>
  <c r="BG126" i="4"/>
  <c r="BH126" i="4"/>
  <c r="BI126" i="4"/>
  <c r="BK126" i="4"/>
  <c r="J130" i="4"/>
  <c r="P130" i="4"/>
  <c r="R130" i="4"/>
  <c r="T130" i="4"/>
  <c r="BE130" i="4"/>
  <c r="BF130" i="4"/>
  <c r="BG130" i="4"/>
  <c r="BH130" i="4"/>
  <c r="BI130" i="4"/>
  <c r="BK130" i="4"/>
  <c r="J136" i="4"/>
  <c r="BE136" i="4" s="1"/>
  <c r="P136" i="4"/>
  <c r="R136" i="4"/>
  <c r="T136" i="4"/>
  <c r="BF136" i="4"/>
  <c r="BG136" i="4"/>
  <c r="BH136" i="4"/>
  <c r="BI136" i="4"/>
  <c r="BK136" i="4"/>
  <c r="J141" i="4"/>
  <c r="BE141" i="4" s="1"/>
  <c r="P141" i="4"/>
  <c r="R141" i="4"/>
  <c r="T141" i="4"/>
  <c r="BF141" i="4"/>
  <c r="BG141" i="4"/>
  <c r="BH141" i="4"/>
  <c r="BI141" i="4"/>
  <c r="BK141" i="4"/>
  <c r="J144" i="4"/>
  <c r="BE144" i="4" s="1"/>
  <c r="P144" i="4"/>
  <c r="R144" i="4"/>
  <c r="T144" i="4"/>
  <c r="BF144" i="4"/>
  <c r="BG144" i="4"/>
  <c r="BH144" i="4"/>
  <c r="BI144" i="4"/>
  <c r="BK144" i="4"/>
  <c r="J146" i="4"/>
  <c r="P146" i="4"/>
  <c r="R146" i="4"/>
  <c r="T146" i="4"/>
  <c r="BE146" i="4"/>
  <c r="BF146" i="4"/>
  <c r="BG146" i="4"/>
  <c r="BH146" i="4"/>
  <c r="BI146" i="4"/>
  <c r="BK146" i="4"/>
  <c r="J148" i="4"/>
  <c r="P148" i="4"/>
  <c r="R148" i="4"/>
  <c r="T148" i="4"/>
  <c r="BE148" i="4"/>
  <c r="BF148" i="4"/>
  <c r="BG148" i="4"/>
  <c r="BH148" i="4"/>
  <c r="BI148" i="4"/>
  <c r="BK148" i="4"/>
  <c r="J152" i="4"/>
  <c r="P152" i="4"/>
  <c r="R152" i="4"/>
  <c r="T152" i="4"/>
  <c r="BE152" i="4"/>
  <c r="BF152" i="4"/>
  <c r="BG152" i="4"/>
  <c r="BH152" i="4"/>
  <c r="BI152" i="4"/>
  <c r="BK152" i="4"/>
  <c r="J154" i="4"/>
  <c r="BE154" i="4" s="1"/>
  <c r="P154" i="4"/>
  <c r="R154" i="4"/>
  <c r="T154" i="4"/>
  <c r="BF154" i="4"/>
  <c r="BG154" i="4"/>
  <c r="BH154" i="4"/>
  <c r="BI154" i="4"/>
  <c r="BK154" i="4"/>
  <c r="J159" i="4"/>
  <c r="BE159" i="4" s="1"/>
  <c r="P159" i="4"/>
  <c r="R159" i="4"/>
  <c r="T159" i="4"/>
  <c r="BF159" i="4"/>
  <c r="BG159" i="4"/>
  <c r="BH159" i="4"/>
  <c r="BI159" i="4"/>
  <c r="BK159" i="4"/>
  <c r="J163" i="4"/>
  <c r="BE163" i="4" s="1"/>
  <c r="P163" i="4"/>
  <c r="R163" i="4"/>
  <c r="T163" i="4"/>
  <c r="BF163" i="4"/>
  <c r="BG163" i="4"/>
  <c r="BH163" i="4"/>
  <c r="BI163" i="4"/>
  <c r="BK163" i="4"/>
  <c r="J169" i="4"/>
  <c r="P169" i="4"/>
  <c r="R169" i="4"/>
  <c r="T169" i="4"/>
  <c r="BE169" i="4"/>
  <c r="BF169" i="4"/>
  <c r="BG169" i="4"/>
  <c r="BH169" i="4"/>
  <c r="BI169" i="4"/>
  <c r="BK169" i="4"/>
  <c r="J172" i="4"/>
  <c r="P172" i="4"/>
  <c r="R172" i="4"/>
  <c r="T172" i="4"/>
  <c r="BE172" i="4"/>
  <c r="BF172" i="4"/>
  <c r="BG172" i="4"/>
  <c r="BH172" i="4"/>
  <c r="BI172" i="4"/>
  <c r="BK172" i="4"/>
  <c r="J176" i="4"/>
  <c r="P176" i="4"/>
  <c r="R176" i="4"/>
  <c r="T176" i="4"/>
  <c r="BE176" i="4"/>
  <c r="BF176" i="4"/>
  <c r="BG176" i="4"/>
  <c r="BH176" i="4"/>
  <c r="BI176" i="4"/>
  <c r="BK176" i="4"/>
  <c r="J180" i="4"/>
  <c r="BE180" i="4" s="1"/>
  <c r="P180" i="4"/>
  <c r="R180" i="4"/>
  <c r="T180" i="4"/>
  <c r="BF180" i="4"/>
  <c r="BG180" i="4"/>
  <c r="BH180" i="4"/>
  <c r="BI180" i="4"/>
  <c r="BK180" i="4"/>
  <c r="J184" i="4"/>
  <c r="BE184" i="4" s="1"/>
  <c r="P184" i="4"/>
  <c r="R184" i="4"/>
  <c r="T184" i="4"/>
  <c r="BF184" i="4"/>
  <c r="BG184" i="4"/>
  <c r="BH184" i="4"/>
  <c r="BI184" i="4"/>
  <c r="BK184" i="4"/>
  <c r="J189" i="4"/>
  <c r="BE189" i="4" s="1"/>
  <c r="P189" i="4"/>
  <c r="R189" i="4"/>
  <c r="T189" i="4"/>
  <c r="BF189" i="4"/>
  <c r="BG189" i="4"/>
  <c r="BH189" i="4"/>
  <c r="BI189" i="4"/>
  <c r="BK189" i="4"/>
  <c r="J192" i="4"/>
  <c r="P192" i="4"/>
  <c r="R192" i="4"/>
  <c r="T192" i="4"/>
  <c r="BE192" i="4"/>
  <c r="BF192" i="4"/>
  <c r="BG192" i="4"/>
  <c r="BH192" i="4"/>
  <c r="BI192" i="4"/>
  <c r="BK192" i="4"/>
  <c r="J197" i="4"/>
  <c r="P197" i="4"/>
  <c r="R197" i="4"/>
  <c r="T197" i="4"/>
  <c r="BE197" i="4"/>
  <c r="BF197" i="4"/>
  <c r="BG197" i="4"/>
  <c r="BH197" i="4"/>
  <c r="BI197" i="4"/>
  <c r="BK197" i="4"/>
  <c r="J202" i="4"/>
  <c r="P202" i="4"/>
  <c r="R202" i="4"/>
  <c r="T202" i="4"/>
  <c r="BE202" i="4"/>
  <c r="BF202" i="4"/>
  <c r="BG202" i="4"/>
  <c r="BH202" i="4"/>
  <c r="BI202" i="4"/>
  <c r="BK202" i="4"/>
  <c r="J206" i="4"/>
  <c r="BE206" i="4" s="1"/>
  <c r="P206" i="4"/>
  <c r="R206" i="4"/>
  <c r="T206" i="4"/>
  <c r="BF206" i="4"/>
  <c r="BG206" i="4"/>
  <c r="BH206" i="4"/>
  <c r="BI206" i="4"/>
  <c r="BK206" i="4"/>
  <c r="J212" i="4"/>
  <c r="BE212" i="4" s="1"/>
  <c r="P212" i="4"/>
  <c r="R212" i="4"/>
  <c r="T212" i="4"/>
  <c r="BF212" i="4"/>
  <c r="BG212" i="4"/>
  <c r="BH212" i="4"/>
  <c r="BI212" i="4"/>
  <c r="BK212" i="4"/>
  <c r="J218" i="4"/>
  <c r="BE218" i="4" s="1"/>
  <c r="P218" i="4"/>
  <c r="R218" i="4"/>
  <c r="T218" i="4"/>
  <c r="BF218" i="4"/>
  <c r="BG218" i="4"/>
  <c r="BH218" i="4"/>
  <c r="BI218" i="4"/>
  <c r="BK218" i="4"/>
  <c r="J222" i="4"/>
  <c r="P222" i="4"/>
  <c r="R222" i="4"/>
  <c r="T222" i="4"/>
  <c r="BE222" i="4"/>
  <c r="BF222" i="4"/>
  <c r="BG222" i="4"/>
  <c r="BH222" i="4"/>
  <c r="BI222" i="4"/>
  <c r="BK222" i="4"/>
  <c r="J226" i="4"/>
  <c r="P226" i="4"/>
  <c r="R226" i="4"/>
  <c r="T226" i="4"/>
  <c r="BE226" i="4"/>
  <c r="BF226" i="4"/>
  <c r="BG226" i="4"/>
  <c r="BH226" i="4"/>
  <c r="BI226" i="4"/>
  <c r="BK226" i="4"/>
  <c r="J230" i="4"/>
  <c r="P230" i="4"/>
  <c r="R230" i="4"/>
  <c r="T230" i="4"/>
  <c r="BE230" i="4"/>
  <c r="BF230" i="4"/>
  <c r="BG230" i="4"/>
  <c r="BH230" i="4"/>
  <c r="BI230" i="4"/>
  <c r="BK230" i="4"/>
  <c r="J234" i="4"/>
  <c r="BE234" i="4" s="1"/>
  <c r="P234" i="4"/>
  <c r="R234" i="4"/>
  <c r="T234" i="4"/>
  <c r="BF234" i="4"/>
  <c r="BG234" i="4"/>
  <c r="BH234" i="4"/>
  <c r="BI234" i="4"/>
  <c r="BK234" i="4"/>
  <c r="J241" i="4"/>
  <c r="BE241" i="4" s="1"/>
  <c r="P241" i="4"/>
  <c r="R241" i="4"/>
  <c r="T241" i="4"/>
  <c r="BF241" i="4"/>
  <c r="BG241" i="4"/>
  <c r="BH241" i="4"/>
  <c r="BI241" i="4"/>
  <c r="BK241" i="4"/>
  <c r="J247" i="4"/>
  <c r="BE247" i="4" s="1"/>
  <c r="P247" i="4"/>
  <c r="R247" i="4"/>
  <c r="T247" i="4"/>
  <c r="BF247" i="4"/>
  <c r="BG247" i="4"/>
  <c r="BH247" i="4"/>
  <c r="BI247" i="4"/>
  <c r="BK247" i="4"/>
  <c r="J254" i="4"/>
  <c r="P254" i="4"/>
  <c r="R254" i="4"/>
  <c r="T254" i="4"/>
  <c r="BE254" i="4"/>
  <c r="BF254" i="4"/>
  <c r="BG254" i="4"/>
  <c r="BH254" i="4"/>
  <c r="BI254" i="4"/>
  <c r="BK254" i="4"/>
  <c r="J257" i="4"/>
  <c r="P257" i="4"/>
  <c r="R257" i="4"/>
  <c r="T257" i="4"/>
  <c r="BE257" i="4"/>
  <c r="BF257" i="4"/>
  <c r="BG257" i="4"/>
  <c r="BH257" i="4"/>
  <c r="BI257" i="4"/>
  <c r="BK257" i="4"/>
  <c r="J263" i="4"/>
  <c r="P263" i="4"/>
  <c r="R263" i="4"/>
  <c r="T263" i="4"/>
  <c r="BE263" i="4"/>
  <c r="BF263" i="4"/>
  <c r="BG263" i="4"/>
  <c r="BH263" i="4"/>
  <c r="BI263" i="4"/>
  <c r="BK263" i="4"/>
  <c r="J266" i="4"/>
  <c r="BE266" i="4" s="1"/>
  <c r="P266" i="4"/>
  <c r="R266" i="4"/>
  <c r="T266" i="4"/>
  <c r="BF266" i="4"/>
  <c r="BG266" i="4"/>
  <c r="BH266" i="4"/>
  <c r="BI266" i="4"/>
  <c r="BK266" i="4"/>
  <c r="J273" i="4"/>
  <c r="BE273" i="4" s="1"/>
  <c r="P273" i="4"/>
  <c r="R273" i="4"/>
  <c r="T273" i="4"/>
  <c r="BF273" i="4"/>
  <c r="BG273" i="4"/>
  <c r="BH273" i="4"/>
  <c r="BI273" i="4"/>
  <c r="BK273" i="4"/>
  <c r="J279" i="4"/>
  <c r="BE279" i="4" s="1"/>
  <c r="P279" i="4"/>
  <c r="R279" i="4"/>
  <c r="T279" i="4"/>
  <c r="BF279" i="4"/>
  <c r="BG279" i="4"/>
  <c r="BH279" i="4"/>
  <c r="BI279" i="4"/>
  <c r="BK279" i="4"/>
  <c r="J286" i="4"/>
  <c r="P286" i="4"/>
  <c r="R286" i="4"/>
  <c r="T286" i="4"/>
  <c r="BE286" i="4"/>
  <c r="BF286" i="4"/>
  <c r="BG286" i="4"/>
  <c r="BH286" i="4"/>
  <c r="BI286" i="4"/>
  <c r="BK286" i="4"/>
  <c r="J293" i="4"/>
  <c r="P293" i="4"/>
  <c r="R293" i="4"/>
  <c r="T293" i="4"/>
  <c r="BE293" i="4"/>
  <c r="BF293" i="4"/>
  <c r="BG293" i="4"/>
  <c r="BH293" i="4"/>
  <c r="BI293" i="4"/>
  <c r="BK293" i="4"/>
  <c r="J300" i="4"/>
  <c r="P300" i="4"/>
  <c r="R300" i="4"/>
  <c r="T300" i="4"/>
  <c r="BE300" i="4"/>
  <c r="BF300" i="4"/>
  <c r="BG300" i="4"/>
  <c r="BH300" i="4"/>
  <c r="BI300" i="4"/>
  <c r="BK300" i="4"/>
  <c r="J305" i="4"/>
  <c r="BE305" i="4" s="1"/>
  <c r="P305" i="4"/>
  <c r="R305" i="4"/>
  <c r="T305" i="4"/>
  <c r="BF305" i="4"/>
  <c r="BG305" i="4"/>
  <c r="BH305" i="4"/>
  <c r="BI305" i="4"/>
  <c r="BK305" i="4"/>
  <c r="J308" i="4"/>
  <c r="BE308" i="4" s="1"/>
  <c r="P308" i="4"/>
  <c r="R308" i="4"/>
  <c r="T308" i="4"/>
  <c r="BF308" i="4"/>
  <c r="BG308" i="4"/>
  <c r="BH308" i="4"/>
  <c r="BI308" i="4"/>
  <c r="BK308" i="4"/>
  <c r="J311" i="4"/>
  <c r="BE311" i="4" s="1"/>
  <c r="P311" i="4"/>
  <c r="R311" i="4"/>
  <c r="T311" i="4"/>
  <c r="BF311" i="4"/>
  <c r="BG311" i="4"/>
  <c r="BH311" i="4"/>
  <c r="BI311" i="4"/>
  <c r="BK311" i="4"/>
  <c r="J314" i="4"/>
  <c r="P314" i="4"/>
  <c r="R314" i="4"/>
  <c r="T314" i="4"/>
  <c r="BE314" i="4"/>
  <c r="BF314" i="4"/>
  <c r="BG314" i="4"/>
  <c r="BH314" i="4"/>
  <c r="BI314" i="4"/>
  <c r="BK314" i="4"/>
  <c r="J319" i="4"/>
  <c r="P319" i="4"/>
  <c r="R319" i="4"/>
  <c r="T319" i="4"/>
  <c r="BE319" i="4"/>
  <c r="BF319" i="4"/>
  <c r="BG319" i="4"/>
  <c r="BH319" i="4"/>
  <c r="BI319" i="4"/>
  <c r="BK319" i="4"/>
  <c r="J322" i="4"/>
  <c r="P322" i="4"/>
  <c r="R322" i="4"/>
  <c r="T322" i="4"/>
  <c r="BE322" i="4"/>
  <c r="BF322" i="4"/>
  <c r="BG322" i="4"/>
  <c r="BH322" i="4"/>
  <c r="BI322" i="4"/>
  <c r="BK322" i="4"/>
  <c r="J325" i="4"/>
  <c r="BE325" i="4" s="1"/>
  <c r="P325" i="4"/>
  <c r="R325" i="4"/>
  <c r="T325" i="4"/>
  <c r="BF325" i="4"/>
  <c r="BG325" i="4"/>
  <c r="BH325" i="4"/>
  <c r="BI325" i="4"/>
  <c r="BK325" i="4"/>
  <c r="J328" i="4"/>
  <c r="BE328" i="4" s="1"/>
  <c r="P328" i="4"/>
  <c r="R328" i="4"/>
  <c r="T328" i="4"/>
  <c r="BF328" i="4"/>
  <c r="BG328" i="4"/>
  <c r="BH328" i="4"/>
  <c r="BI328" i="4"/>
  <c r="BK328" i="4"/>
  <c r="J332" i="4"/>
  <c r="BE332" i="4" s="1"/>
  <c r="P332" i="4"/>
  <c r="R332" i="4"/>
  <c r="T332" i="4"/>
  <c r="BF332" i="4"/>
  <c r="BG332" i="4"/>
  <c r="BH332" i="4"/>
  <c r="BI332" i="4"/>
  <c r="BK332" i="4"/>
  <c r="J339" i="4"/>
  <c r="P339" i="4"/>
  <c r="R339" i="4"/>
  <c r="T339" i="4"/>
  <c r="BE339" i="4"/>
  <c r="BF339" i="4"/>
  <c r="BG339" i="4"/>
  <c r="BH339" i="4"/>
  <c r="BI339" i="4"/>
  <c r="BK339" i="4"/>
  <c r="J345" i="4"/>
  <c r="BE345" i="4" s="1"/>
  <c r="P345" i="4"/>
  <c r="P344" i="4" s="1"/>
  <c r="R345" i="4"/>
  <c r="R344" i="4" s="1"/>
  <c r="T345" i="4"/>
  <c r="T344" i="4" s="1"/>
  <c r="BF345" i="4"/>
  <c r="BG345" i="4"/>
  <c r="BH345" i="4"/>
  <c r="BI345" i="4"/>
  <c r="BK345" i="4"/>
  <c r="BK344" i="4" s="1"/>
  <c r="J344" i="4" s="1"/>
  <c r="J66" i="4" s="1"/>
  <c r="BK347" i="4"/>
  <c r="J347" i="4" s="1"/>
  <c r="J67" i="4" s="1"/>
  <c r="J348" i="4"/>
  <c r="BE348" i="4" s="1"/>
  <c r="P348" i="4"/>
  <c r="R348" i="4"/>
  <c r="T348" i="4"/>
  <c r="BF348" i="4"/>
  <c r="BG348" i="4"/>
  <c r="BH348" i="4"/>
  <c r="BI348" i="4"/>
  <c r="BK348" i="4"/>
  <c r="J354" i="4"/>
  <c r="BE354" i="4" s="1"/>
  <c r="P354" i="4"/>
  <c r="P347" i="4" s="1"/>
  <c r="R354" i="4"/>
  <c r="R347" i="4" s="1"/>
  <c r="T354" i="4"/>
  <c r="BF354" i="4"/>
  <c r="BG354" i="4"/>
  <c r="BH354" i="4"/>
  <c r="BI354" i="4"/>
  <c r="BK354" i="4"/>
  <c r="J357" i="4"/>
  <c r="BE357" i="4" s="1"/>
  <c r="P357" i="4"/>
  <c r="R357" i="4"/>
  <c r="T357" i="4"/>
  <c r="T347" i="4" s="1"/>
  <c r="BF357" i="4"/>
  <c r="BG357" i="4"/>
  <c r="BH357" i="4"/>
  <c r="BI357" i="4"/>
  <c r="BK357" i="4"/>
  <c r="J361" i="4"/>
  <c r="BE361" i="4" s="1"/>
  <c r="P361" i="4"/>
  <c r="P360" i="4" s="1"/>
  <c r="R361" i="4"/>
  <c r="T361" i="4"/>
  <c r="BF361" i="4"/>
  <c r="BG361" i="4"/>
  <c r="BH361" i="4"/>
  <c r="BI361" i="4"/>
  <c r="BK361" i="4"/>
  <c r="J367" i="4"/>
  <c r="BE367" i="4" s="1"/>
  <c r="P367" i="4"/>
  <c r="R367" i="4"/>
  <c r="R360" i="4" s="1"/>
  <c r="T367" i="4"/>
  <c r="T360" i="4" s="1"/>
  <c r="BF367" i="4"/>
  <c r="BG367" i="4"/>
  <c r="BH367" i="4"/>
  <c r="BI367" i="4"/>
  <c r="BK367" i="4"/>
  <c r="J371" i="4"/>
  <c r="P371" i="4"/>
  <c r="R371" i="4"/>
  <c r="T371" i="4"/>
  <c r="BE371" i="4"/>
  <c r="BF371" i="4"/>
  <c r="BG371" i="4"/>
  <c r="BH371" i="4"/>
  <c r="BI371" i="4"/>
  <c r="BK371" i="4"/>
  <c r="J375" i="4"/>
  <c r="P375" i="4"/>
  <c r="R375" i="4"/>
  <c r="T375" i="4"/>
  <c r="BE375" i="4"/>
  <c r="BF375" i="4"/>
  <c r="BG375" i="4"/>
  <c r="BH375" i="4"/>
  <c r="BI375" i="4"/>
  <c r="BK375" i="4"/>
  <c r="J381" i="4"/>
  <c r="BE381" i="4" s="1"/>
  <c r="P381" i="4"/>
  <c r="R381" i="4"/>
  <c r="T381" i="4"/>
  <c r="BF381" i="4"/>
  <c r="BG381" i="4"/>
  <c r="BH381" i="4"/>
  <c r="BI381" i="4"/>
  <c r="BK381" i="4"/>
  <c r="J387" i="4"/>
  <c r="P387" i="4"/>
  <c r="R387" i="4"/>
  <c r="T387" i="4"/>
  <c r="BE387" i="4"/>
  <c r="BF387" i="4"/>
  <c r="BG387" i="4"/>
  <c r="BH387" i="4"/>
  <c r="BI387" i="4"/>
  <c r="BK387" i="4"/>
  <c r="BK360" i="4" s="1"/>
  <c r="J360" i="4" s="1"/>
  <c r="J68" i="4" s="1"/>
  <c r="J393" i="4"/>
  <c r="BE393" i="4" s="1"/>
  <c r="P393" i="4"/>
  <c r="R393" i="4"/>
  <c r="T393" i="4"/>
  <c r="BF393" i="4"/>
  <c r="BG393" i="4"/>
  <c r="BH393" i="4"/>
  <c r="BI393" i="4"/>
  <c r="BK393" i="4"/>
  <c r="J399" i="4"/>
  <c r="BE399" i="4" s="1"/>
  <c r="P399" i="4"/>
  <c r="R399" i="4"/>
  <c r="T399" i="4"/>
  <c r="BF399" i="4"/>
  <c r="BG399" i="4"/>
  <c r="BH399" i="4"/>
  <c r="BI399" i="4"/>
  <c r="BK399" i="4"/>
  <c r="J405" i="4"/>
  <c r="P405" i="4"/>
  <c r="R405" i="4"/>
  <c r="T405" i="4"/>
  <c r="BE405" i="4"/>
  <c r="BF405" i="4"/>
  <c r="BG405" i="4"/>
  <c r="BH405" i="4"/>
  <c r="BI405" i="4"/>
  <c r="BK405" i="4"/>
  <c r="J411" i="4"/>
  <c r="P411" i="4"/>
  <c r="R411" i="4"/>
  <c r="T411" i="4"/>
  <c r="BE411" i="4"/>
  <c r="BF411" i="4"/>
  <c r="BG411" i="4"/>
  <c r="BH411" i="4"/>
  <c r="BI411" i="4"/>
  <c r="BK411" i="4"/>
  <c r="J415" i="4"/>
  <c r="BE415" i="4" s="1"/>
  <c r="P415" i="4"/>
  <c r="R415" i="4"/>
  <c r="T415" i="4"/>
  <c r="BF415" i="4"/>
  <c r="BG415" i="4"/>
  <c r="BH415" i="4"/>
  <c r="BI415" i="4"/>
  <c r="BK415" i="4"/>
  <c r="J418" i="4"/>
  <c r="P418" i="4"/>
  <c r="R418" i="4"/>
  <c r="T418" i="4"/>
  <c r="BE418" i="4"/>
  <c r="BF418" i="4"/>
  <c r="BG418" i="4"/>
  <c r="BH418" i="4"/>
  <c r="BI418" i="4"/>
  <c r="BK418" i="4"/>
  <c r="J421" i="4"/>
  <c r="BE421" i="4" s="1"/>
  <c r="P421" i="4"/>
  <c r="R421" i="4"/>
  <c r="T421" i="4"/>
  <c r="BF421" i="4"/>
  <c r="BG421" i="4"/>
  <c r="BH421" i="4"/>
  <c r="BI421" i="4"/>
  <c r="BK421" i="4"/>
  <c r="R424" i="4"/>
  <c r="J425" i="4"/>
  <c r="P425" i="4"/>
  <c r="R425" i="4"/>
  <c r="T425" i="4"/>
  <c r="BE425" i="4"/>
  <c r="BF425" i="4"/>
  <c r="BG425" i="4"/>
  <c r="BH425" i="4"/>
  <c r="BI425" i="4"/>
  <c r="BK425" i="4"/>
  <c r="BK424" i="4" s="1"/>
  <c r="J424" i="4" s="1"/>
  <c r="J69" i="4" s="1"/>
  <c r="J429" i="4"/>
  <c r="BE429" i="4" s="1"/>
  <c r="P429" i="4"/>
  <c r="R429" i="4"/>
  <c r="T429" i="4"/>
  <c r="BF429" i="4"/>
  <c r="BG429" i="4"/>
  <c r="BH429" i="4"/>
  <c r="BI429" i="4"/>
  <c r="BK429" i="4"/>
  <c r="J432" i="4"/>
  <c r="BE432" i="4" s="1"/>
  <c r="P432" i="4"/>
  <c r="P424" i="4" s="1"/>
  <c r="R432" i="4"/>
  <c r="T432" i="4"/>
  <c r="BF432" i="4"/>
  <c r="BG432" i="4"/>
  <c r="BH432" i="4"/>
  <c r="BI432" i="4"/>
  <c r="BK432" i="4"/>
  <c r="J435" i="4"/>
  <c r="BE435" i="4" s="1"/>
  <c r="P435" i="4"/>
  <c r="R435" i="4"/>
  <c r="T435" i="4"/>
  <c r="T424" i="4" s="1"/>
  <c r="BF435" i="4"/>
  <c r="BG435" i="4"/>
  <c r="BH435" i="4"/>
  <c r="BI435" i="4"/>
  <c r="BK435" i="4"/>
  <c r="J437" i="4"/>
  <c r="P437" i="4"/>
  <c r="R437" i="4"/>
  <c r="T437" i="4"/>
  <c r="BE437" i="4"/>
  <c r="BF437" i="4"/>
  <c r="BG437" i="4"/>
  <c r="BH437" i="4"/>
  <c r="BI437" i="4"/>
  <c r="BK437" i="4"/>
  <c r="J440" i="4"/>
  <c r="P440" i="4"/>
  <c r="R440" i="4"/>
  <c r="T440" i="4"/>
  <c r="BE440" i="4"/>
  <c r="BF440" i="4"/>
  <c r="BG440" i="4"/>
  <c r="BH440" i="4"/>
  <c r="BI440" i="4"/>
  <c r="BK440" i="4"/>
  <c r="J443" i="4"/>
  <c r="P443" i="4"/>
  <c r="R443" i="4"/>
  <c r="T443" i="4"/>
  <c r="BE443" i="4"/>
  <c r="BF443" i="4"/>
  <c r="BG443" i="4"/>
  <c r="BH443" i="4"/>
  <c r="BI443" i="4"/>
  <c r="BK443" i="4"/>
  <c r="J446" i="4"/>
  <c r="BE446" i="4" s="1"/>
  <c r="P446" i="4"/>
  <c r="R446" i="4"/>
  <c r="T446" i="4"/>
  <c r="BF446" i="4"/>
  <c r="BG446" i="4"/>
  <c r="BH446" i="4"/>
  <c r="BI446" i="4"/>
  <c r="BK446" i="4"/>
  <c r="J448" i="4"/>
  <c r="BE448" i="4" s="1"/>
  <c r="P448" i="4"/>
  <c r="R448" i="4"/>
  <c r="T448" i="4"/>
  <c r="BF448" i="4"/>
  <c r="BG448" i="4"/>
  <c r="BH448" i="4"/>
  <c r="BI448" i="4"/>
  <c r="BK448" i="4"/>
  <c r="J450" i="4"/>
  <c r="BE450" i="4" s="1"/>
  <c r="P450" i="4"/>
  <c r="R450" i="4"/>
  <c r="T450" i="4"/>
  <c r="BF450" i="4"/>
  <c r="BG450" i="4"/>
  <c r="BH450" i="4"/>
  <c r="BI450" i="4"/>
  <c r="BK450" i="4"/>
  <c r="J452" i="4"/>
  <c r="P452" i="4"/>
  <c r="R452" i="4"/>
  <c r="T452" i="4"/>
  <c r="BE452" i="4"/>
  <c r="BF452" i="4"/>
  <c r="BG452" i="4"/>
  <c r="BH452" i="4"/>
  <c r="BI452" i="4"/>
  <c r="BK452" i="4"/>
  <c r="J455" i="4"/>
  <c r="P455" i="4"/>
  <c r="R455" i="4"/>
  <c r="T455" i="4"/>
  <c r="BE455" i="4"/>
  <c r="BF455" i="4"/>
  <c r="BG455" i="4"/>
  <c r="BH455" i="4"/>
  <c r="BI455" i="4"/>
  <c r="BK455" i="4"/>
  <c r="J458" i="4"/>
  <c r="P458" i="4"/>
  <c r="R458" i="4"/>
  <c r="T458" i="4"/>
  <c r="BE458" i="4"/>
  <c r="BF458" i="4"/>
  <c r="BG458" i="4"/>
  <c r="BH458" i="4"/>
  <c r="BI458" i="4"/>
  <c r="BK458" i="4"/>
  <c r="J461" i="4"/>
  <c r="P461" i="4"/>
  <c r="R461" i="4"/>
  <c r="T461" i="4"/>
  <c r="BE461" i="4"/>
  <c r="BF461" i="4"/>
  <c r="BG461" i="4"/>
  <c r="BH461" i="4"/>
  <c r="BI461" i="4"/>
  <c r="BK461" i="4"/>
  <c r="J464" i="4"/>
  <c r="BE464" i="4" s="1"/>
  <c r="P464" i="4"/>
  <c r="R464" i="4"/>
  <c r="T464" i="4"/>
  <c r="BF464" i="4"/>
  <c r="BG464" i="4"/>
  <c r="BH464" i="4"/>
  <c r="BI464" i="4"/>
  <c r="BK464" i="4"/>
  <c r="J467" i="4"/>
  <c r="BE467" i="4" s="1"/>
  <c r="P467" i="4"/>
  <c r="R467" i="4"/>
  <c r="T467" i="4"/>
  <c r="BF467" i="4"/>
  <c r="BG467" i="4"/>
  <c r="BH467" i="4"/>
  <c r="BI467" i="4"/>
  <c r="BK467" i="4"/>
  <c r="J470" i="4"/>
  <c r="P470" i="4"/>
  <c r="R470" i="4"/>
  <c r="T470" i="4"/>
  <c r="BE470" i="4"/>
  <c r="BF470" i="4"/>
  <c r="BG470" i="4"/>
  <c r="BH470" i="4"/>
  <c r="BI470" i="4"/>
  <c r="BK470" i="4"/>
  <c r="J473" i="4"/>
  <c r="P473" i="4"/>
  <c r="R473" i="4"/>
  <c r="T473" i="4"/>
  <c r="BE473" i="4"/>
  <c r="BF473" i="4"/>
  <c r="BG473" i="4"/>
  <c r="BH473" i="4"/>
  <c r="BI473" i="4"/>
  <c r="BK473" i="4"/>
  <c r="J475" i="4"/>
  <c r="P475" i="4"/>
  <c r="R475" i="4"/>
  <c r="T475" i="4"/>
  <c r="BE475" i="4"/>
  <c r="BF475" i="4"/>
  <c r="BG475" i="4"/>
  <c r="BH475" i="4"/>
  <c r="BI475" i="4"/>
  <c r="BK475" i="4"/>
  <c r="J477" i="4"/>
  <c r="P477" i="4"/>
  <c r="R477" i="4"/>
  <c r="T477" i="4"/>
  <c r="BE477" i="4"/>
  <c r="BF477" i="4"/>
  <c r="BG477" i="4"/>
  <c r="BH477" i="4"/>
  <c r="BI477" i="4"/>
  <c r="BK477" i="4"/>
  <c r="J480" i="4"/>
  <c r="BE480" i="4" s="1"/>
  <c r="P480" i="4"/>
  <c r="R480" i="4"/>
  <c r="T480" i="4"/>
  <c r="BF480" i="4"/>
  <c r="BG480" i="4"/>
  <c r="BH480" i="4"/>
  <c r="BI480" i="4"/>
  <c r="BK480" i="4"/>
  <c r="J483" i="4"/>
  <c r="BE483" i="4" s="1"/>
  <c r="P483" i="4"/>
  <c r="R483" i="4"/>
  <c r="T483" i="4"/>
  <c r="BF483" i="4"/>
  <c r="BG483" i="4"/>
  <c r="BH483" i="4"/>
  <c r="BI483" i="4"/>
  <c r="BK483" i="4"/>
  <c r="J487" i="4"/>
  <c r="P487" i="4"/>
  <c r="R487" i="4"/>
  <c r="T487" i="4"/>
  <c r="BE487" i="4"/>
  <c r="BF487" i="4"/>
  <c r="BG487" i="4"/>
  <c r="BH487" i="4"/>
  <c r="BI487" i="4"/>
  <c r="BK487" i="4"/>
  <c r="J491" i="4"/>
  <c r="BE491" i="4" s="1"/>
  <c r="P491" i="4"/>
  <c r="P490" i="4" s="1"/>
  <c r="R491" i="4"/>
  <c r="R490" i="4" s="1"/>
  <c r="T491" i="4"/>
  <c r="T490" i="4" s="1"/>
  <c r="BF491" i="4"/>
  <c r="BG491" i="4"/>
  <c r="BH491" i="4"/>
  <c r="BI491" i="4"/>
  <c r="BK491" i="4"/>
  <c r="BK490" i="4" s="1"/>
  <c r="J490" i="4" s="1"/>
  <c r="J70" i="4" s="1"/>
  <c r="J494" i="4"/>
  <c r="P494" i="4"/>
  <c r="R494" i="4"/>
  <c r="T494" i="4"/>
  <c r="BE494" i="4"/>
  <c r="BF494" i="4"/>
  <c r="BG494" i="4"/>
  <c r="BH494" i="4"/>
  <c r="BI494" i="4"/>
  <c r="BK494" i="4"/>
  <c r="J497" i="4"/>
  <c r="P497" i="4"/>
  <c r="R497" i="4"/>
  <c r="T497" i="4"/>
  <c r="BE497" i="4"/>
  <c r="BF497" i="4"/>
  <c r="BG497" i="4"/>
  <c r="BH497" i="4"/>
  <c r="BI497" i="4"/>
  <c r="BK497" i="4"/>
  <c r="J499" i="4"/>
  <c r="BE499" i="4" s="1"/>
  <c r="P499" i="4"/>
  <c r="R499" i="4"/>
  <c r="T499" i="4"/>
  <c r="BF499" i="4"/>
  <c r="BG499" i="4"/>
  <c r="BH499" i="4"/>
  <c r="BI499" i="4"/>
  <c r="BK499" i="4"/>
  <c r="J502" i="4"/>
  <c r="P502" i="4"/>
  <c r="R502" i="4"/>
  <c r="T502" i="4"/>
  <c r="BE502" i="4"/>
  <c r="BF502" i="4"/>
  <c r="BG502" i="4"/>
  <c r="BH502" i="4"/>
  <c r="BI502" i="4"/>
  <c r="BK502" i="4"/>
  <c r="J507" i="4"/>
  <c r="BE507" i="4" s="1"/>
  <c r="P507" i="4"/>
  <c r="R507" i="4"/>
  <c r="T507" i="4"/>
  <c r="BF507" i="4"/>
  <c r="BG507" i="4"/>
  <c r="BH507" i="4"/>
  <c r="BI507" i="4"/>
  <c r="BK507" i="4"/>
  <c r="J512" i="4"/>
  <c r="BE512" i="4" s="1"/>
  <c r="P512" i="4"/>
  <c r="R512" i="4"/>
  <c r="T512" i="4"/>
  <c r="BF512" i="4"/>
  <c r="BG512" i="4"/>
  <c r="BH512" i="4"/>
  <c r="BI512" i="4"/>
  <c r="BK512" i="4"/>
  <c r="J518" i="4"/>
  <c r="P518" i="4"/>
  <c r="R518" i="4"/>
  <c r="T518" i="4"/>
  <c r="BE518" i="4"/>
  <c r="BF518" i="4"/>
  <c r="BG518" i="4"/>
  <c r="BH518" i="4"/>
  <c r="BI518" i="4"/>
  <c r="BK518" i="4"/>
  <c r="J520" i="4"/>
  <c r="P520" i="4"/>
  <c r="R520" i="4"/>
  <c r="T520" i="4"/>
  <c r="BE520" i="4"/>
  <c r="BF520" i="4"/>
  <c r="BG520" i="4"/>
  <c r="BH520" i="4"/>
  <c r="BI520" i="4"/>
  <c r="BK520" i="4"/>
  <c r="J523" i="4"/>
  <c r="BE523" i="4" s="1"/>
  <c r="P523" i="4"/>
  <c r="R523" i="4"/>
  <c r="T523" i="4"/>
  <c r="BF523" i="4"/>
  <c r="BG523" i="4"/>
  <c r="BH523" i="4"/>
  <c r="BI523" i="4"/>
  <c r="BK523" i="4"/>
  <c r="J526" i="4"/>
  <c r="BE526" i="4" s="1"/>
  <c r="P526" i="4"/>
  <c r="R526" i="4"/>
  <c r="T526" i="4"/>
  <c r="BF526" i="4"/>
  <c r="BG526" i="4"/>
  <c r="BH526" i="4"/>
  <c r="BI526" i="4"/>
  <c r="BK526" i="4"/>
  <c r="J530" i="4"/>
  <c r="BE530" i="4" s="1"/>
  <c r="P530" i="4"/>
  <c r="R530" i="4"/>
  <c r="T530" i="4"/>
  <c r="BF530" i="4"/>
  <c r="BG530" i="4"/>
  <c r="BH530" i="4"/>
  <c r="BI530" i="4"/>
  <c r="BK530" i="4"/>
  <c r="R533" i="4"/>
  <c r="J534" i="4"/>
  <c r="P534" i="4"/>
  <c r="R534" i="4"/>
  <c r="T534" i="4"/>
  <c r="BE534" i="4"/>
  <c r="BF534" i="4"/>
  <c r="BG534" i="4"/>
  <c r="BH534" i="4"/>
  <c r="BI534" i="4"/>
  <c r="BK534" i="4"/>
  <c r="BK533" i="4" s="1"/>
  <c r="J533" i="4" s="1"/>
  <c r="J71" i="4" s="1"/>
  <c r="J536" i="4"/>
  <c r="P536" i="4"/>
  <c r="R536" i="4"/>
  <c r="T536" i="4"/>
  <c r="BE536" i="4"/>
  <c r="BF536" i="4"/>
  <c r="BG536" i="4"/>
  <c r="BH536" i="4"/>
  <c r="BI536" i="4"/>
  <c r="BK536" i="4"/>
  <c r="J540" i="4"/>
  <c r="BE540" i="4" s="1"/>
  <c r="P540" i="4"/>
  <c r="P533" i="4" s="1"/>
  <c r="R540" i="4"/>
  <c r="T540" i="4"/>
  <c r="BF540" i="4"/>
  <c r="BG540" i="4"/>
  <c r="BH540" i="4"/>
  <c r="BI540" i="4"/>
  <c r="BK540" i="4"/>
  <c r="J542" i="4"/>
  <c r="BE542" i="4" s="1"/>
  <c r="P542" i="4"/>
  <c r="R542" i="4"/>
  <c r="T542" i="4"/>
  <c r="T533" i="4" s="1"/>
  <c r="BF542" i="4"/>
  <c r="BG542" i="4"/>
  <c r="BH542" i="4"/>
  <c r="BI542" i="4"/>
  <c r="BK542" i="4"/>
  <c r="J544" i="4"/>
  <c r="P544" i="4"/>
  <c r="R544" i="4"/>
  <c r="T544" i="4"/>
  <c r="BE544" i="4"/>
  <c r="BF544" i="4"/>
  <c r="BG544" i="4"/>
  <c r="BH544" i="4"/>
  <c r="BI544" i="4"/>
  <c r="BK544" i="4"/>
  <c r="J546" i="4"/>
  <c r="P546" i="4"/>
  <c r="R546" i="4"/>
  <c r="T546" i="4"/>
  <c r="BE546" i="4"/>
  <c r="BF546" i="4"/>
  <c r="BG546" i="4"/>
  <c r="BH546" i="4"/>
  <c r="BI546" i="4"/>
  <c r="BK546" i="4"/>
  <c r="R548" i="4"/>
  <c r="BK548" i="4"/>
  <c r="J548" i="4" s="1"/>
  <c r="J72" i="4" s="1"/>
  <c r="J549" i="4"/>
  <c r="P549" i="4"/>
  <c r="P548" i="4" s="1"/>
  <c r="R549" i="4"/>
  <c r="T549" i="4"/>
  <c r="T548" i="4" s="1"/>
  <c r="BE549" i="4"/>
  <c r="BF549" i="4"/>
  <c r="BG549" i="4"/>
  <c r="BH549" i="4"/>
  <c r="BI549" i="4"/>
  <c r="BK549" i="4"/>
  <c r="P552" i="4"/>
  <c r="P551" i="4" s="1"/>
  <c r="R552" i="4"/>
  <c r="R551" i="4" s="1"/>
  <c r="J553" i="4"/>
  <c r="BE553" i="4" s="1"/>
  <c r="P553" i="4"/>
  <c r="R553" i="4"/>
  <c r="T553" i="4"/>
  <c r="T552" i="4" s="1"/>
  <c r="T551" i="4" s="1"/>
  <c r="BF553" i="4"/>
  <c r="BG553" i="4"/>
  <c r="BH553" i="4"/>
  <c r="BI553" i="4"/>
  <c r="BK553" i="4"/>
  <c r="BK552" i="4" s="1"/>
  <c r="T556" i="4"/>
  <c r="R557" i="4"/>
  <c r="R556" i="4" s="1"/>
  <c r="T557" i="4"/>
  <c r="BK557" i="4"/>
  <c r="J557" i="4" s="1"/>
  <c r="J76" i="4" s="1"/>
  <c r="J558" i="4"/>
  <c r="BE558" i="4" s="1"/>
  <c r="P558" i="4"/>
  <c r="P557" i="4" s="1"/>
  <c r="P556" i="4" s="1"/>
  <c r="R558" i="4"/>
  <c r="T558" i="4"/>
  <c r="BF558" i="4"/>
  <c r="BG558" i="4"/>
  <c r="BH558" i="4"/>
  <c r="BI558" i="4"/>
  <c r="BK558" i="4"/>
  <c r="E7" i="3"/>
  <c r="E85" i="3" s="1"/>
  <c r="J14" i="3"/>
  <c r="J91" i="3" s="1"/>
  <c r="J19" i="3"/>
  <c r="E20" i="3"/>
  <c r="F94" i="3" s="1"/>
  <c r="J20" i="3"/>
  <c r="J37" i="3"/>
  <c r="AX56" i="2" s="1"/>
  <c r="J38" i="3"/>
  <c r="J39" i="3"/>
  <c r="E54" i="3"/>
  <c r="F56" i="3"/>
  <c r="F58" i="3"/>
  <c r="J58" i="3"/>
  <c r="F59" i="3"/>
  <c r="J59" i="3"/>
  <c r="E89" i="3"/>
  <c r="F91" i="3"/>
  <c r="F93" i="3"/>
  <c r="J93" i="3"/>
  <c r="J94" i="3"/>
  <c r="T99" i="3"/>
  <c r="J100" i="3"/>
  <c r="BE100" i="3" s="1"/>
  <c r="P100" i="3"/>
  <c r="R100" i="3"/>
  <c r="T100" i="3"/>
  <c r="BF100" i="3"/>
  <c r="F36" i="3" s="1"/>
  <c r="BA56" i="2" s="1"/>
  <c r="BA55" i="2" s="1"/>
  <c r="BG100" i="3"/>
  <c r="BH100" i="3"/>
  <c r="BI100" i="3"/>
  <c r="F39" i="3" s="1"/>
  <c r="BD56" i="2" s="1"/>
  <c r="BD55" i="2" s="1"/>
  <c r="BK100" i="3"/>
  <c r="BK99" i="3" s="1"/>
  <c r="J103" i="3"/>
  <c r="BE103" i="3" s="1"/>
  <c r="P103" i="3"/>
  <c r="R103" i="3"/>
  <c r="T103" i="3"/>
  <c r="BF103" i="3"/>
  <c r="BG103" i="3"/>
  <c r="BH103" i="3"/>
  <c r="BI103" i="3"/>
  <c r="BK103" i="3"/>
  <c r="J107" i="3"/>
  <c r="BE107" i="3" s="1"/>
  <c r="P107" i="3"/>
  <c r="P99" i="3" s="1"/>
  <c r="R107" i="3"/>
  <c r="R99" i="3" s="1"/>
  <c r="T107" i="3"/>
  <c r="BF107" i="3"/>
  <c r="BG107" i="3"/>
  <c r="BH107" i="3"/>
  <c r="BI107" i="3"/>
  <c r="BK107" i="3"/>
  <c r="J113" i="3"/>
  <c r="P113" i="3"/>
  <c r="R113" i="3"/>
  <c r="T113" i="3"/>
  <c r="BE113" i="3"/>
  <c r="BF113" i="3"/>
  <c r="BG113" i="3"/>
  <c r="BH113" i="3"/>
  <c r="BI113" i="3"/>
  <c r="BK113" i="3"/>
  <c r="J119" i="3"/>
  <c r="P119" i="3"/>
  <c r="R119" i="3"/>
  <c r="T119" i="3"/>
  <c r="BE119" i="3"/>
  <c r="BF119" i="3"/>
  <c r="J36" i="3" s="1"/>
  <c r="AW56" i="2" s="1"/>
  <c r="BG119" i="3"/>
  <c r="F37" i="3" s="1"/>
  <c r="BB56" i="2" s="1"/>
  <c r="BB55" i="2" s="1"/>
  <c r="BH119" i="3"/>
  <c r="F38" i="3" s="1"/>
  <c r="BC56" i="2" s="1"/>
  <c r="BC55" i="2" s="1"/>
  <c r="BI119" i="3"/>
  <c r="BK119" i="3"/>
  <c r="J123" i="3"/>
  <c r="BE123" i="3" s="1"/>
  <c r="P123" i="3"/>
  <c r="R123" i="3"/>
  <c r="T123" i="3"/>
  <c r="BF123" i="3"/>
  <c r="BG123" i="3"/>
  <c r="BH123" i="3"/>
  <c r="BI123" i="3"/>
  <c r="BK123" i="3"/>
  <c r="J127" i="3"/>
  <c r="BE127" i="3" s="1"/>
  <c r="P127" i="3"/>
  <c r="R127" i="3"/>
  <c r="T127" i="3"/>
  <c r="BF127" i="3"/>
  <c r="BG127" i="3"/>
  <c r="BH127" i="3"/>
  <c r="BI127" i="3"/>
  <c r="BK127" i="3"/>
  <c r="J133" i="3"/>
  <c r="BE133" i="3" s="1"/>
  <c r="P133" i="3"/>
  <c r="R133" i="3"/>
  <c r="T133" i="3"/>
  <c r="BF133" i="3"/>
  <c r="BG133" i="3"/>
  <c r="BH133" i="3"/>
  <c r="BI133" i="3"/>
  <c r="BK133" i="3"/>
  <c r="J136" i="3"/>
  <c r="BE136" i="3" s="1"/>
  <c r="P136" i="3"/>
  <c r="R136" i="3"/>
  <c r="T136" i="3"/>
  <c r="BF136" i="3"/>
  <c r="BG136" i="3"/>
  <c r="BH136" i="3"/>
  <c r="BI136" i="3"/>
  <c r="BK136" i="3"/>
  <c r="J138" i="3"/>
  <c r="P138" i="3"/>
  <c r="R138" i="3"/>
  <c r="T138" i="3"/>
  <c r="BE138" i="3"/>
  <c r="BF138" i="3"/>
  <c r="BG138" i="3"/>
  <c r="BH138" i="3"/>
  <c r="BI138" i="3"/>
  <c r="BK138" i="3"/>
  <c r="J142" i="3"/>
  <c r="P142" i="3"/>
  <c r="R142" i="3"/>
  <c r="T142" i="3"/>
  <c r="BE142" i="3"/>
  <c r="BF142" i="3"/>
  <c r="BG142" i="3"/>
  <c r="BH142" i="3"/>
  <c r="BI142" i="3"/>
  <c r="BK142" i="3"/>
  <c r="J144" i="3"/>
  <c r="BE144" i="3" s="1"/>
  <c r="P144" i="3"/>
  <c r="R144" i="3"/>
  <c r="T144" i="3"/>
  <c r="BF144" i="3"/>
  <c r="BG144" i="3"/>
  <c r="BH144" i="3"/>
  <c r="BI144" i="3"/>
  <c r="BK144" i="3"/>
  <c r="J150" i="3"/>
  <c r="BE150" i="3" s="1"/>
  <c r="P150" i="3"/>
  <c r="R150" i="3"/>
  <c r="T150" i="3"/>
  <c r="BF150" i="3"/>
  <c r="BG150" i="3"/>
  <c r="BH150" i="3"/>
  <c r="BI150" i="3"/>
  <c r="BK150" i="3"/>
  <c r="J154" i="3"/>
  <c r="BE154" i="3" s="1"/>
  <c r="P154" i="3"/>
  <c r="R154" i="3"/>
  <c r="T154" i="3"/>
  <c r="BF154" i="3"/>
  <c r="BG154" i="3"/>
  <c r="BH154" i="3"/>
  <c r="BI154" i="3"/>
  <c r="BK154" i="3"/>
  <c r="J159" i="3"/>
  <c r="BE159" i="3" s="1"/>
  <c r="P159" i="3"/>
  <c r="R159" i="3"/>
  <c r="T159" i="3"/>
  <c r="BF159" i="3"/>
  <c r="BG159" i="3"/>
  <c r="BH159" i="3"/>
  <c r="BI159" i="3"/>
  <c r="BK159" i="3"/>
  <c r="J162" i="3"/>
  <c r="P162" i="3"/>
  <c r="R162" i="3"/>
  <c r="T162" i="3"/>
  <c r="BE162" i="3"/>
  <c r="BF162" i="3"/>
  <c r="BG162" i="3"/>
  <c r="BH162" i="3"/>
  <c r="BI162" i="3"/>
  <c r="BK162" i="3"/>
  <c r="J166" i="3"/>
  <c r="P166" i="3"/>
  <c r="R166" i="3"/>
  <c r="T166" i="3"/>
  <c r="BE166" i="3"/>
  <c r="BF166" i="3"/>
  <c r="BG166" i="3"/>
  <c r="BH166" i="3"/>
  <c r="BI166" i="3"/>
  <c r="BK166" i="3"/>
  <c r="J170" i="3"/>
  <c r="BE170" i="3" s="1"/>
  <c r="P170" i="3"/>
  <c r="R170" i="3"/>
  <c r="T170" i="3"/>
  <c r="BF170" i="3"/>
  <c r="BG170" i="3"/>
  <c r="BH170" i="3"/>
  <c r="BI170" i="3"/>
  <c r="BK170" i="3"/>
  <c r="J174" i="3"/>
  <c r="BE174" i="3" s="1"/>
  <c r="P174" i="3"/>
  <c r="R174" i="3"/>
  <c r="T174" i="3"/>
  <c r="BF174" i="3"/>
  <c r="BG174" i="3"/>
  <c r="BH174" i="3"/>
  <c r="BI174" i="3"/>
  <c r="BK174" i="3"/>
  <c r="J178" i="3"/>
  <c r="BE178" i="3" s="1"/>
  <c r="P178" i="3"/>
  <c r="R178" i="3"/>
  <c r="T178" i="3"/>
  <c r="BF178" i="3"/>
  <c r="BG178" i="3"/>
  <c r="BH178" i="3"/>
  <c r="BI178" i="3"/>
  <c r="BK178" i="3"/>
  <c r="J182" i="3"/>
  <c r="BE182" i="3" s="1"/>
  <c r="P182" i="3"/>
  <c r="R182" i="3"/>
  <c r="T182" i="3"/>
  <c r="BF182" i="3"/>
  <c r="BG182" i="3"/>
  <c r="BH182" i="3"/>
  <c r="BI182" i="3"/>
  <c r="BK182" i="3"/>
  <c r="J189" i="3"/>
  <c r="P189" i="3"/>
  <c r="R189" i="3"/>
  <c r="T189" i="3"/>
  <c r="BE189" i="3"/>
  <c r="BF189" i="3"/>
  <c r="BG189" i="3"/>
  <c r="BH189" i="3"/>
  <c r="BI189" i="3"/>
  <c r="BK189" i="3"/>
  <c r="J194" i="3"/>
  <c r="P194" i="3"/>
  <c r="R194" i="3"/>
  <c r="T194" i="3"/>
  <c r="BE194" i="3"/>
  <c r="BF194" i="3"/>
  <c r="BG194" i="3"/>
  <c r="BH194" i="3"/>
  <c r="BI194" i="3"/>
  <c r="BK194" i="3"/>
  <c r="J201" i="3"/>
  <c r="BE201" i="3" s="1"/>
  <c r="P201" i="3"/>
  <c r="R201" i="3"/>
  <c r="T201" i="3"/>
  <c r="BF201" i="3"/>
  <c r="BG201" i="3"/>
  <c r="BH201" i="3"/>
  <c r="BI201" i="3"/>
  <c r="BK201" i="3"/>
  <c r="J205" i="3"/>
  <c r="BE205" i="3" s="1"/>
  <c r="P205" i="3"/>
  <c r="R205" i="3"/>
  <c r="T205" i="3"/>
  <c r="BF205" i="3"/>
  <c r="BG205" i="3"/>
  <c r="BH205" i="3"/>
  <c r="BI205" i="3"/>
  <c r="BK205" i="3"/>
  <c r="J211" i="3"/>
  <c r="BE211" i="3" s="1"/>
  <c r="P211" i="3"/>
  <c r="R211" i="3"/>
  <c r="T211" i="3"/>
  <c r="BF211" i="3"/>
  <c r="BG211" i="3"/>
  <c r="BH211" i="3"/>
  <c r="BI211" i="3"/>
  <c r="BK211" i="3"/>
  <c r="J215" i="3"/>
  <c r="BE215" i="3" s="1"/>
  <c r="P215" i="3"/>
  <c r="R215" i="3"/>
  <c r="T215" i="3"/>
  <c r="BF215" i="3"/>
  <c r="BG215" i="3"/>
  <c r="BH215" i="3"/>
  <c r="BI215" i="3"/>
  <c r="BK215" i="3"/>
  <c r="J222" i="3"/>
  <c r="P222" i="3"/>
  <c r="R222" i="3"/>
  <c r="T222" i="3"/>
  <c r="BE222" i="3"/>
  <c r="BF222" i="3"/>
  <c r="BG222" i="3"/>
  <c r="BH222" i="3"/>
  <c r="BI222" i="3"/>
  <c r="BK222" i="3"/>
  <c r="J227" i="3"/>
  <c r="P227" i="3"/>
  <c r="R227" i="3"/>
  <c r="T227" i="3"/>
  <c r="BE227" i="3"/>
  <c r="BF227" i="3"/>
  <c r="BG227" i="3"/>
  <c r="BH227" i="3"/>
  <c r="BI227" i="3"/>
  <c r="BK227" i="3"/>
  <c r="J235" i="3"/>
  <c r="BE235" i="3" s="1"/>
  <c r="P235" i="3"/>
  <c r="R235" i="3"/>
  <c r="T235" i="3"/>
  <c r="BF235" i="3"/>
  <c r="BG235" i="3"/>
  <c r="BH235" i="3"/>
  <c r="BI235" i="3"/>
  <c r="BK235" i="3"/>
  <c r="J244" i="3"/>
  <c r="BE244" i="3" s="1"/>
  <c r="P244" i="3"/>
  <c r="R244" i="3"/>
  <c r="T244" i="3"/>
  <c r="BF244" i="3"/>
  <c r="BG244" i="3"/>
  <c r="BH244" i="3"/>
  <c r="BI244" i="3"/>
  <c r="BK244" i="3"/>
  <c r="J253" i="3"/>
  <c r="BE253" i="3" s="1"/>
  <c r="P253" i="3"/>
  <c r="R253" i="3"/>
  <c r="T253" i="3"/>
  <c r="BF253" i="3"/>
  <c r="BG253" i="3"/>
  <c r="BH253" i="3"/>
  <c r="BI253" i="3"/>
  <c r="BK253" i="3"/>
  <c r="J258" i="3"/>
  <c r="BE258" i="3" s="1"/>
  <c r="P258" i="3"/>
  <c r="R258" i="3"/>
  <c r="T258" i="3"/>
  <c r="BF258" i="3"/>
  <c r="BG258" i="3"/>
  <c r="BH258" i="3"/>
  <c r="BI258" i="3"/>
  <c r="BK258" i="3"/>
  <c r="J262" i="3"/>
  <c r="P262" i="3"/>
  <c r="R262" i="3"/>
  <c r="T262" i="3"/>
  <c r="BE262" i="3"/>
  <c r="BF262" i="3"/>
  <c r="BG262" i="3"/>
  <c r="BH262" i="3"/>
  <c r="BI262" i="3"/>
  <c r="BK262" i="3"/>
  <c r="J266" i="3"/>
  <c r="P266" i="3"/>
  <c r="R266" i="3"/>
  <c r="T266" i="3"/>
  <c r="BE266" i="3"/>
  <c r="BF266" i="3"/>
  <c r="BG266" i="3"/>
  <c r="BH266" i="3"/>
  <c r="BI266" i="3"/>
  <c r="BK266" i="3"/>
  <c r="J270" i="3"/>
  <c r="BE270" i="3" s="1"/>
  <c r="P270" i="3"/>
  <c r="R270" i="3"/>
  <c r="T270" i="3"/>
  <c r="BF270" i="3"/>
  <c r="BG270" i="3"/>
  <c r="BH270" i="3"/>
  <c r="BI270" i="3"/>
  <c r="BK270" i="3"/>
  <c r="J274" i="3"/>
  <c r="BE274" i="3" s="1"/>
  <c r="P274" i="3"/>
  <c r="R274" i="3"/>
  <c r="T274" i="3"/>
  <c r="BF274" i="3"/>
  <c r="BG274" i="3"/>
  <c r="BH274" i="3"/>
  <c r="BI274" i="3"/>
  <c r="BK274" i="3"/>
  <c r="J278" i="3"/>
  <c r="BE278" i="3" s="1"/>
  <c r="P278" i="3"/>
  <c r="R278" i="3"/>
  <c r="T278" i="3"/>
  <c r="BF278" i="3"/>
  <c r="BG278" i="3"/>
  <c r="BH278" i="3"/>
  <c r="BI278" i="3"/>
  <c r="BK278" i="3"/>
  <c r="J282" i="3"/>
  <c r="BE282" i="3" s="1"/>
  <c r="P282" i="3"/>
  <c r="R282" i="3"/>
  <c r="T282" i="3"/>
  <c r="BF282" i="3"/>
  <c r="BG282" i="3"/>
  <c r="BH282" i="3"/>
  <c r="BI282" i="3"/>
  <c r="BK282" i="3"/>
  <c r="J286" i="3"/>
  <c r="P286" i="3"/>
  <c r="R286" i="3"/>
  <c r="T286" i="3"/>
  <c r="BE286" i="3"/>
  <c r="BF286" i="3"/>
  <c r="BG286" i="3"/>
  <c r="BH286" i="3"/>
  <c r="BI286" i="3"/>
  <c r="BK286" i="3"/>
  <c r="J292" i="3"/>
  <c r="P292" i="3"/>
  <c r="R292" i="3"/>
  <c r="T292" i="3"/>
  <c r="BE292" i="3"/>
  <c r="BF292" i="3"/>
  <c r="BG292" i="3"/>
  <c r="BH292" i="3"/>
  <c r="BI292" i="3"/>
  <c r="BK292" i="3"/>
  <c r="J302" i="3"/>
  <c r="P302" i="3"/>
  <c r="P301" i="3" s="1"/>
  <c r="R302" i="3"/>
  <c r="R301" i="3" s="1"/>
  <c r="T302" i="3"/>
  <c r="T301" i="3" s="1"/>
  <c r="BE302" i="3"/>
  <c r="BF302" i="3"/>
  <c r="BG302" i="3"/>
  <c r="BH302" i="3"/>
  <c r="BI302" i="3"/>
  <c r="BK302" i="3"/>
  <c r="J306" i="3"/>
  <c r="P306" i="3"/>
  <c r="R306" i="3"/>
  <c r="T306" i="3"/>
  <c r="BE306" i="3"/>
  <c r="BF306" i="3"/>
  <c r="BG306" i="3"/>
  <c r="BH306" i="3"/>
  <c r="BI306" i="3"/>
  <c r="BK306" i="3"/>
  <c r="BK301" i="3" s="1"/>
  <c r="J301" i="3" s="1"/>
  <c r="J66" i="3" s="1"/>
  <c r="J312" i="3"/>
  <c r="BE312" i="3" s="1"/>
  <c r="P312" i="3"/>
  <c r="P311" i="3" s="1"/>
  <c r="R312" i="3"/>
  <c r="R311" i="3" s="1"/>
  <c r="T312" i="3"/>
  <c r="BF312" i="3"/>
  <c r="BG312" i="3"/>
  <c r="BH312" i="3"/>
  <c r="BI312" i="3"/>
  <c r="BK312" i="3"/>
  <c r="BK311" i="3" s="1"/>
  <c r="J311" i="3" s="1"/>
  <c r="J67" i="3" s="1"/>
  <c r="J315" i="3"/>
  <c r="P315" i="3"/>
  <c r="R315" i="3"/>
  <c r="T315" i="3"/>
  <c r="T311" i="3" s="1"/>
  <c r="BE315" i="3"/>
  <c r="BF315" i="3"/>
  <c r="BG315" i="3"/>
  <c r="BH315" i="3"/>
  <c r="BI315" i="3"/>
  <c r="BK315" i="3"/>
  <c r="J317" i="3"/>
  <c r="P317" i="3"/>
  <c r="R317" i="3"/>
  <c r="T317" i="3"/>
  <c r="BE317" i="3"/>
  <c r="BF317" i="3"/>
  <c r="BG317" i="3"/>
  <c r="BH317" i="3"/>
  <c r="BI317" i="3"/>
  <c r="BK317" i="3"/>
  <c r="J320" i="3"/>
  <c r="P320" i="3"/>
  <c r="P319" i="3" s="1"/>
  <c r="R320" i="3"/>
  <c r="R319" i="3" s="1"/>
  <c r="T320" i="3"/>
  <c r="T319" i="3" s="1"/>
  <c r="BE320" i="3"/>
  <c r="BF320" i="3"/>
  <c r="BG320" i="3"/>
  <c r="BH320" i="3"/>
  <c r="BI320" i="3"/>
  <c r="BK320" i="3"/>
  <c r="J325" i="3"/>
  <c r="P325" i="3"/>
  <c r="R325" i="3"/>
  <c r="T325" i="3"/>
  <c r="BE325" i="3"/>
  <c r="BF325" i="3"/>
  <c r="BG325" i="3"/>
  <c r="BH325" i="3"/>
  <c r="BI325" i="3"/>
  <c r="BK325" i="3"/>
  <c r="BK319" i="3" s="1"/>
  <c r="J319" i="3" s="1"/>
  <c r="J68" i="3" s="1"/>
  <c r="J328" i="3"/>
  <c r="BE328" i="3" s="1"/>
  <c r="P328" i="3"/>
  <c r="R328" i="3"/>
  <c r="T328" i="3"/>
  <c r="BF328" i="3"/>
  <c r="BG328" i="3"/>
  <c r="BH328" i="3"/>
  <c r="BI328" i="3"/>
  <c r="BK328" i="3"/>
  <c r="J332" i="3"/>
  <c r="P332" i="3"/>
  <c r="R332" i="3"/>
  <c r="R331" i="3" s="1"/>
  <c r="T332" i="3"/>
  <c r="T331" i="3" s="1"/>
  <c r="BE332" i="3"/>
  <c r="BF332" i="3"/>
  <c r="BG332" i="3"/>
  <c r="BH332" i="3"/>
  <c r="BI332" i="3"/>
  <c r="BK332" i="3"/>
  <c r="J337" i="3"/>
  <c r="P337" i="3"/>
  <c r="R337" i="3"/>
  <c r="T337" i="3"/>
  <c r="BE337" i="3"/>
  <c r="BF337" i="3"/>
  <c r="BG337" i="3"/>
  <c r="BH337" i="3"/>
  <c r="BI337" i="3"/>
  <c r="BK337" i="3"/>
  <c r="J341" i="3"/>
  <c r="BE341" i="3" s="1"/>
  <c r="P341" i="3"/>
  <c r="R341" i="3"/>
  <c r="T341" i="3"/>
  <c r="BF341" i="3"/>
  <c r="BG341" i="3"/>
  <c r="BH341" i="3"/>
  <c r="BI341" i="3"/>
  <c r="BK341" i="3"/>
  <c r="BK331" i="3" s="1"/>
  <c r="J331" i="3" s="1"/>
  <c r="J69" i="3" s="1"/>
  <c r="J345" i="3"/>
  <c r="BE345" i="3" s="1"/>
  <c r="P345" i="3"/>
  <c r="R345" i="3"/>
  <c r="T345" i="3"/>
  <c r="BF345" i="3"/>
  <c r="BG345" i="3"/>
  <c r="BH345" i="3"/>
  <c r="BI345" i="3"/>
  <c r="BK345" i="3"/>
  <c r="J349" i="3"/>
  <c r="BE349" i="3" s="1"/>
  <c r="P349" i="3"/>
  <c r="R349" i="3"/>
  <c r="T349" i="3"/>
  <c r="BF349" i="3"/>
  <c r="BG349" i="3"/>
  <c r="BH349" i="3"/>
  <c r="BI349" i="3"/>
  <c r="BK349" i="3"/>
  <c r="J355" i="3"/>
  <c r="BE355" i="3" s="1"/>
  <c r="P355" i="3"/>
  <c r="P331" i="3" s="1"/>
  <c r="R355" i="3"/>
  <c r="T355" i="3"/>
  <c r="BF355" i="3"/>
  <c r="BG355" i="3"/>
  <c r="BH355" i="3"/>
  <c r="BI355" i="3"/>
  <c r="BK355" i="3"/>
  <c r="J361" i="3"/>
  <c r="P361" i="3"/>
  <c r="R361" i="3"/>
  <c r="T361" i="3"/>
  <c r="BE361" i="3"/>
  <c r="BF361" i="3"/>
  <c r="BG361" i="3"/>
  <c r="BH361" i="3"/>
  <c r="BI361" i="3"/>
  <c r="BK361" i="3"/>
  <c r="J367" i="3"/>
  <c r="P367" i="3"/>
  <c r="R367" i="3"/>
  <c r="T367" i="3"/>
  <c r="BE367" i="3"/>
  <c r="BF367" i="3"/>
  <c r="BG367" i="3"/>
  <c r="BH367" i="3"/>
  <c r="BI367" i="3"/>
  <c r="BK367" i="3"/>
  <c r="J374" i="3"/>
  <c r="P374" i="3"/>
  <c r="P373" i="3" s="1"/>
  <c r="R374" i="3"/>
  <c r="R373" i="3" s="1"/>
  <c r="T374" i="3"/>
  <c r="T373" i="3" s="1"/>
  <c r="BE374" i="3"/>
  <c r="BF374" i="3"/>
  <c r="BG374" i="3"/>
  <c r="BH374" i="3"/>
  <c r="BI374" i="3"/>
  <c r="BK374" i="3"/>
  <c r="J378" i="3"/>
  <c r="P378" i="3"/>
  <c r="R378" i="3"/>
  <c r="T378" i="3"/>
  <c r="BE378" i="3"/>
  <c r="BF378" i="3"/>
  <c r="BG378" i="3"/>
  <c r="BH378" i="3"/>
  <c r="BI378" i="3"/>
  <c r="BK378" i="3"/>
  <c r="BK373" i="3" s="1"/>
  <c r="J373" i="3" s="1"/>
  <c r="J70" i="3" s="1"/>
  <c r="J382" i="3"/>
  <c r="BE382" i="3" s="1"/>
  <c r="P382" i="3"/>
  <c r="R382" i="3"/>
  <c r="T382" i="3"/>
  <c r="BF382" i="3"/>
  <c r="BG382" i="3"/>
  <c r="BH382" i="3"/>
  <c r="BI382" i="3"/>
  <c r="BK382" i="3"/>
  <c r="J384" i="3"/>
  <c r="P384" i="3"/>
  <c r="R384" i="3"/>
  <c r="T384" i="3"/>
  <c r="BE384" i="3"/>
  <c r="BF384" i="3"/>
  <c r="BG384" i="3"/>
  <c r="BH384" i="3"/>
  <c r="BI384" i="3"/>
  <c r="BK384" i="3"/>
  <c r="J386" i="3"/>
  <c r="BE386" i="3" s="1"/>
  <c r="P386" i="3"/>
  <c r="R386" i="3"/>
  <c r="T386" i="3"/>
  <c r="BF386" i="3"/>
  <c r="BG386" i="3"/>
  <c r="BH386" i="3"/>
  <c r="BI386" i="3"/>
  <c r="BK386" i="3"/>
  <c r="J388" i="3"/>
  <c r="BE388" i="3" s="1"/>
  <c r="P388" i="3"/>
  <c r="R388" i="3"/>
  <c r="T388" i="3"/>
  <c r="BF388" i="3"/>
  <c r="BG388" i="3"/>
  <c r="BH388" i="3"/>
  <c r="BI388" i="3"/>
  <c r="BK388" i="3"/>
  <c r="J390" i="3"/>
  <c r="P390" i="3"/>
  <c r="R390" i="3"/>
  <c r="T390" i="3"/>
  <c r="BE390" i="3"/>
  <c r="BF390" i="3"/>
  <c r="BG390" i="3"/>
  <c r="BH390" i="3"/>
  <c r="BI390" i="3"/>
  <c r="BK390" i="3"/>
  <c r="J392" i="3"/>
  <c r="P392" i="3"/>
  <c r="R392" i="3"/>
  <c r="T392" i="3"/>
  <c r="BE392" i="3"/>
  <c r="BF392" i="3"/>
  <c r="BG392" i="3"/>
  <c r="BH392" i="3"/>
  <c r="BI392" i="3"/>
  <c r="BK392" i="3"/>
  <c r="J394" i="3"/>
  <c r="BE394" i="3" s="1"/>
  <c r="P394" i="3"/>
  <c r="R394" i="3"/>
  <c r="T394" i="3"/>
  <c r="BF394" i="3"/>
  <c r="BG394" i="3"/>
  <c r="BH394" i="3"/>
  <c r="BI394" i="3"/>
  <c r="BK394" i="3"/>
  <c r="J396" i="3"/>
  <c r="P396" i="3"/>
  <c r="R396" i="3"/>
  <c r="T396" i="3"/>
  <c r="BE396" i="3"/>
  <c r="BF396" i="3"/>
  <c r="BG396" i="3"/>
  <c r="BH396" i="3"/>
  <c r="BI396" i="3"/>
  <c r="BK396" i="3"/>
  <c r="J398" i="3"/>
  <c r="BE398" i="3" s="1"/>
  <c r="P398" i="3"/>
  <c r="R398" i="3"/>
  <c r="T398" i="3"/>
  <c r="BF398" i="3"/>
  <c r="BG398" i="3"/>
  <c r="BH398" i="3"/>
  <c r="BI398" i="3"/>
  <c r="BK398" i="3"/>
  <c r="J400" i="3"/>
  <c r="BE400" i="3" s="1"/>
  <c r="P400" i="3"/>
  <c r="R400" i="3"/>
  <c r="T400" i="3"/>
  <c r="BF400" i="3"/>
  <c r="BG400" i="3"/>
  <c r="BH400" i="3"/>
  <c r="BI400" i="3"/>
  <c r="BK400" i="3"/>
  <c r="J402" i="3"/>
  <c r="P402" i="3"/>
  <c r="R402" i="3"/>
  <c r="T402" i="3"/>
  <c r="BE402" i="3"/>
  <c r="BF402" i="3"/>
  <c r="BG402" i="3"/>
  <c r="BH402" i="3"/>
  <c r="BI402" i="3"/>
  <c r="BK402" i="3"/>
  <c r="J405" i="3"/>
  <c r="P405" i="3"/>
  <c r="R405" i="3"/>
  <c r="T405" i="3"/>
  <c r="BE405" i="3"/>
  <c r="BF405" i="3"/>
  <c r="BG405" i="3"/>
  <c r="BH405" i="3"/>
  <c r="BI405" i="3"/>
  <c r="BK405" i="3"/>
  <c r="J408" i="3"/>
  <c r="BE408" i="3" s="1"/>
  <c r="P408" i="3"/>
  <c r="R408" i="3"/>
  <c r="T408" i="3"/>
  <c r="BF408" i="3"/>
  <c r="BG408" i="3"/>
  <c r="BH408" i="3"/>
  <c r="BI408" i="3"/>
  <c r="BK408" i="3"/>
  <c r="J411" i="3"/>
  <c r="P411" i="3"/>
  <c r="R411" i="3"/>
  <c r="T411" i="3"/>
  <c r="BE411" i="3"/>
  <c r="BF411" i="3"/>
  <c r="BG411" i="3"/>
  <c r="BH411" i="3"/>
  <c r="BI411" i="3"/>
  <c r="BK411" i="3"/>
  <c r="J413" i="3"/>
  <c r="BE413" i="3" s="1"/>
  <c r="P413" i="3"/>
  <c r="R413" i="3"/>
  <c r="T413" i="3"/>
  <c r="BF413" i="3"/>
  <c r="BG413" i="3"/>
  <c r="BH413" i="3"/>
  <c r="BI413" i="3"/>
  <c r="BK413" i="3"/>
  <c r="J415" i="3"/>
  <c r="BE415" i="3" s="1"/>
  <c r="P415" i="3"/>
  <c r="R415" i="3"/>
  <c r="T415" i="3"/>
  <c r="BF415" i="3"/>
  <c r="BG415" i="3"/>
  <c r="BH415" i="3"/>
  <c r="BI415" i="3"/>
  <c r="BK415" i="3"/>
  <c r="J418" i="3"/>
  <c r="P418" i="3"/>
  <c r="R418" i="3"/>
  <c r="T418" i="3"/>
  <c r="BE418" i="3"/>
  <c r="BF418" i="3"/>
  <c r="BG418" i="3"/>
  <c r="BH418" i="3"/>
  <c r="BI418" i="3"/>
  <c r="BK418" i="3"/>
  <c r="J420" i="3"/>
  <c r="P420" i="3"/>
  <c r="R420" i="3"/>
  <c r="T420" i="3"/>
  <c r="BE420" i="3"/>
  <c r="BF420" i="3"/>
  <c r="BG420" i="3"/>
  <c r="BH420" i="3"/>
  <c r="BI420" i="3"/>
  <c r="BK420" i="3"/>
  <c r="J422" i="3"/>
  <c r="BE422" i="3" s="1"/>
  <c r="P422" i="3"/>
  <c r="R422" i="3"/>
  <c r="T422" i="3"/>
  <c r="BF422" i="3"/>
  <c r="BG422" i="3"/>
  <c r="BH422" i="3"/>
  <c r="BI422" i="3"/>
  <c r="BK422" i="3"/>
  <c r="J424" i="3"/>
  <c r="P424" i="3"/>
  <c r="R424" i="3"/>
  <c r="T424" i="3"/>
  <c r="BE424" i="3"/>
  <c r="BF424" i="3"/>
  <c r="BG424" i="3"/>
  <c r="BH424" i="3"/>
  <c r="BI424" i="3"/>
  <c r="BK424" i="3"/>
  <c r="J428" i="3"/>
  <c r="BE428" i="3" s="1"/>
  <c r="P428" i="3"/>
  <c r="R428" i="3"/>
  <c r="T428" i="3"/>
  <c r="BF428" i="3"/>
  <c r="BG428" i="3"/>
  <c r="BH428" i="3"/>
  <c r="BI428" i="3"/>
  <c r="BK428" i="3"/>
  <c r="J432" i="3"/>
  <c r="BE432" i="3" s="1"/>
  <c r="P432" i="3"/>
  <c r="R432" i="3"/>
  <c r="T432" i="3"/>
  <c r="BF432" i="3"/>
  <c r="BG432" i="3"/>
  <c r="BH432" i="3"/>
  <c r="BI432" i="3"/>
  <c r="BK432" i="3"/>
  <c r="J435" i="3"/>
  <c r="P435" i="3"/>
  <c r="R435" i="3"/>
  <c r="T435" i="3"/>
  <c r="BE435" i="3"/>
  <c r="BF435" i="3"/>
  <c r="BG435" i="3"/>
  <c r="BH435" i="3"/>
  <c r="BI435" i="3"/>
  <c r="BK435" i="3"/>
  <c r="J438" i="3"/>
  <c r="P438" i="3"/>
  <c r="R438" i="3"/>
  <c r="T438" i="3"/>
  <c r="BE438" i="3"/>
  <c r="BF438" i="3"/>
  <c r="BG438" i="3"/>
  <c r="BH438" i="3"/>
  <c r="BI438" i="3"/>
  <c r="BK438" i="3"/>
  <c r="J447" i="3"/>
  <c r="P447" i="3"/>
  <c r="R447" i="3"/>
  <c r="T447" i="3"/>
  <c r="BE447" i="3"/>
  <c r="BF447" i="3"/>
  <c r="BG447" i="3"/>
  <c r="BH447" i="3"/>
  <c r="BI447" i="3"/>
  <c r="BK447" i="3"/>
  <c r="J450" i="3"/>
  <c r="P450" i="3"/>
  <c r="R450" i="3"/>
  <c r="T450" i="3"/>
  <c r="BE450" i="3"/>
  <c r="BF450" i="3"/>
  <c r="BG450" i="3"/>
  <c r="BH450" i="3"/>
  <c r="BI450" i="3"/>
  <c r="BK450" i="3"/>
  <c r="J456" i="3"/>
  <c r="BE456" i="3" s="1"/>
  <c r="P456" i="3"/>
  <c r="R456" i="3"/>
  <c r="T456" i="3"/>
  <c r="BF456" i="3"/>
  <c r="BG456" i="3"/>
  <c r="BH456" i="3"/>
  <c r="BI456" i="3"/>
  <c r="BK456" i="3"/>
  <c r="J458" i="3"/>
  <c r="BE458" i="3" s="1"/>
  <c r="P458" i="3"/>
  <c r="R458" i="3"/>
  <c r="T458" i="3"/>
  <c r="BF458" i="3"/>
  <c r="BG458" i="3"/>
  <c r="BH458" i="3"/>
  <c r="BI458" i="3"/>
  <c r="BK458" i="3"/>
  <c r="J461" i="3"/>
  <c r="P461" i="3"/>
  <c r="R461" i="3"/>
  <c r="T461" i="3"/>
  <c r="BE461" i="3"/>
  <c r="BF461" i="3"/>
  <c r="BG461" i="3"/>
  <c r="BH461" i="3"/>
  <c r="BI461" i="3"/>
  <c r="BK461" i="3"/>
  <c r="J465" i="3"/>
  <c r="P465" i="3"/>
  <c r="R465" i="3"/>
  <c r="T465" i="3"/>
  <c r="BE465" i="3"/>
  <c r="BF465" i="3"/>
  <c r="BG465" i="3"/>
  <c r="BH465" i="3"/>
  <c r="BI465" i="3"/>
  <c r="BK465" i="3"/>
  <c r="J471" i="3"/>
  <c r="P471" i="3"/>
  <c r="R471" i="3"/>
  <c r="T471" i="3"/>
  <c r="BE471" i="3"/>
  <c r="BF471" i="3"/>
  <c r="BG471" i="3"/>
  <c r="BH471" i="3"/>
  <c r="BI471" i="3"/>
  <c r="BK471" i="3"/>
  <c r="J475" i="3"/>
  <c r="P475" i="3"/>
  <c r="R475" i="3"/>
  <c r="T475" i="3"/>
  <c r="BE475" i="3"/>
  <c r="BF475" i="3"/>
  <c r="BG475" i="3"/>
  <c r="BH475" i="3"/>
  <c r="BI475" i="3"/>
  <c r="BK475" i="3"/>
  <c r="J477" i="3"/>
  <c r="BE477" i="3" s="1"/>
  <c r="P477" i="3"/>
  <c r="R477" i="3"/>
  <c r="T477" i="3"/>
  <c r="BF477" i="3"/>
  <c r="BG477" i="3"/>
  <c r="BH477" i="3"/>
  <c r="BI477" i="3"/>
  <c r="BK477" i="3"/>
  <c r="J480" i="3"/>
  <c r="BE480" i="3" s="1"/>
  <c r="P480" i="3"/>
  <c r="R480" i="3"/>
  <c r="T480" i="3"/>
  <c r="BF480" i="3"/>
  <c r="BG480" i="3"/>
  <c r="BH480" i="3"/>
  <c r="BI480" i="3"/>
  <c r="BK480" i="3"/>
  <c r="J483" i="3"/>
  <c r="P483" i="3"/>
  <c r="R483" i="3"/>
  <c r="T483" i="3"/>
  <c r="BE483" i="3"/>
  <c r="BF483" i="3"/>
  <c r="BG483" i="3"/>
  <c r="BH483" i="3"/>
  <c r="BI483" i="3"/>
  <c r="BK483" i="3"/>
  <c r="J486" i="3"/>
  <c r="P486" i="3"/>
  <c r="R486" i="3"/>
  <c r="T486" i="3"/>
  <c r="BE486" i="3"/>
  <c r="BF486" i="3"/>
  <c r="BG486" i="3"/>
  <c r="BH486" i="3"/>
  <c r="BI486" i="3"/>
  <c r="BK486" i="3"/>
  <c r="J489" i="3"/>
  <c r="P489" i="3"/>
  <c r="R489" i="3"/>
  <c r="T489" i="3"/>
  <c r="BE489" i="3"/>
  <c r="BF489" i="3"/>
  <c r="BG489" i="3"/>
  <c r="BH489" i="3"/>
  <c r="BI489" i="3"/>
  <c r="BK489" i="3"/>
  <c r="J491" i="3"/>
  <c r="P491" i="3"/>
  <c r="R491" i="3"/>
  <c r="T491" i="3"/>
  <c r="BE491" i="3"/>
  <c r="BF491" i="3"/>
  <c r="BG491" i="3"/>
  <c r="BH491" i="3"/>
  <c r="BI491" i="3"/>
  <c r="BK491" i="3"/>
  <c r="J495" i="3"/>
  <c r="BE495" i="3" s="1"/>
  <c r="P495" i="3"/>
  <c r="R495" i="3"/>
  <c r="T495" i="3"/>
  <c r="BF495" i="3"/>
  <c r="BG495" i="3"/>
  <c r="BH495" i="3"/>
  <c r="BI495" i="3"/>
  <c r="BK495" i="3"/>
  <c r="J498" i="3"/>
  <c r="BE498" i="3" s="1"/>
  <c r="P498" i="3"/>
  <c r="R498" i="3"/>
  <c r="T498" i="3"/>
  <c r="BF498" i="3"/>
  <c r="BG498" i="3"/>
  <c r="BH498" i="3"/>
  <c r="BI498" i="3"/>
  <c r="BK498" i="3"/>
  <c r="J501" i="3"/>
  <c r="P501" i="3"/>
  <c r="R501" i="3"/>
  <c r="T501" i="3"/>
  <c r="BE501" i="3"/>
  <c r="BF501" i="3"/>
  <c r="BG501" i="3"/>
  <c r="BH501" i="3"/>
  <c r="BI501" i="3"/>
  <c r="BK501" i="3"/>
  <c r="J504" i="3"/>
  <c r="P504" i="3"/>
  <c r="R504" i="3"/>
  <c r="T504" i="3"/>
  <c r="BE504" i="3"/>
  <c r="BF504" i="3"/>
  <c r="BG504" i="3"/>
  <c r="BH504" i="3"/>
  <c r="BI504" i="3"/>
  <c r="BK504" i="3"/>
  <c r="J509" i="3"/>
  <c r="P509" i="3"/>
  <c r="R509" i="3"/>
  <c r="T509" i="3"/>
  <c r="BE509" i="3"/>
  <c r="BF509" i="3"/>
  <c r="BG509" i="3"/>
  <c r="BH509" i="3"/>
  <c r="BI509" i="3"/>
  <c r="BK509" i="3"/>
  <c r="J514" i="3"/>
  <c r="BE514" i="3" s="1"/>
  <c r="P514" i="3"/>
  <c r="R514" i="3"/>
  <c r="T514" i="3"/>
  <c r="BF514" i="3"/>
  <c r="BG514" i="3"/>
  <c r="BH514" i="3"/>
  <c r="BI514" i="3"/>
  <c r="BK514" i="3"/>
  <c r="T521" i="3"/>
  <c r="J522" i="3"/>
  <c r="P522" i="3"/>
  <c r="R522" i="3"/>
  <c r="R521" i="3" s="1"/>
  <c r="T522" i="3"/>
  <c r="BE522" i="3"/>
  <c r="BF522" i="3"/>
  <c r="BG522" i="3"/>
  <c r="BH522" i="3"/>
  <c r="BI522" i="3"/>
  <c r="BK522" i="3"/>
  <c r="BK521" i="3" s="1"/>
  <c r="J521" i="3" s="1"/>
  <c r="J71" i="3" s="1"/>
  <c r="J528" i="3"/>
  <c r="BE528" i="3" s="1"/>
  <c r="P528" i="3"/>
  <c r="R528" i="3"/>
  <c r="T528" i="3"/>
  <c r="BF528" i="3"/>
  <c r="BG528" i="3"/>
  <c r="BH528" i="3"/>
  <c r="BI528" i="3"/>
  <c r="BK528" i="3"/>
  <c r="J534" i="3"/>
  <c r="BE534" i="3" s="1"/>
  <c r="P534" i="3"/>
  <c r="R534" i="3"/>
  <c r="T534" i="3"/>
  <c r="BF534" i="3"/>
  <c r="BG534" i="3"/>
  <c r="BH534" i="3"/>
  <c r="BI534" i="3"/>
  <c r="BK534" i="3"/>
  <c r="J540" i="3"/>
  <c r="BE540" i="3" s="1"/>
  <c r="P540" i="3"/>
  <c r="R540" i="3"/>
  <c r="T540" i="3"/>
  <c r="BF540" i="3"/>
  <c r="BG540" i="3"/>
  <c r="BH540" i="3"/>
  <c r="BI540" i="3"/>
  <c r="BK540" i="3"/>
  <c r="J544" i="3"/>
  <c r="BE544" i="3" s="1"/>
  <c r="P544" i="3"/>
  <c r="P521" i="3" s="1"/>
  <c r="R544" i="3"/>
  <c r="T544" i="3"/>
  <c r="BF544" i="3"/>
  <c r="BG544" i="3"/>
  <c r="BH544" i="3"/>
  <c r="BI544" i="3"/>
  <c r="BK544" i="3"/>
  <c r="BK547" i="3"/>
  <c r="J547" i="3" s="1"/>
  <c r="J72" i="3" s="1"/>
  <c r="J548" i="3"/>
  <c r="BE548" i="3" s="1"/>
  <c r="P548" i="3"/>
  <c r="P547" i="3" s="1"/>
  <c r="R548" i="3"/>
  <c r="T548" i="3"/>
  <c r="BF548" i="3"/>
  <c r="BG548" i="3"/>
  <c r="BH548" i="3"/>
  <c r="BI548" i="3"/>
  <c r="BK548" i="3"/>
  <c r="J551" i="3"/>
  <c r="BE551" i="3" s="1"/>
  <c r="P551" i="3"/>
  <c r="R551" i="3"/>
  <c r="T551" i="3"/>
  <c r="BF551" i="3"/>
  <c r="BG551" i="3"/>
  <c r="BH551" i="3"/>
  <c r="BI551" i="3"/>
  <c r="BK551" i="3"/>
  <c r="J555" i="3"/>
  <c r="P555" i="3"/>
  <c r="R555" i="3"/>
  <c r="R547" i="3" s="1"/>
  <c r="T555" i="3"/>
  <c r="T547" i="3" s="1"/>
  <c r="BE555" i="3"/>
  <c r="BF555" i="3"/>
  <c r="BG555" i="3"/>
  <c r="BH555" i="3"/>
  <c r="BI555" i="3"/>
  <c r="BK555" i="3"/>
  <c r="J558" i="3"/>
  <c r="P558" i="3"/>
  <c r="R558" i="3"/>
  <c r="T558" i="3"/>
  <c r="BE558" i="3"/>
  <c r="BF558" i="3"/>
  <c r="BG558" i="3"/>
  <c r="BH558" i="3"/>
  <c r="BI558" i="3"/>
  <c r="BK558" i="3"/>
  <c r="J561" i="3"/>
  <c r="BE561" i="3" s="1"/>
  <c r="P561" i="3"/>
  <c r="R561" i="3"/>
  <c r="T561" i="3"/>
  <c r="BF561" i="3"/>
  <c r="BG561" i="3"/>
  <c r="BH561" i="3"/>
  <c r="BI561" i="3"/>
  <c r="BK561" i="3"/>
  <c r="J564" i="3"/>
  <c r="P564" i="3"/>
  <c r="R564" i="3"/>
  <c r="T564" i="3"/>
  <c r="BE564" i="3"/>
  <c r="BF564" i="3"/>
  <c r="BG564" i="3"/>
  <c r="BH564" i="3"/>
  <c r="BI564" i="3"/>
  <c r="BK564" i="3"/>
  <c r="P567" i="3"/>
  <c r="T567" i="3"/>
  <c r="J568" i="3"/>
  <c r="P568" i="3"/>
  <c r="R568" i="3"/>
  <c r="R567" i="3" s="1"/>
  <c r="T568" i="3"/>
  <c r="BE568" i="3"/>
  <c r="BF568" i="3"/>
  <c r="BG568" i="3"/>
  <c r="BH568" i="3"/>
  <c r="BI568" i="3"/>
  <c r="BK568" i="3"/>
  <c r="BK567" i="3" s="1"/>
  <c r="J567" i="3" s="1"/>
  <c r="J73" i="3" s="1"/>
  <c r="P572" i="3"/>
  <c r="P571" i="3" s="1"/>
  <c r="R572" i="3"/>
  <c r="R571" i="3" s="1"/>
  <c r="T572" i="3"/>
  <c r="T571" i="3" s="1"/>
  <c r="J573" i="3"/>
  <c r="BE573" i="3" s="1"/>
  <c r="P573" i="3"/>
  <c r="R573" i="3"/>
  <c r="T573" i="3"/>
  <c r="BF573" i="3"/>
  <c r="BG573" i="3"/>
  <c r="BH573" i="3"/>
  <c r="BI573" i="3"/>
  <c r="BK573" i="3"/>
  <c r="BK572" i="3" s="1"/>
  <c r="L44" i="2"/>
  <c r="L45" i="2"/>
  <c r="L47" i="2"/>
  <c r="AM47" i="2"/>
  <c r="L49" i="2"/>
  <c r="AM49" i="2"/>
  <c r="L50" i="2"/>
  <c r="AM50" i="2"/>
  <c r="AS55" i="2"/>
  <c r="AS54" i="2" s="1"/>
  <c r="AY56" i="2"/>
  <c r="AS57" i="2"/>
  <c r="AY58" i="2"/>
  <c r="AS59" i="2"/>
  <c r="AX60" i="2"/>
  <c r="AY60" i="2"/>
  <c r="AS61" i="2"/>
  <c r="AX62" i="2"/>
  <c r="AY62" i="2"/>
  <c r="BK92" i="6" l="1"/>
  <c r="J93" i="6"/>
  <c r="J65" i="6" s="1"/>
  <c r="F35" i="6"/>
  <c r="AZ62" i="2" s="1"/>
  <c r="AZ61" i="2" s="1"/>
  <c r="AV61" i="2" s="1"/>
  <c r="T92" i="6"/>
  <c r="T91" i="6" s="1"/>
  <c r="R92" i="6"/>
  <c r="R91" i="6" s="1"/>
  <c r="P92" i="6"/>
  <c r="P91" i="6" s="1"/>
  <c r="AU62" i="2" s="1"/>
  <c r="AU61" i="2" s="1"/>
  <c r="J36" i="6"/>
  <c r="AW62" i="2" s="1"/>
  <c r="J35" i="6"/>
  <c r="AV62" i="2" s="1"/>
  <c r="P91" i="5"/>
  <c r="P90" i="5" s="1"/>
  <c r="AU60" i="2" s="1"/>
  <c r="AU59" i="2" s="1"/>
  <c r="BK91" i="5"/>
  <c r="J92" i="5"/>
  <c r="J65" i="5" s="1"/>
  <c r="F35" i="5"/>
  <c r="AZ60" i="2" s="1"/>
  <c r="AZ59" i="2" s="1"/>
  <c r="AV59" i="2" s="1"/>
  <c r="AT59" i="2" s="1"/>
  <c r="T91" i="5"/>
  <c r="T90" i="5" s="1"/>
  <c r="J35" i="5"/>
  <c r="AV60" i="2" s="1"/>
  <c r="AT60" i="2" s="1"/>
  <c r="R99" i="4"/>
  <c r="R98" i="4" s="1"/>
  <c r="J552" i="4"/>
  <c r="J74" i="4" s="1"/>
  <c r="BK551" i="4"/>
  <c r="J551" i="4" s="1"/>
  <c r="J73" i="4" s="1"/>
  <c r="P99" i="4"/>
  <c r="P98" i="4" s="1"/>
  <c r="AU58" i="2" s="1"/>
  <c r="AU57" i="2" s="1"/>
  <c r="T99" i="4"/>
  <c r="T98" i="4" s="1"/>
  <c r="BK99" i="4"/>
  <c r="J100" i="4"/>
  <c r="J65" i="4" s="1"/>
  <c r="F35" i="4"/>
  <c r="AZ58" i="2" s="1"/>
  <c r="AZ57" i="2" s="1"/>
  <c r="AV57" i="2" s="1"/>
  <c r="AT57" i="2" s="1"/>
  <c r="J35" i="4"/>
  <c r="AV58" i="2" s="1"/>
  <c r="AT58" i="2" s="1"/>
  <c r="BK556" i="4"/>
  <c r="J556" i="4" s="1"/>
  <c r="J75" i="4" s="1"/>
  <c r="E50" i="4"/>
  <c r="F35" i="3"/>
  <c r="AZ56" i="2" s="1"/>
  <c r="AZ55" i="2" s="1"/>
  <c r="AV55" i="2" s="1"/>
  <c r="J35" i="3"/>
  <c r="AV56" i="2" s="1"/>
  <c r="AT56" i="2" s="1"/>
  <c r="T98" i="3"/>
  <c r="T97" i="3" s="1"/>
  <c r="R98" i="3"/>
  <c r="R97" i="3" s="1"/>
  <c r="BK98" i="3"/>
  <c r="J99" i="3"/>
  <c r="J65" i="3" s="1"/>
  <c r="P98" i="3"/>
  <c r="P97" i="3" s="1"/>
  <c r="AU56" i="2" s="1"/>
  <c r="AU55" i="2" s="1"/>
  <c r="BK571" i="3"/>
  <c r="J571" i="3" s="1"/>
  <c r="J74" i="3" s="1"/>
  <c r="J572" i="3"/>
  <c r="J75" i="3" s="1"/>
  <c r="J56" i="3"/>
  <c r="E50" i="3"/>
  <c r="BD54" i="2"/>
  <c r="W33" i="2" s="1"/>
  <c r="AW55" i="2"/>
  <c r="AT55" i="2" s="1"/>
  <c r="BA54" i="2"/>
  <c r="AX55" i="2"/>
  <c r="BB54" i="2"/>
  <c r="AY55" i="2"/>
  <c r="BC54" i="2"/>
  <c r="AT61" i="2"/>
  <c r="AT62" i="2" l="1"/>
  <c r="BK91" i="6"/>
  <c r="J91" i="6" s="1"/>
  <c r="J92" i="6"/>
  <c r="J64" i="6" s="1"/>
  <c r="AU54" i="2"/>
  <c r="BK90" i="5"/>
  <c r="J90" i="5" s="1"/>
  <c r="J91" i="5"/>
  <c r="J64" i="5" s="1"/>
  <c r="AZ54" i="2"/>
  <c r="W29" i="2" s="1"/>
  <c r="BK98" i="4"/>
  <c r="J98" i="4" s="1"/>
  <c r="J99" i="4"/>
  <c r="J64" i="4" s="1"/>
  <c r="BK97" i="3"/>
  <c r="J97" i="3" s="1"/>
  <c r="J98" i="3"/>
  <c r="J64" i="3" s="1"/>
  <c r="AX54" i="2"/>
  <c r="W31" i="2"/>
  <c r="AY54" i="2"/>
  <c r="W32" i="2"/>
  <c r="W30" i="2"/>
  <c r="AW54" i="2"/>
  <c r="AK30" i="2" s="1"/>
  <c r="J63" i="6" l="1"/>
  <c r="J32" i="6"/>
  <c r="AV54" i="2"/>
  <c r="J63" i="5"/>
  <c r="J32" i="5"/>
  <c r="J63" i="4"/>
  <c r="J32" i="4"/>
  <c r="J63" i="3"/>
  <c r="J32" i="3"/>
  <c r="AK29" i="2"/>
  <c r="AT54" i="2"/>
  <c r="AG62" i="2" l="1"/>
  <c r="J41" i="6"/>
  <c r="J41" i="5"/>
  <c r="AG60" i="2"/>
  <c r="AG58" i="2"/>
  <c r="J41" i="4"/>
  <c r="J41" i="3"/>
  <c r="AG56" i="2"/>
  <c r="AG61" i="2" l="1"/>
  <c r="AN61" i="2" s="1"/>
  <c r="AN62" i="2"/>
  <c r="AG59" i="2"/>
  <c r="AN59" i="2" s="1"/>
  <c r="AN60" i="2"/>
  <c r="AN58" i="2"/>
  <c r="AG57" i="2"/>
  <c r="AN57" i="2" s="1"/>
  <c r="AG55" i="2"/>
  <c r="AN56" i="2"/>
  <c r="AG54" i="2" l="1"/>
  <c r="AN55" i="2"/>
  <c r="AK26" i="2" l="1"/>
  <c r="AK35" i="2" s="1"/>
  <c r="AN54" i="2"/>
</calcChain>
</file>

<file path=xl/sharedStrings.xml><?xml version="1.0" encoding="utf-8"?>
<sst xmlns="http://schemas.openxmlformats.org/spreadsheetml/2006/main" count="9596" uniqueCount="1600">
  <si>
    <t/>
  </si>
  <si>
    <t>{634be5f8-1b7a-4e69-ab50-0b8589056c10}</t>
  </si>
  <si>
    <t>{a0715c38-d5cc-4318-952e-320d55dff83e}</t>
  </si>
  <si>
    <t>IMPORT</t>
  </si>
  <si>
    <t>2</t>
  </si>
  <si>
    <t>Soupis</t>
  </si>
  <si>
    <t>Ostatní a vedlejší náklady</t>
  </si>
  <si>
    <t>01</t>
  </si>
  <si>
    <t>/</t>
  </si>
  <si>
    <t>{df78a1bc-322e-4482-bcdd-3e7c4ff01ada}</t>
  </si>
  <si>
    <t>###NOIMPORT###</t>
  </si>
  <si>
    <t>1</t>
  </si>
  <si>
    <t>D</t>
  </si>
  <si>
    <t>VON</t>
  </si>
  <si>
    <t>OVN</t>
  </si>
  <si>
    <t>{3eac5ef0-ebb1-4151-8f8d-f15852246d8c}</t>
  </si>
  <si>
    <t>{137f8b58-edb5-45f7-bb62-64fd0bd5a204}</t>
  </si>
  <si>
    <t>Vodovod - oprava komunikací</t>
  </si>
  <si>
    <t>SO 1.3</t>
  </si>
  <si>
    <t>STA</t>
  </si>
  <si>
    <t>{0a106fbf-d82e-4fea-84a0-4d44f7bddacf}</t>
  </si>
  <si>
    <t>{11fade4b-297d-49a7-a61a-b8e8be9e891a}</t>
  </si>
  <si>
    <t>Přepojení vodovodu</t>
  </si>
  <si>
    <t>SO 1.2</t>
  </si>
  <si>
    <t>ING</t>
  </si>
  <si>
    <t>{37445f8e-0b5e-47d3-a94f-b13be882e7ee}</t>
  </si>
  <si>
    <t>{be625f32-456c-4ecb-aa84-6b942806ffe9}</t>
  </si>
  <si>
    <t>Vodovod</t>
  </si>
  <si>
    <t>SO 1</t>
  </si>
  <si>
    <t>{00000000-0000-0000-0000-000000000000}</t>
  </si>
  <si>
    <t>0</t>
  </si>
  <si>
    <t>Náklady stavby celkem</t>
  </si>
  <si>
    <t>Základna_x000D_
DPH nulová</t>
  </si>
  <si>
    <t>Základna_x000D_
DPH sníž. přenesená</t>
  </si>
  <si>
    <t>Základna_x000D_
DPH zákl. přenesená</t>
  </si>
  <si>
    <t>Základna_x000D_
DPH snížená</t>
  </si>
  <si>
    <t>Základna_x000D_
DPH základní</t>
  </si>
  <si>
    <t>DPH snížená přenesená_x000D_
[CZK]</t>
  </si>
  <si>
    <t>DPH základní přenesená_x000D_
[CZK]</t>
  </si>
  <si>
    <t>DPH snížená [CZK]</t>
  </si>
  <si>
    <t>DPH základní [CZK]</t>
  </si>
  <si>
    <t>Normohodiny [h]</t>
  </si>
  <si>
    <t>DPH [CZK]</t>
  </si>
  <si>
    <t>z toho Ostat._x000D_
náklady [CZK]</t>
  </si>
  <si>
    <t>Typ</t>
  </si>
  <si>
    <t>Cena s DPH [CZK]</t>
  </si>
  <si>
    <t>Cena bez DPH [CZK]</t>
  </si>
  <si>
    <t>Popis</t>
  </si>
  <si>
    <t>Kód</t>
  </si>
  <si>
    <t>Zpracovatel:</t>
  </si>
  <si>
    <t>Uchazeč:</t>
  </si>
  <si>
    <t>Informatívní údaje z listů zakázek</t>
  </si>
  <si>
    <t>Projektant:</t>
  </si>
  <si>
    <t>Zadavatel:</t>
  </si>
  <si>
    <t>Datum:</t>
  </si>
  <si>
    <t>Místo:</t>
  </si>
  <si>
    <t>Stavba:</t>
  </si>
  <si>
    <t>Kód:</t>
  </si>
  <si>
    <t>REKAPITULACE OBJEKTŮ STAVBY A SOUPISŮ PRACÍ</t>
  </si>
  <si>
    <t>CZK</t>
  </si>
  <si>
    <t>v</t>
  </si>
  <si>
    <t>Cena s DPH</t>
  </si>
  <si>
    <t>nulová</t>
  </si>
  <si>
    <t>sníž. přenesená</t>
  </si>
  <si>
    <t>zákl. přenesená</t>
  </si>
  <si>
    <t>snížená</t>
  </si>
  <si>
    <t>základní</t>
  </si>
  <si>
    <t>DPH</t>
  </si>
  <si>
    <t>Výše daně</t>
  </si>
  <si>
    <t>Základ daně</t>
  </si>
  <si>
    <t>Sazba daně</t>
  </si>
  <si>
    <t>Cena bez DPH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</si>
  <si>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</si>
  <si>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Poznámka:</t>
  </si>
  <si>
    <t>True</t>
  </si>
  <si>
    <t>CZ28793480</t>
  </si>
  <si>
    <t>DIČ:</t>
  </si>
  <si>
    <t>PLP Projektstav s.r.o.</t>
  </si>
  <si>
    <t>0,01</t>
  </si>
  <si>
    <t>28793480</t>
  </si>
  <si>
    <t>IČ:</t>
  </si>
  <si>
    <t>False</t>
  </si>
  <si>
    <t>Vyplň údaj</t>
  </si>
  <si>
    <t>CZ60108631</t>
  </si>
  <si>
    <t>Vodovody a kanalizace Pardubice, a.s.</t>
  </si>
  <si>
    <t>60108631</t>
  </si>
  <si>
    <t>25. 4. 2024</t>
  </si>
  <si>
    <t>Holice</t>
  </si>
  <si>
    <t>CC-CZ:</t>
  </si>
  <si>
    <t>KSO:</t>
  </si>
  <si>
    <t>Holice - Podhráz - výměna vodovodu LT80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</si>
  <si>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</si>
  <si>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2023-12</t>
  </si>
  <si>
    <t>0,001</t>
  </si>
  <si>
    <t>Návod na vyplnění</t>
  </si>
  <si>
    <t>v ---  níže se nacházejí doplnkové a pomocné údaje k sestavám  --- v</t>
  </si>
  <si>
    <t>REKAPITULACE STAVBY</t>
  </si>
  <si>
    <t>12</t>
  </si>
  <si>
    <t>21</t>
  </si>
  <si>
    <t>ZAMOK</t>
  </si>
  <si>
    <t>2.0</t>
  </si>
  <si>
    <t>VZ</t>
  </si>
  <si>
    <t>Export Komplet</t>
  </si>
  <si>
    <t>ROZPOCET</t>
  </si>
  <si>
    <t>VV</t>
  </si>
  <si>
    <t>"nátěr orientačních sloupků"2*3,14*0,022*1,8*5</t>
  </si>
  <si>
    <t>PP</t>
  </si>
  <si>
    <t>Nátěr bezpečnostními barvami šrafováním</t>
  </si>
  <si>
    <t>-1125583802</t>
  </si>
  <si>
    <t>16</t>
  </si>
  <si>
    <t>K</t>
  </si>
  <si>
    <t>m2</t>
  </si>
  <si>
    <t>783992-R</t>
  </si>
  <si>
    <t>116</t>
  </si>
  <si>
    <t>Dokončovací práce - nátěry</t>
  </si>
  <si>
    <t>783</t>
  </si>
  <si>
    <t>Práce a dodávky PSV</t>
  </si>
  <si>
    <t>PSV</t>
  </si>
  <si>
    <t>Online PSC</t>
  </si>
  <si>
    <t>https://podminky.urs.cz/item/CS_URS_2024_01/998276101</t>
  </si>
  <si>
    <t>Přesun hmot pro trubní vedení hloubené z trub z plastických hmot nebo sklolaminátových pro vodovody, kanalizace, teplovody, produktovody v otevřeném výkopu dopravní vzdálenost do 15 m</t>
  </si>
  <si>
    <t>482246970</t>
  </si>
  <si>
    <t>4</t>
  </si>
  <si>
    <t>t</t>
  </si>
  <si>
    <t>Přesun hmot pro trubní vedení z trub z plastických hmot otevřený výkop</t>
  </si>
  <si>
    <t>998276101</t>
  </si>
  <si>
    <t>115</t>
  </si>
  <si>
    <t>Přesun hmot</t>
  </si>
  <si>
    <t>998</t>
  </si>
  <si>
    <t>https://podminky.urs.cz/item/CS_URS_2024_01/997221655</t>
  </si>
  <si>
    <t>Poplatek za uložení stavebního odpadu na skládce (skládkovné) zeminy a kamení zatříděného do Katalogu odpadů pod kódem 17 05 04</t>
  </si>
  <si>
    <t>704513189</t>
  </si>
  <si>
    <t>Poplatek za uložení na skládce (skládkovné) zeminy a kamení kód odpadu 17 05 04</t>
  </si>
  <si>
    <t>997221655</t>
  </si>
  <si>
    <t>114</t>
  </si>
  <si>
    <t>https://podminky.urs.cz/item/CS_URS_2024_01/997221645</t>
  </si>
  <si>
    <t>Poplatek za uložení stavebního odpadu na skládce (skládkovné) asfaltového bez obsahu dehtu zatříděného do Katalogu odpadů pod kódem 17 03 02</t>
  </si>
  <si>
    <t>435583658</t>
  </si>
  <si>
    <t>Poplatek za uložení na skládce (skládkovné) odpadu asfaltového bez dehtu kód odpadu 17 03 02</t>
  </si>
  <si>
    <t>997221645</t>
  </si>
  <si>
    <t>113</t>
  </si>
  <si>
    <t>https://podminky.urs.cz/item/CS_URS_2024_01/997221615</t>
  </si>
  <si>
    <t>Poplatek za uložení stavebního odpadu na skládce (skládkovné) z prostého betonu zatříděného do Katalogu odpadů pod kódem 17 01 01</t>
  </si>
  <si>
    <t>-2063215597</t>
  </si>
  <si>
    <t>Poplatek za uložení na skládce (skládkovné) stavebního odpadu betonového kód odpadu 17 01 01</t>
  </si>
  <si>
    <t>997221615</t>
  </si>
  <si>
    <t>112</t>
  </si>
  <si>
    <t>https://podminky.urs.cz/item/CS_URS_2024_01/997221611</t>
  </si>
  <si>
    <t>Nakládání na dopravní prostředky pro vodorovnou dopravu suti</t>
  </si>
  <si>
    <t>-468917149</t>
  </si>
  <si>
    <t>Nakládání suti na dopravní prostředky pro vodorovnou dopravu</t>
  </si>
  <si>
    <t>997221611</t>
  </si>
  <si>
    <t>111</t>
  </si>
  <si>
    <t>97,962*19 'Přepočtené koeficientem množství</t>
  </si>
  <si>
    <t>https://podminky.urs.cz/item/CS_URS_2024_01/997221559</t>
  </si>
  <si>
    <t>Vodorovná doprava suti bez naložení, ale se složením a s hrubým urovnáním Příplatek k ceně za každý další započatý 1 km přes 1 km</t>
  </si>
  <si>
    <t>184181043</t>
  </si>
  <si>
    <t>Příplatek ZKD 1 km u vodorovné dopravy suti ze sypkých materiálů</t>
  </si>
  <si>
    <t>997221559</t>
  </si>
  <si>
    <t>110</t>
  </si>
  <si>
    <t>https://podminky.urs.cz/item/CS_URS_2024_01/997221551</t>
  </si>
  <si>
    <t>Vodorovná doprava suti bez naložení, ale se složením a s hrubým urovnáním ze sypkých materiálů, na vzdálenost do 1 km</t>
  </si>
  <si>
    <t>-1421491820</t>
  </si>
  <si>
    <t>Vodorovná doprava suti ze sypkých materiálů do 1 km</t>
  </si>
  <si>
    <t>997221551</t>
  </si>
  <si>
    <t>109</t>
  </si>
  <si>
    <t>Přesun sutě</t>
  </si>
  <si>
    <t>997</t>
  </si>
  <si>
    <t>https://podminky.urs.cz/item/CS_URS_2024_01/961055111</t>
  </si>
  <si>
    <t>Bourání základů z betonu železového</t>
  </si>
  <si>
    <t>-2034421072</t>
  </si>
  <si>
    <t>m3</t>
  </si>
  <si>
    <t>Bourání základů ze ŽB</t>
  </si>
  <si>
    <t>961055111</t>
  </si>
  <si>
    <t>108</t>
  </si>
  <si>
    <t>"Panely"55*2</t>
  </si>
  <si>
    <t>https://podminky.urs.cz/item/CS_URS_2024_01/919735123</t>
  </si>
  <si>
    <t>Řezání stávajícího betonového krytu nebo podkladu hloubky přes 100 do 150 mm</t>
  </si>
  <si>
    <t>-1306626043</t>
  </si>
  <si>
    <t>m</t>
  </si>
  <si>
    <t>Řezání stávajícího betonového krytu hl přes 100 do 150 mm</t>
  </si>
  <si>
    <t>919735123</t>
  </si>
  <si>
    <t>107</t>
  </si>
  <si>
    <t>Součet</t>
  </si>
  <si>
    <t>"MK asfalt"54*2*2</t>
  </si>
  <si>
    <t>"SUS"6*2*2</t>
  </si>
  <si>
    <t>https://podminky.urs.cz/item/CS_URS_2024_01/919735112</t>
  </si>
  <si>
    <t>Řezání stávajícího živičného krytu nebo podkladu hloubky přes 50 do 100 mm</t>
  </si>
  <si>
    <t>1956013541</t>
  </si>
  <si>
    <t>Řezání stávajícího živičného krytu hl přes 50 do 100 mm</t>
  </si>
  <si>
    <t>919735112</t>
  </si>
  <si>
    <t>106</t>
  </si>
  <si>
    <t>"MK asfalt"54*2</t>
  </si>
  <si>
    <t>"SUS"6*2</t>
  </si>
  <si>
    <t>https://podminky.urs.cz/item/CS_URS_2024_01/919732211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</si>
  <si>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</si>
  <si>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1579745845</t>
  </si>
  <si>
    <t>Styčná spára napojení nového živičného povrchu na stávající za tepla š 15 mm hl 25 mm s prořezáním</t>
  </si>
  <si>
    <t>919732211</t>
  </si>
  <si>
    <t>105</t>
  </si>
  <si>
    <t>https://podminky.urs.cz/item/CS_URS_2024_01/919731123</t>
  </si>
  <si>
    <t>Zarovnání styčné plochy podkladu nebo krytu podél vybourané části komunikace nebo zpevněné plochy živičné tl. přes 100 do 200 mm</t>
  </si>
  <si>
    <t>-1786967395</t>
  </si>
  <si>
    <t>Zarovnání styčné plochy podkladu nebo krytu živičného tl přes 100 do 200 mm</t>
  </si>
  <si>
    <t>919731123</t>
  </si>
  <si>
    <t>104</t>
  </si>
  <si>
    <t>Ostatní konstrukce a práce, bourání</t>
  </si>
  <si>
    <t>9</t>
  </si>
  <si>
    <t>"zrušení odbočení řadu D63"0,15</t>
  </si>
  <si>
    <t>"stávající potrubí D63"105*3,14*0,025*0,025</t>
  </si>
  <si>
    <t>"stávající potrubí LT DN80mm, délka 120m"0,65</t>
  </si>
  <si>
    <t>https://podminky.urs.cz/item/CS_URS_2024_01/899910212</t>
  </si>
  <si>
    <t>Výplň potrubí trub betonových, litinových nebo kameninových cementopopílkovou suspenzí pod tlakem, délky přes 50 do 100 m</t>
  </si>
  <si>
    <t>1363208063</t>
  </si>
  <si>
    <t>Výplň potrubí pod tlakem cementopopílkovou suspenzí délky potrubí přes 50 do 100 m</t>
  </si>
  <si>
    <t>899910212</t>
  </si>
  <si>
    <t>103</t>
  </si>
  <si>
    <t>73*1,05</t>
  </si>
  <si>
    <t>P</t>
  </si>
  <si>
    <t>Poznámka k položce:_x000D_
fólie bílé barvy</t>
  </si>
  <si>
    <t>https://podminky.urs.cz/item/CS_URS_2024_01/899722113</t>
  </si>
  <si>
    <t>Krytí potrubí z plastů výstražnou fólií z PVC šířky přes 25 do 34 cm</t>
  </si>
  <si>
    <t>-634382484</t>
  </si>
  <si>
    <t>Krytí potrubí z plastů výstražnou fólií z PVC přes 25 do 34cm</t>
  </si>
  <si>
    <t>899722113</t>
  </si>
  <si>
    <t>102</t>
  </si>
  <si>
    <t>73*1,1</t>
  </si>
  <si>
    <t>Poznámka k položce:_x000D_
signalizační vodič CYY 6mm2</t>
  </si>
  <si>
    <t>https://podminky.urs.cz/item/CS_URS_2024_01/899721111</t>
  </si>
  <si>
    <t>Signalizační vodič na potrubí DN do 150 mm</t>
  </si>
  <si>
    <t>1681291559</t>
  </si>
  <si>
    <t>Signalizační vodič DN do 150 mm na potrubí</t>
  </si>
  <si>
    <t>899721111</t>
  </si>
  <si>
    <t>101</t>
  </si>
  <si>
    <t>https://podminky.urs.cz/item/CS_URS_2024_01/899713111</t>
  </si>
  <si>
    <t>Orientační tabulky na vodovodních a kanalizačních řadech na sloupku ocelovém nebo betonovém</t>
  </si>
  <si>
    <t>1814657136</t>
  </si>
  <si>
    <t>kus</t>
  </si>
  <si>
    <t>Orientační tabulky na sloupku betonovém nebo ocelovém</t>
  </si>
  <si>
    <t>899713111</t>
  </si>
  <si>
    <t>100</t>
  </si>
  <si>
    <t>https://podminky.urs.cz/item/CS_URS_2024_01/899401113</t>
  </si>
  <si>
    <t>Osazení poklopů litinových hydrantových</t>
  </si>
  <si>
    <t>784219111</t>
  </si>
  <si>
    <t>899401113</t>
  </si>
  <si>
    <t>99</t>
  </si>
  <si>
    <t>https://podminky.urs.cz/item/CS_URS_2024_01/899401112</t>
  </si>
  <si>
    <t>Osazení poklopů litinových šoupátkových</t>
  </si>
  <si>
    <t>540429904</t>
  </si>
  <si>
    <t>899401112</t>
  </si>
  <si>
    <t>98</t>
  </si>
  <si>
    <t>"zrušení stávajícího hydrantu DN80"1</t>
  </si>
  <si>
    <t>https://podminky.urs.cz/item/CS_URS_2024_01/899101211</t>
  </si>
  <si>
    <t>Demontáž poklopů litinových a ocelových včetně rámů, hmotnosti jednotlivě do 50 kg</t>
  </si>
  <si>
    <t>-328065637</t>
  </si>
  <si>
    <t>Demontáž poklopů litinových nebo ocelových včetně rámů hmotnosti do 50 kg</t>
  </si>
  <si>
    <t>899101211</t>
  </si>
  <si>
    <t>97</t>
  </si>
  <si>
    <t>D+M drenážní obal k hydrantům</t>
  </si>
  <si>
    <t>1909425879</t>
  </si>
  <si>
    <t>8954441</t>
  </si>
  <si>
    <t>96</t>
  </si>
  <si>
    <t>Poznámka k položce:_x000D_
včetně dodání kontrolních výtisků v počtu 6 paré</t>
  </si>
  <si>
    <t>Kontrola funkčnosti identifikačního vodiče včetně protokolu z kontroly</t>
  </si>
  <si>
    <t>1632245003</t>
  </si>
  <si>
    <t>895254R</t>
  </si>
  <si>
    <t>95</t>
  </si>
  <si>
    <t>https://podminky.urs.cz/item/CS_URS_2024_01/892372111</t>
  </si>
  <si>
    <t>Tlakové zkoušky vodou zabezpečení konců potrubí při tlakových zkouškách DN do 300</t>
  </si>
  <si>
    <t>-363881549</t>
  </si>
  <si>
    <t>Zabezpečení konců potrubí DN do 300 při tlakových zkouškách vodou</t>
  </si>
  <si>
    <t>892372111</t>
  </si>
  <si>
    <t>94</t>
  </si>
  <si>
    <t>https://podminky.urs.cz/item/CS_URS_2024_01/892273122</t>
  </si>
  <si>
    <t>Proplach a dezinfekce vodovodního potrubí DN od 80 do 125</t>
  </si>
  <si>
    <t>1963662764</t>
  </si>
  <si>
    <t>892273122</t>
  </si>
  <si>
    <t>93</t>
  </si>
  <si>
    <t>https://podminky.urs.cz/item/CS_URS_2024_01/892241111</t>
  </si>
  <si>
    <t>Tlakové zkoušky vodou na potrubí DN do 80</t>
  </si>
  <si>
    <t>1964583483</t>
  </si>
  <si>
    <t>Tlaková zkouška vodou potrubí DN do 80</t>
  </si>
  <si>
    <t>892241111</t>
  </si>
  <si>
    <t>92</t>
  </si>
  <si>
    <t>Zkouška průchodnosti vodovodního potrubí do DN80 mm</t>
  </si>
  <si>
    <t>-1834694727</t>
  </si>
  <si>
    <t>Zkouška průchodnosti vodovodního potrubí DN100-200 mm</t>
  </si>
  <si>
    <t>892236414</t>
  </si>
  <si>
    <t>91</t>
  </si>
  <si>
    <t>https://podminky.urs.cz/item/CS_URS_2024_01/891247812</t>
  </si>
  <si>
    <t>Demontáž vodovodních armatur na potrubí hydrantů podzemních DN 80</t>
  </si>
  <si>
    <t>65881344</t>
  </si>
  <si>
    <t>Demontáž hydrantů podzemních na potrubí DN 80</t>
  </si>
  <si>
    <t>891247812</t>
  </si>
  <si>
    <t>90</t>
  </si>
  <si>
    <t>"odběrová souprava"1</t>
  </si>
  <si>
    <t>"podzemní hydrant"1</t>
  </si>
  <si>
    <t>https://podminky.urs.cz/item/CS_URS_2024_01/891247112</t>
  </si>
  <si>
    <t>Montáž vodovodních armatur na potrubí hydrantů podzemních (bez osazení poklopů) DN 80</t>
  </si>
  <si>
    <t>-312359959</t>
  </si>
  <si>
    <t>Montáž hydrantů podzemních DN 80</t>
  </si>
  <si>
    <t>891247112</t>
  </si>
  <si>
    <t>89</t>
  </si>
  <si>
    <t>Poznámka k položce:_x000D_
včetně osazení zemní soupravy</t>
  </si>
  <si>
    <t>https://podminky.urs.cz/item/CS_URS_2024_01/891241112</t>
  </si>
  <si>
    <t>Montáž vodovodních armatur na potrubí šoupátek nebo klapek uzavíracích v otevřeném výkopu nebo v šachtách s osazením zemní soupravy (bez poklopů) DN 80</t>
  </si>
  <si>
    <t>629696029</t>
  </si>
  <si>
    <t>Montáž vodovodních šoupátek otevřený výkop DN 80</t>
  </si>
  <si>
    <t>891241112</t>
  </si>
  <si>
    <t>88</t>
  </si>
  <si>
    <t>Poznámka k položce:_x000D_
dodávka a montáž pogumované tkaniny_x000D_
Izolační bandáž_x000D_
· trvale elastická petrolátová páska s inhibitory koroze;_x000D_
· vyhovuje standardu EN12068, EN ISO 21809-3;_x000D_
· slučitelný s běžnými systémy továrních povlaků;_x000D_
· zajišťuje neprostupné utěsnění;_x000D_
· hygienický atest pro styk s pitnou vodou.</t>
  </si>
  <si>
    <t>D+M obalení armatur do pogumované tkaniny</t>
  </si>
  <si>
    <t>-1217133111</t>
  </si>
  <si>
    <t>soubor</t>
  </si>
  <si>
    <t>8784544PC</t>
  </si>
  <si>
    <t>87</t>
  </si>
  <si>
    <t>Spojovací materiál na příruby - nerez šrouby + matky a podložky</t>
  </si>
  <si>
    <t>310139146</t>
  </si>
  <si>
    <t>87845444R</t>
  </si>
  <si>
    <t>86</t>
  </si>
  <si>
    <t>"redukce 110/63"1</t>
  </si>
  <si>
    <t>"lemový nákružek"1</t>
  </si>
  <si>
    <t>https://podminky.urs.cz/item/CS_URS_2024_01/877251101</t>
  </si>
  <si>
    <t>Montáž tvarovek na vodovodním plastovém potrubí z polyetylenu PE 100 elektrotvarovek SDR 11/PN16 spojek, oblouků nebo redukcí d 110</t>
  </si>
  <si>
    <t>1895500069</t>
  </si>
  <si>
    <t>Montáž elektrospojek na vodovodním potrubí z PE trub d 110</t>
  </si>
  <si>
    <t>877251101</t>
  </si>
  <si>
    <t>85</t>
  </si>
  <si>
    <t>https://podminky.urs.cz/item/CS_URS_2024_01/877241110</t>
  </si>
  <si>
    <t>Montáž tvarovek na vodovodním plastovém potrubí z polyetylenu PE 100 elektrotvarovek SDR 11/PN16 kolen 45° d 90</t>
  </si>
  <si>
    <t>516281541</t>
  </si>
  <si>
    <t>Montáž elektrokolen 45° na vodovodním potrubí z PE trub d 90</t>
  </si>
  <si>
    <t>877241110</t>
  </si>
  <si>
    <t>84</t>
  </si>
  <si>
    <t>"redukce 90/63"1</t>
  </si>
  <si>
    <t>"lemový nákružek"2</t>
  </si>
  <si>
    <t>"koleno 30 st."2</t>
  </si>
  <si>
    <t>"koleno 15 st."1</t>
  </si>
  <si>
    <t>"spojka"20</t>
  </si>
  <si>
    <t>https://podminky.urs.cz/item/CS_URS_2024_01/877241101</t>
  </si>
  <si>
    <t>Montáž tvarovek na vodovodním plastovém potrubí z polyetylenu PE 100 elektrotvarovek SDR 11/PN16 spojek, oblouků nebo redukcí d 90</t>
  </si>
  <si>
    <t>450862330</t>
  </si>
  <si>
    <t>Montáž elektrospojek na vodovodním potrubí z PE trub d 90</t>
  </si>
  <si>
    <t>877241101</t>
  </si>
  <si>
    <t>83</t>
  </si>
  <si>
    <t>https://podminky.urs.cz/item/CS_URS_2024_01/871241211</t>
  </si>
  <si>
    <t>Montáž vodovodního potrubí z polyetylenu PE100 RC v otevřeném výkopu svařovaných elektrotvarovkou SDR 11/PN16 d 90 x 8,2 mm</t>
  </si>
  <si>
    <t>-1150110085</t>
  </si>
  <si>
    <t>Montáž potrubí z PE100 RC SDR 11 otevřený výkop svařovaných elektrotvarovkou d 90 x 8,2 mm</t>
  </si>
  <si>
    <t>871241211</t>
  </si>
  <si>
    <t>82</t>
  </si>
  <si>
    <t>https://podminky.urs.cz/item/CS_URS_2024_01/871211211</t>
  </si>
  <si>
    <t>Montáž vodovodního potrubí z polyetylenu PE100 RC v otevřeném výkopu svařovaných elektrotvarovkou SDR 11/PN16 d 63 x 5,8 mm</t>
  </si>
  <si>
    <t>-532617477</t>
  </si>
  <si>
    <t>Montáž potrubí z PE100 RC SDR 11 otevřený výkop svařovaných elektrotvarovkou d 63 x 5,8 mm</t>
  </si>
  <si>
    <t>871211211</t>
  </si>
  <si>
    <t>81</t>
  </si>
  <si>
    <t>"patkové koleno"1</t>
  </si>
  <si>
    <t>https://podminky.urs.cz/item/CS_URS_2024_01/857242122</t>
  </si>
  <si>
    <t>Montáž litinových tvarovek na potrubí litinovém tlakovém jednoosých na potrubí z trub přírubových v otevřeném výkopu, kanálu nebo v šachtě DN 80</t>
  </si>
  <si>
    <t>-991464740</t>
  </si>
  <si>
    <t>Montáž litinových tvarovek jednoosých přírubových otevřený výkop DN 80</t>
  </si>
  <si>
    <t>857242122</t>
  </si>
  <si>
    <t>80</t>
  </si>
  <si>
    <t>"stávající potrubí LT DN80mm"73</t>
  </si>
  <si>
    <t>https://podminky.urs.cz/item/CS_URS_2024_01/850311811</t>
  </si>
  <si>
    <t>Bourání stávajícího potrubí z trub litinových hrdlových nebo přírubových v otevřeném výkopu DN do 150</t>
  </si>
  <si>
    <t>-433848677</t>
  </si>
  <si>
    <t>Bourání stávajícího potrubí z trub litinových DN 150</t>
  </si>
  <si>
    <t>850311811</t>
  </si>
  <si>
    <t>79</t>
  </si>
  <si>
    <t>deska podkladová uličního poklopu plastového hydrantového</t>
  </si>
  <si>
    <t>2021061792</t>
  </si>
  <si>
    <t>M</t>
  </si>
  <si>
    <t>8</t>
  </si>
  <si>
    <t>56230638</t>
  </si>
  <si>
    <t>78</t>
  </si>
  <si>
    <t>deska podkladová uličního poklopu plastového ventilkového a šoupatového</t>
  </si>
  <si>
    <t>-1471330034</t>
  </si>
  <si>
    <t>56230636</t>
  </si>
  <si>
    <t>77</t>
  </si>
  <si>
    <t>poklop uliční šoupátkový kulatý plastový PA s litinovým víkem teleskopický</t>
  </si>
  <si>
    <t>-926264806</t>
  </si>
  <si>
    <t>56230633PC</t>
  </si>
  <si>
    <t>76</t>
  </si>
  <si>
    <t>Poznámka k položce:_x000D_
· dle EN 545;_x000D_
· provozní tlak PN 16;_x000D_
· určeno pro pitnou vodu (atest);_x000D_
· z tvárné litiny s epoxidovou ochrannou vrstvou o minimální tloušťce 250μm;_x000D_
· rozměry přírub dle EN 1092-2 / PN 16;_x000D_
· standardní vrtání přírub dle EN 1092-2 / PN 10_x000D_
· šrouby, matky a podložky nerez</t>
  </si>
  <si>
    <t>koleno přírubové prodloužené s patkou pro připojení k hydrantu 80/90mm</t>
  </si>
  <si>
    <t>-954654814</t>
  </si>
  <si>
    <t>55251820</t>
  </si>
  <si>
    <t>75</t>
  </si>
  <si>
    <t>poklop litinový hydrantový DN 80</t>
  </si>
  <si>
    <t>2095999883</t>
  </si>
  <si>
    <t>42291452</t>
  </si>
  <si>
    <t>74</t>
  </si>
  <si>
    <t>souprava zemní pro šoupátka DN 50mm teleskop. 1,07 - 1,5m</t>
  </si>
  <si>
    <t>-810409298</t>
  </si>
  <si>
    <t>42291078R</t>
  </si>
  <si>
    <t>73</t>
  </si>
  <si>
    <t>Poznámka k položce:_x000D_
· s odvodněním a samočinným vyprazdňováním v nezámrzné hloubce;_x000D_
· odvodnění nastane až po úplném uzavření ventilu;_x000D_
· při instalaci je nutný dostatečný vsakovací obsyp ventilu,_x000D_
· napojení přes ISO fitinku Ø 63;_x000D_
· výtoková trubka z nerez oceli;_x000D_
· zákopové hloubka 1,25m;_x000D_
· vč. betonové hydrantové podložky a litinového hydrantového poklopu, zubové spojky C s vnitřním_x000D_
závitem;_x000D_
· osazení v zelené ploše bude odlážděno kostkami, nebo zámkovou dlažbou nebo uloženy do betonu.</t>
  </si>
  <si>
    <t>Odběrová souprava s odvodněním D63/1250mm</t>
  </si>
  <si>
    <t>1516031184</t>
  </si>
  <si>
    <t>42273593PC</t>
  </si>
  <si>
    <t>72</t>
  </si>
  <si>
    <t>Poznámka k položce:_x000D_
· tělo, víko a připojovací spojka v tvárné litině EN-GJS-500-7, vřeteno a prodlužovací trubka z nerezové oceli_x000D_
1 4021, těžká antikorozní ochrana s certifikátem GSK, povrchová úprava uvnitř i vně email ETEC;_x000D_
· s atestem pro použití v rozvodech pitné vody v rámci ČR, EU;_x000D_
· šrouby, matky a podložky nerez;_x000D_
· dvojitě jištěný s koulí;_x000D_
· značení zákopové hloubky hydrantu neoddělitelnou součástí litinového těla, zákopová hloubka dle_x000D_
podélného profilu 1,25 m nebo 1,50 m, v případě potřeby doplněn litinovým TP kusem;_x000D_
· nerezová prodlužovací trubka průměru minimálně 30 mm;_x000D_
· uzavírací kužel kompletně potažený oděru odolným plastem PUR alternativně EPDM pryží;_x000D_
· v místě pohybu těsnicího kužele - vnitřní ochranná vsuvka z mosazi;_x000D_
· druhý uzávěr tvořen plastovou koulí se zesílenou vnitřní strukturou;_x000D_
· automatická funkce odvodnění hydrantu, vývod odvodnění chráněn proti ulomení;_x000D_
· možnost výměny ovládání poklopem pod tlakem;_x000D_
· vývod vody chráněn litinovým víčkem připevněným řetízkem;_x000D_
· vč. betonové hydrantové podložky a litinového hydrantového poklopu;_x000D_
· v případě osazení do zelených ploch odlážděny kostkami, nebo zámkovou dlažbou nebo uloženy do_x000D_
betonu.</t>
  </si>
  <si>
    <t>hydrant podzemní DN 80 PN 16 dvojitý uzávěr s koulí krycí v 1250mm</t>
  </si>
  <si>
    <t>1055933918</t>
  </si>
  <si>
    <t>42273593</t>
  </si>
  <si>
    <t>71</t>
  </si>
  <si>
    <t>Poznámka k položce:_x000D_
· šoupata musí být měkce těsnící s nezúženým průchodem;_x000D_
· vnější i vnitřní povrchová úprava – těžká protikorozní ochrana epoxidovým práškem;_x000D_
· s atestem pro použití v rozvodech pitné vody v rámci ČR, EU;_x000D_
· materiál těla, víka a klínu – tvárná litina C 50, C 40;_x000D_
· klín – z tvárné litiny s uvnitř a vně navulkanizovaným měkce těsnícím klínem, klín s dlouhým vedením po_x000D_
celé délce z oděruvzdorného plastu, s vysokou kluzností, se specifickým tvarem těsnících ploch, s ohledem_x000D_
na zatížení;_x000D_
· matice klínu z mosazi s předimenzováním délky závitu, která dovoluje vysoké zatížení kroutícího_x000D_
momentu;_x000D_
· tělo a víko – samostatně rozebíratelné se zapuštěnými nerezovými šrouby, zalité hmotou proti korozi;_x000D_
· měkcetěsnicí klínové šoupátko dle EN 1171, EN 1074-1 a EN 1074-2 s hladkým a volným průtokovým_x000D_
kanálem;_x000D_
· přednostně dlouhá stavební délka, nevyžadují-li podmínky stavby krátkou variantu (např. z důvodů_x000D_
stísněných prostor);_x000D_
· opatřeno vhodnou originální teleskopickou zemní zákopovou soupravou s podkladovou deskou poklopu;_x000D_
· poklopy budou litinové a v případě osazení do zelených ploch odlážděny kostkami, nebo zámkovou_x000D_
dlažbou nebo uloženy do betonu._x000D_
· šrouby, matky a podložky nerez;</t>
  </si>
  <si>
    <t>šoupátko s přírubami voda DN 80 PN16</t>
  </si>
  <si>
    <t>-1858021023</t>
  </si>
  <si>
    <t>42221116</t>
  </si>
  <si>
    <t>70</t>
  </si>
  <si>
    <t>příruba volná k lemovému nákružku z polypropylénu 110</t>
  </si>
  <si>
    <t>-1676623490</t>
  </si>
  <si>
    <t>28654410</t>
  </si>
  <si>
    <t>69</t>
  </si>
  <si>
    <t>příruba volná k lemovému nákružku z polypropylénu 90</t>
  </si>
  <si>
    <t>-61129007</t>
  </si>
  <si>
    <t>28654368</t>
  </si>
  <si>
    <t>68</t>
  </si>
  <si>
    <t>nákružek lemový PE 100 SDR11 110mm</t>
  </si>
  <si>
    <t>1310241639</t>
  </si>
  <si>
    <t>28653136</t>
  </si>
  <si>
    <t>67</t>
  </si>
  <si>
    <t>nákružek lemový PE 100 SDR11 90mm</t>
  </si>
  <si>
    <t>-743239879</t>
  </si>
  <si>
    <t>28653135</t>
  </si>
  <si>
    <t>66</t>
  </si>
  <si>
    <t>elektrospojka SDR11 PE 100 PN16 D 90mm</t>
  </si>
  <si>
    <t>1054154369</t>
  </si>
  <si>
    <t>28615974</t>
  </si>
  <si>
    <t>65</t>
  </si>
  <si>
    <t>elektroredukce PE 100 PN16 D 110-90mm</t>
  </si>
  <si>
    <t>-178136222</t>
  </si>
  <si>
    <t>28614978</t>
  </si>
  <si>
    <t>64</t>
  </si>
  <si>
    <t>elektroredukce PE 100 PN16 D 90-63mm</t>
  </si>
  <si>
    <t>-696228788</t>
  </si>
  <si>
    <t>28614977</t>
  </si>
  <si>
    <t>63</t>
  </si>
  <si>
    <t>koleno 30° PE 100 PN16 D 90mm</t>
  </si>
  <si>
    <t>-1172447646</t>
  </si>
  <si>
    <t>28614948R</t>
  </si>
  <si>
    <t>62</t>
  </si>
  <si>
    <t>koleno 15° PE 100 PN16 D 90mm</t>
  </si>
  <si>
    <t>-1578927578</t>
  </si>
  <si>
    <t>286149480R</t>
  </si>
  <si>
    <t>61</t>
  </si>
  <si>
    <t>elektrokoleno 45° PE 100 PN16 D 90mm</t>
  </si>
  <si>
    <t>-948268921</t>
  </si>
  <si>
    <t>28614948</t>
  </si>
  <si>
    <t>60</t>
  </si>
  <si>
    <t>55*1,05</t>
  </si>
  <si>
    <t>Poznámka k položce:_x000D_
Potrubí z PE100RC typ 2 se zvýšenou odolností vůči šíření trhliny_x000D_
- pro pokládku otevřeným výkopem_x000D_
Technické parametry potrubí:_x000D_
Tlaková řada: PN16 (SDR11)_x000D_
Základní materiál: vysokohustotní polyetylen PE100RC se zvýšenou odolností vůči šíření trhliny, přípustné_x000D_
materiály jsou pouze s certifikátem splňujícím požadavky PAS 1075_x000D_
Minimální požadovaná pevnost MRS: 10 MPa_x000D_
Bezpečnostní koeficient: c 2 pro PN 10, c 1,25 pro PN 16_x000D_
Specifikace spoje: svar pomocí elektrotvarovky_x000D_
Barevné provedení: modrá nebo s modrými pruhy pro vodovod_x000D_
Požadavky na potrubí: vyrobené potrubí musí splňovat požadavky PAS 1075 (nutno doložit certifikátem)_x000D_
Potrubí odpovídající EN 12201, DIN 8074/8075 a PAS 1075 pro pokládku bez pískového lože z PE100RC s vysokou odolností proti pomalému šíření trhlin. (FNCT splňuje požadavek na min 8760 h při 80 ° C). Na potrubí musí být prováděna kontrola trvalé kvality materiálu i průběžné kontroly doloženo inspekčním certifikátem (Atestem) ke každé dodávce potrubí prokazující použití granulátu schváleného podle PAS 1075.</t>
  </si>
  <si>
    <t>potrubí vodovodní dvouvrstvé PE100 RC SDR11 90x8,2mm</t>
  </si>
  <si>
    <t>1700017998</t>
  </si>
  <si>
    <t>28613556</t>
  </si>
  <si>
    <t>59</t>
  </si>
  <si>
    <t>18*1,05</t>
  </si>
  <si>
    <t>potrubí vodovodní dvouvrstvé PE100 RC SDR11 63x5,8mm</t>
  </si>
  <si>
    <t>-1649272438</t>
  </si>
  <si>
    <t>28613503</t>
  </si>
  <si>
    <t>58</t>
  </si>
  <si>
    <t>Trubní vedení</t>
  </si>
  <si>
    <t>"MK asfalt"54*(0,9+0,5+0,5)</t>
  </si>
  <si>
    <t>"SUS"6*3,5</t>
  </si>
  <si>
    <t>https://podminky.urs.cz/item/CS_URS_2024_01/577134211</t>
  </si>
  <si>
    <t>Asfaltový beton vrstva obrusná ACO 11 (ABS) s rozprostřením a se zhutněním z nemodifikovaného asfaltu v pruhu šířky do 3 m tř. II, po zhutnění tl. 40 mm</t>
  </si>
  <si>
    <t>-1157642475</t>
  </si>
  <si>
    <t>Asfaltový beton vrstva obrusná ACO 11 (ABS) tř. II tl 40 mm š do 3 m z nemodifikovaného asfaltu</t>
  </si>
  <si>
    <t>577134211</t>
  </si>
  <si>
    <t>57</t>
  </si>
  <si>
    <t>https://podminky.urs.cz/item/CS_URS_2024_01/573211107</t>
  </si>
  <si>
    <t>Postřik spojovací PS bez posypu kamenivem z asfaltu silničního, v množství 0,30 kg/m2</t>
  </si>
  <si>
    <t>179006146</t>
  </si>
  <si>
    <t>Postřik živičný spojovací z asfaltu v množství 0,30 kg/m2</t>
  </si>
  <si>
    <t>573211107</t>
  </si>
  <si>
    <t>56</t>
  </si>
  <si>
    <t>"MK asfalt"54*(0,9+0,25+0,25)</t>
  </si>
  <si>
    <t>"SUS"6*(0,9+0,75+0,75)</t>
  </si>
  <si>
    <t>https://podminky.urs.cz/item/CS_URS_2024_01/573111112</t>
  </si>
  <si>
    <t>Postřik infiltrační PI z asfaltu silničního s posypem kamenivem, v množství 1,00 kg/m2</t>
  </si>
  <si>
    <t>-13840406</t>
  </si>
  <si>
    <t>Postřik živičný infiltrační s posypem z asfaltu množství 1 kg/m2</t>
  </si>
  <si>
    <t>573111112</t>
  </si>
  <si>
    <t>55</t>
  </si>
  <si>
    <t>"MK - SC tl. 150 mm"54*0,9</t>
  </si>
  <si>
    <t>"SUS - SC tl. 150 mm"6*(0,9+0,5+0,5)</t>
  </si>
  <si>
    <t>https://podminky.urs.cz/item/CS_URS_2024_01/567122114</t>
  </si>
  <si>
    <t>Podklad ze směsi stmelené cementem SC bez dilatačních spár, s rozprostřením a zhutněním SC C 8/10 (KSC I), po zhutnění tl. 150 mm</t>
  </si>
  <si>
    <t>1505337578</t>
  </si>
  <si>
    <t>Podklad ze směsi stmelené cementem SC C 8/10 (KSC I) tl 150 mm</t>
  </si>
  <si>
    <t>567122114</t>
  </si>
  <si>
    <t>54</t>
  </si>
  <si>
    <t>https://podminky.urs.cz/item/CS_URS_2024_01/565146111</t>
  </si>
  <si>
    <t>Asfaltový beton vrstva podkladní ACP 22 (obalované kamenivo hrubozrnné - OKH) s rozprostřením a zhutněním v pruhu šířky přes 1,5 do 3 m, po zhutnění tl. 60 mm</t>
  </si>
  <si>
    <t>-779942864</t>
  </si>
  <si>
    <t>Asfaltový beton vrstva podkladní ACP 22 (obalované kamenivo OKH) tl 60 mm š do 3 m</t>
  </si>
  <si>
    <t>565146111</t>
  </si>
  <si>
    <t>53</t>
  </si>
  <si>
    <t>https://podminky.urs.cz/item/CS_URS_2024_01/565145101</t>
  </si>
  <si>
    <t>Asfaltový beton vrstva podkladní ACP 16 (obalované kamenivo střednězrnné - OKS) s rozprostřením a zhutněním v pruhu šířky do 1,5 m, po zhutnění tl. 60 mm</t>
  </si>
  <si>
    <t>865713285</t>
  </si>
  <si>
    <t>Asfaltový beton vrstva podkladní ACP 16 (obalované kamenivo OKS) tl 60 mm š do 1,5 m</t>
  </si>
  <si>
    <t>565145101</t>
  </si>
  <si>
    <t>52</t>
  </si>
  <si>
    <t>"SUS"6*(0,9+0,25+0,25)</t>
  </si>
  <si>
    <t>https://podminky.urs.cz/item/CS_URS_2024_01/564871011</t>
  </si>
  <si>
    <t>Podklad ze štěrkodrti ŠD s rozprostřením a zhutněním plochy jednotlivě do 100 m2, po zhutnění tl. 250 mm</t>
  </si>
  <si>
    <t>707342814</t>
  </si>
  <si>
    <t>Podklad ze štěrkodrtě ŠD plochy do 100 m2 tl 250 mm</t>
  </si>
  <si>
    <t>564871011</t>
  </si>
  <si>
    <t>51</t>
  </si>
  <si>
    <t>"MK asfalt"54*0,9</t>
  </si>
  <si>
    <t>Poznámka k položce:_x000D_
Včetně dopravy materiálu na stavbu z lomu ze vzdálenosti 50 km, dále staveništní a vnitrostaveništní přesuny hmot včetně nakládání na mezideponii</t>
  </si>
  <si>
    <t>https://podminky.urs.cz/item/CS_URS_2024_01/564861011</t>
  </si>
  <si>
    <t>Podklad ze štěrkodrti ŠD s rozprostřením a zhutněním plochy jednotlivě do 100 m2, po zhutnění tl. 200 mm</t>
  </si>
  <si>
    <t>-662339743</t>
  </si>
  <si>
    <t>Podklad ze štěrkodrtě ŠD plochy do 100 m2 tl 200 mm</t>
  </si>
  <si>
    <t>564861011</t>
  </si>
  <si>
    <t>50</t>
  </si>
  <si>
    <t>Komunikace pozemní</t>
  </si>
  <si>
    <t>5</t>
  </si>
  <si>
    <t>https://podminky.urs.cz/item/CS_URS_2023_01/452353101</t>
  </si>
  <si>
    <t>Bednění podkladních a zajišťovacích konstrukcí v otevřeném výkopu bloků pro potrubí</t>
  </si>
  <si>
    <t>277511163</t>
  </si>
  <si>
    <t>Bednění podkladních bloků otevřený výkop</t>
  </si>
  <si>
    <t>452353101</t>
  </si>
  <si>
    <t>49</t>
  </si>
  <si>
    <t>https://podminky.urs.cz/item/CS_URS_2024_01/452313141</t>
  </si>
  <si>
    <t>Podkladní a zajišťovací konstrukce z betonu prostého v otevřeném výkopu bez zvýšených nároků na prostředí bloky pro potrubí z betonu tř. C 16/20</t>
  </si>
  <si>
    <t>-343735587</t>
  </si>
  <si>
    <t>Podkladní bloky z betonu prostého bez zvýšených nároků na prostředí tř. C 16/20 otevřený výkop</t>
  </si>
  <si>
    <t>452313141</t>
  </si>
  <si>
    <t>48</t>
  </si>
  <si>
    <t>"řady"73*0,9*0,1</t>
  </si>
  <si>
    <t>https://podminky.urs.cz/item/CS_URS_2024_01/451572111</t>
  </si>
  <si>
    <t>Lože pod potrubí, stoky a drobné objekty v otevřeném výkopu z kameniva drobného těženého 0 až 4 mm</t>
  </si>
  <si>
    <t>865411150</t>
  </si>
  <si>
    <t>Lože pod potrubí otevřený výkop z kameniva drobného těženého</t>
  </si>
  <si>
    <t>451572111</t>
  </si>
  <si>
    <t>47</t>
  </si>
  <si>
    <t>Vodorovné konstrukce</t>
  </si>
  <si>
    <t>patka plotová průběžná 250x250x800mm</t>
  </si>
  <si>
    <t>248778613</t>
  </si>
  <si>
    <t>59232535</t>
  </si>
  <si>
    <t>46</t>
  </si>
  <si>
    <t>sloupek plotový průběžný Pz a komaxitový 2000/38x1,5mm</t>
  </si>
  <si>
    <t>1378412979</t>
  </si>
  <si>
    <t>55342252</t>
  </si>
  <si>
    <t>45</t>
  </si>
  <si>
    <t>https://podminky.urs.cz/item/CS_URS_2024_01/338171111</t>
  </si>
  <si>
    <t>Montáž sloupků a vzpěr plotových ocelových trubkových nebo profilovaných výšky do 2 m se zalitím cementovou maltou do vynechaných otvorů</t>
  </si>
  <si>
    <t>984421056</t>
  </si>
  <si>
    <t>Osazování sloupků a vzpěr plotových ocelových v do 2 m se zalitím MC</t>
  </si>
  <si>
    <t>338171111</t>
  </si>
  <si>
    <t>44</t>
  </si>
  <si>
    <t>Svislé a kompletní konstrukce</t>
  </si>
  <si>
    <t>3</t>
  </si>
  <si>
    <t>15*0,9*0,15</t>
  </si>
  <si>
    <t>Poznámka k položce:_x000D_
kamenivo frakce 32/63mm</t>
  </si>
  <si>
    <t>https://podminky.urs.cz/item/CS_URS_2024_01/213311113</t>
  </si>
  <si>
    <t>Polštáře zhutněné pod základy z kameniva hrubého drceného, frakce 16 - 63 mm</t>
  </si>
  <si>
    <t>-1259694916</t>
  </si>
  <si>
    <t>Polštáře zhutněné pod základy z kameniva drceného frakce 16 až 63 mm</t>
  </si>
  <si>
    <t>213311113</t>
  </si>
  <si>
    <t>43</t>
  </si>
  <si>
    <t xml:space="preserve">Poznámka k položce:_x000D_
Odvodnění rýhy.				_x000D_
Zemní práce, lože, obsyp, drenáž.				_x000D_
</t>
  </si>
  <si>
    <t>https://podminky.urs.cz/item/CS_URS_2024_01/212751104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</si>
  <si>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</si>
  <si>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-1778512676</t>
  </si>
  <si>
    <t>Trativod z drenážních trubek flexibilních PVC-U SN 4 perforace 360° včetně lože otevřený výkop DN 100 pro meliorace</t>
  </si>
  <si>
    <t>212751104</t>
  </si>
  <si>
    <t>42</t>
  </si>
  <si>
    <t>Zakládání</t>
  </si>
  <si>
    <t>"celkem zásyp"73,427*2</t>
  </si>
  <si>
    <t>Mezisoučet</t>
  </si>
  <si>
    <t>"odečet lože"-6,57</t>
  </si>
  <si>
    <t>"odečet obsyp"-25,623</t>
  </si>
  <si>
    <t>"zásyp po demontáži hydrantu"0,5</t>
  </si>
  <si>
    <t>"celkem hloubení - řady"73*0,9*1,6</t>
  </si>
  <si>
    <t xml:space="preserve">Poznámka k položce:_x000D_
Včetně dopravy materiálu na stavbu z lomu ze vzdálenosti 50 km, dále staveništní a vnitrostaveništní přesuny hmot včetně nakládání na mezideponii				_x000D_
</t>
  </si>
  <si>
    <t>štěrkodrť frakce 0/63</t>
  </si>
  <si>
    <t>-18291686</t>
  </si>
  <si>
    <t>58344197</t>
  </si>
  <si>
    <t>41</t>
  </si>
  <si>
    <t>"celkem obsyp"25,623*2</t>
  </si>
  <si>
    <t>"řady"73*0,9*0,39</t>
  </si>
  <si>
    <t>štěrkopísek frakce 0/16</t>
  </si>
  <si>
    <t>-2102672544</t>
  </si>
  <si>
    <t>58337302</t>
  </si>
  <si>
    <t>40</t>
  </si>
  <si>
    <t>13*3</t>
  </si>
  <si>
    <t>https://podminky.urs.cz/item/CS_URS_2024_01/184813511</t>
  </si>
  <si>
    <t>Chemické odplevelení půdy před založením kultury, trávníku nebo zpevněných ploch ručně o jakékoli výměře postřikem na široko v rovině nebo na svahu do 1:5</t>
  </si>
  <si>
    <t>-1324129167</t>
  </si>
  <si>
    <t>Chemické odplevelení před založením kultury postřikem na široko v rovině a svahu do 1:5 ručně</t>
  </si>
  <si>
    <t>184813511</t>
  </si>
  <si>
    <t>39</t>
  </si>
  <si>
    <t>https://podminky.urs.cz/item/CS_URS_2024_01/183403114</t>
  </si>
  <si>
    <t>Obdělání půdy kultivátorováním v rovině nebo na svahu do 1:5</t>
  </si>
  <si>
    <t>-1146152427</t>
  </si>
  <si>
    <t>Obdělání půdy kultivátorováním v rovině a svahu do 1:5</t>
  </si>
  <si>
    <t>183403114</t>
  </si>
  <si>
    <t>38</t>
  </si>
  <si>
    <t>https://podminky.urs.cz/item/CS_URS_2024_01/183403111</t>
  </si>
  <si>
    <t>Obdělání půdy nakopáním hl. přes 50 do 100 mm v rovině nebo na svahu do 1:5</t>
  </si>
  <si>
    <t>1339067197</t>
  </si>
  <si>
    <t>Obdělání půdy nakopáním na hl přes 0,05 do 0,1 m v rovině a svahu do 1:5</t>
  </si>
  <si>
    <t>183403111</t>
  </si>
  <si>
    <t>37</t>
  </si>
  <si>
    <t>"řady"73*0,9</t>
  </si>
  <si>
    <t>https://podminky.urs.cz/item/CS_URS_2024_01/181951112</t>
  </si>
  <si>
    <t>Úprava pláně vyrovnáním výškových rozdílů strojně v hornině třídy těžitelnosti I, skupiny 1 až 3 se zhutněním</t>
  </si>
  <si>
    <t>1229050096</t>
  </si>
  <si>
    <t>Úprava pláně v hornině třídy těžitelnosti I skupiny 1 až 3 se zhutněním strojně</t>
  </si>
  <si>
    <t>181951112</t>
  </si>
  <si>
    <t>36</t>
  </si>
  <si>
    <t>https://podminky.urs.cz/item/CS_URS_2024_01/181411131</t>
  </si>
  <si>
    <t>Založení trávníku na půdě předem připravené plochy do 1000 m2 výsevem včetně utažení parkového v rovině nebo na svahu do 1:5</t>
  </si>
  <si>
    <t>1653229464</t>
  </si>
  <si>
    <t>Založení parkového trávníku výsevem pl do 1000 m2 v rovině a ve svahu do 1:5</t>
  </si>
  <si>
    <t>181411131</t>
  </si>
  <si>
    <t>35</t>
  </si>
  <si>
    <t>https://podminky.urs.cz/item/CS_URS_2024_01/181351003</t>
  </si>
  <si>
    <t>Rozprostření a urovnání ornice v rovině nebo ve svahu sklonu do 1:5 strojně při souvislé ploše do 100 m2, tl. vrstvy do 200 mm</t>
  </si>
  <si>
    <t>1524535233</t>
  </si>
  <si>
    <t>Rozprostření ornice tl vrstvy do 200 mm pl do 100 m2 v rovině nebo ve svahu do 1:5 strojně</t>
  </si>
  <si>
    <t>181351003</t>
  </si>
  <si>
    <t>34</t>
  </si>
  <si>
    <t>https://podminky.urs.cz/item/CS_URS_2024_01/181111111</t>
  </si>
  <si>
    <t>Plošná úprava terénu v zemině skupiny 1 až 4 s urovnáním povrchu bez doplnění ornice souvislé plochy do 500 m2 při nerovnostech terénu přes 50 do 100 mm v rovině nebo na svahu do 1:5</t>
  </si>
  <si>
    <t>-1022438982</t>
  </si>
  <si>
    <t>Plošná úprava terénu do 500 m2 zemina skupiny 1 až 4 nerovnosti přes 50 do 100 mm v rovinně a svahu do 1:5</t>
  </si>
  <si>
    <t>181111111</t>
  </si>
  <si>
    <t>33</t>
  </si>
  <si>
    <t xml:space="preserve">Poznámka k položce:_x000D_
Materiál v zóně potrubí				_x000D_
Pro obsyp  se doporučuje používat výhradně kvalitní nesoudržný materiál o smíšené frakci 0-32 mm. (písek, štěrkopísek, lomová výsevka). Při používání lomové výsevky je nutné, aby obsahovala i jemnou frakci pro snadnější hutnění, ideální je např. frakce  0-8 mm. Maximální frakce u drceného kameniva je 16 mm, tím by se mělo zamezit výskytu zrn větších než 20 mm což je maximální přípustná velikost drceného kameniva.				_x000D_
Hutnění obsypu				_x000D_
U potrubí je nutné zabezpečit co největší roznášecí úhel uložení do lože a to vytvořením tzv. klínů pod potrubím. Pro dosažení předepsaného zhutnění obsypu na 95 % PS v komunikaci a 93% PS ve volném terénu, doporučujeme nejprve vytvořit technologický postup hutnění zohledňující používaný hutnící prostředek a druh obsypového materiálu.				_x000D_
</t>
  </si>
  <si>
    <t>https://podminky.urs.cz/item/CS_URS_2024_01/175151101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</si>
  <si>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</si>
  <si>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805271147</t>
  </si>
  <si>
    <t>Obsypání potrubí strojně sypaninou bez prohození, uloženou do 3 m</t>
  </si>
  <si>
    <t>175151101</t>
  </si>
  <si>
    <t>32</t>
  </si>
  <si>
    <t xml:space="preserve">Poznámka k položce:_x000D_
Zásyp rýh musí být proveden z prokazatelně hutnitelných zemin, což bude doloženo laboratorními zkouškami, bude prováděn po vrstvách tl. max. 20 - 30cm. Hutnění bude prováděno po vrstvách mocnosti max 30 cm v celé ploše rýhy. Zásyp bude proveden vhodnou prokazatelně hutnitelnou sypaninou na požadovanou míru zhutnění  D = min. 97 % PS. V tloušťce min 50 cm pod povrchem bude hutnění provedeno na D = 100 % PS.				_x000D_
Bazální a střední vrstva zásypového tělesa se doporučuje provést z hrubozrnné (směsné) zeminy s požadovanou mírou zhutnění D = min. 97 % PS. Přitom modul přetvárnosti měřený statickou zatěžovací zkouškou by měl překračovat hodnotu Edef,2  = 50 MPa. Aktivní zónu (povrchová vrstva násypového tělesa, v tl. min. 50 cm pod silniční plání) se doporučuje provést z dobře hutněných štěrkopísčitých zemin charakteru GW, GP, G-F, SW, SP, S-F. Povrchová vrstva zásypu musí dosahovat parametrů zhutnění min D = 100 % PS.				_x000D_
Silniční pláň (styková plocha konstrukce vozovky s podložím) musí mít modul přetvárnosti Edef,2  = min 50 MPa				_x000D_
</t>
  </si>
  <si>
    <t>https://podminky.urs.cz/item/CS_URS_2024_01/174151101</t>
  </si>
  <si>
    <t>Zásyp sypaninou z jakékoliv horniny strojně s uložením výkopku ve vrstvách se zhutněním jam, šachet, rýh nebo kolem objektů v těchto vykopávkách</t>
  </si>
  <si>
    <t>1969865171</t>
  </si>
  <si>
    <t>Zásyp jam, šachet rýh nebo kolem objektů sypaninou se zhutněním</t>
  </si>
  <si>
    <t>174151101</t>
  </si>
  <si>
    <t>31</t>
  </si>
  <si>
    <t>"ornice na mezideponii"13*3*0,15</t>
  </si>
  <si>
    <t>"uložení na skládce 4"42,048</t>
  </si>
  <si>
    <t>"uložení na skládce 1-3"63,072</t>
  </si>
  <si>
    <t>"řady"73*0,9*1,6</t>
  </si>
  <si>
    <t>přemístění na mezideponii</t>
  </si>
  <si>
    <t>https://podminky.urs.cz/item/CS_URS_2024_01/171251201</t>
  </si>
  <si>
    <t>Uložení sypaniny na skládky nebo meziskládky bez hutnění s upravením uložené sypaniny do předepsaného tvaru</t>
  </si>
  <si>
    <t>-767042855</t>
  </si>
  <si>
    <t>Uložení sypaniny na skládky nebo meziskládky</t>
  </si>
  <si>
    <t>171251201</t>
  </si>
  <si>
    <t>30</t>
  </si>
  <si>
    <t>105,12*2</t>
  </si>
  <si>
    <t>přemístění na skládku</t>
  </si>
  <si>
    <t xml:space="preserve">Poznámka k položce:_x000D_
_x000D_
_x000D_
</t>
  </si>
  <si>
    <t>https://podminky.urs.cz/item/CS_URS_2024_01/171201231</t>
  </si>
  <si>
    <t>Poplatek za uložení stavebního odpadu na recyklační skládce (skládkovné) zeminy a kamení zatříděného do Katalogu odpadů pod kódem 17 05 04</t>
  </si>
  <si>
    <t>382404924</t>
  </si>
  <si>
    <t>Poplatek za uložení zeminy a kamení na recyklační skládce (skládkovné) kód odpadu 17 05 04</t>
  </si>
  <si>
    <t>171201231</t>
  </si>
  <si>
    <t>29</t>
  </si>
  <si>
    <t>"řady"73*0,9*1,6*0,4</t>
  </si>
  <si>
    <t>nakládání na mezideponii</t>
  </si>
  <si>
    <t>https://podminky.urs.cz/item/CS_URS_2024_01/167151112</t>
  </si>
  <si>
    <t>Nakládání, skládání a překládání neulehlého výkopku nebo sypaniny strojně nakládání, množství přes 100 m3, z hornin třídy těžitelnosti II, skupiny 4 a 5</t>
  </si>
  <si>
    <t>1088869925</t>
  </si>
  <si>
    <t>Nakládání výkopku z hornin třídy těžitelnosti II skupiny 4 a 5 přes 100 m3</t>
  </si>
  <si>
    <t>167151112</t>
  </si>
  <si>
    <t>28</t>
  </si>
  <si>
    <t>"řady"73*0,9*1,6*0,6</t>
  </si>
  <si>
    <t>https://podminky.urs.cz/item/CS_URS_2024_01/167151111</t>
  </si>
  <si>
    <t>Nakládání, skládání a překládání neulehlého výkopku nebo sypaniny strojně nakládání, množství přes 100 m3, z hornin třídy těžitelnosti I, skupiny 1 až 3</t>
  </si>
  <si>
    <t>2050953187</t>
  </si>
  <si>
    <t>Nakládání výkopku z hornin třídy těžitelnosti I skupiny 1 až 3 přes 100 m3</t>
  </si>
  <si>
    <t>167151111</t>
  </si>
  <si>
    <t>27</t>
  </si>
  <si>
    <t>"přemístění na skládku"42,048*10</t>
  </si>
  <si>
    <t>https://podminky.urs.cz/item/CS_URS_2024_01/162751139</t>
  </si>
  <si>
    <t xml:space="preserve"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</t>
  </si>
  <si>
    <t>-1214731310</t>
  </si>
  <si>
    <t>Příplatek k vodorovnému přemístění výkopku/sypaniny z horniny třídy těžitelnosti II skupiny 4 a 5 ZKD 1000 m přes 10000 m</t>
  </si>
  <si>
    <t>162751139</t>
  </si>
  <si>
    <t>26</t>
  </si>
  <si>
    <t xml:space="preserve">Poznámka k položce:_x000D_
	_x000D_
</t>
  </si>
  <si>
    <t>https://podminky.urs.cz/item/CS_URS_2024_01/162751137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</si>
  <si>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</si>
  <si>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-1052218039</t>
  </si>
  <si>
    <t>Vodorovné přemístění přes 9 000 do 10000 m výkopku/sypaniny z horniny třídy těžitelnosti II skupiny 4 a 5</t>
  </si>
  <si>
    <t>162751137</t>
  </si>
  <si>
    <t>25</t>
  </si>
  <si>
    <t>"přemístění na skládku"63,072*10</t>
  </si>
  <si>
    <t>https://podminky.urs.cz/item/CS_URS_2024_01/162751119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</si>
  <si>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</si>
  <si>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1345241118</t>
  </si>
  <si>
    <t>Příplatek k vodorovnému přemístění výkopku/sypaniny z horniny třídy těžitelnosti I skupiny 1 až 3 ZKD 1000 m přes 10000 m</t>
  </si>
  <si>
    <t>162751119</t>
  </si>
  <si>
    <t>24</t>
  </si>
  <si>
    <t>"odečet hornina 4"-42,048</t>
  </si>
  <si>
    <t>https://podminky.urs.cz/item/CS_URS_2024_01/162751117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</si>
  <si>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</si>
  <si>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-1615406234</t>
  </si>
  <si>
    <t>Vodorovné přemístění přes 9 000 do 10000 m výkopku/sypaniny z horniny třídy těžitelnosti I skupiny 1 až 3</t>
  </si>
  <si>
    <t>162751117</t>
  </si>
  <si>
    <t>23</t>
  </si>
  <si>
    <t>https://podminky.urs.cz/item/CS_URS_2024_01/162451126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</si>
  <si>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</si>
  <si>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2080102347</t>
  </si>
  <si>
    <t>Vodorovné přemístění přes 1 500 do 2000 m výkopku/sypaniny z horniny třídy těžitelnosti II skupiny 4 a 5</t>
  </si>
  <si>
    <t>162451126</t>
  </si>
  <si>
    <t>22</t>
  </si>
  <si>
    <t>"ornice na mezideponii a zpět"13*3*0,15*2</t>
  </si>
  <si>
    <t>https://podminky.urs.cz/item/CS_URS_2024_01/162451106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</si>
  <si>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</si>
  <si>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1942388552</t>
  </si>
  <si>
    <t>Vodorovné přemístění přes 1 500 do 2000 m výkopku/sypaniny z horniny třídy těžitelnosti I skupiny 1 až 3</t>
  </si>
  <si>
    <t>162451106</t>
  </si>
  <si>
    <t>"dxšxhl"73*1,6*2</t>
  </si>
  <si>
    <t>https://podminky.urs.cz/item/CS_URS_2024_01/151101111</t>
  </si>
  <si>
    <t>Odstranění pažení a rozepření stěn rýh pro podzemní vedení s uložením materiálu na vzdálenost do 3 m od kraje výkopu příložné, hloubky do 2 m</t>
  </si>
  <si>
    <t>521770715</t>
  </si>
  <si>
    <t>Odstranění příložného pažení a rozepření stěn rýh hl do 2 m</t>
  </si>
  <si>
    <t>151101111</t>
  </si>
  <si>
    <t>20</t>
  </si>
  <si>
    <t>https://podminky.urs.cz/item/CS_URS_2024_01/151101101</t>
  </si>
  <si>
    <t>Zřízení pažení a rozepření stěn rýh pro podzemní vedení příložné pro jakoukoliv mezerovitost, hloubky do 2 m</t>
  </si>
  <si>
    <t>-849649876</t>
  </si>
  <si>
    <t>Zřízení příložného pažení a rozepření stěn rýh hl do 2 m</t>
  </si>
  <si>
    <t>151101101</t>
  </si>
  <si>
    <t>19</t>
  </si>
  <si>
    <t>"dxšxhl"73*0,9*1,6*0,4</t>
  </si>
  <si>
    <t>https://podminky.urs.cz/item/CS_URS_2024_01/132354204</t>
  </si>
  <si>
    <t>Hloubení zapažených rýh šířky přes 800 do 2 000 mm strojně s urovnáním dna do předepsaného profilu a spádu v hornině třídy těžitelnosti II skupiny 4 přes 100 do 500 m3</t>
  </si>
  <si>
    <t>643782934</t>
  </si>
  <si>
    <t>Hloubení zapažených rýh š do 2000 mm v hornině třídy těžitelnosti II skupiny 4 objem do 500 m3</t>
  </si>
  <si>
    <t>132354204</t>
  </si>
  <si>
    <t>18</t>
  </si>
  <si>
    <t>"dxšxhl"73*0,9*1,6*0,5</t>
  </si>
  <si>
    <t>https://podminky.urs.cz/item/CS_URS_2024_01/132254204</t>
  </si>
  <si>
    <t>Hloubení zapažených rýh šířky přes 800 do 2 000 mm strojně s urovnáním dna do předepsaného profilu a spádu v hornině třídy těžitelnosti I skupiny 3 přes 100 do 500 m3</t>
  </si>
  <si>
    <t>-1151233115</t>
  </si>
  <si>
    <t>Hloubení zapažených rýh š do 2000 mm v hornině třídy těžitelnosti I skupiny 3 objem do 500 m3</t>
  </si>
  <si>
    <t>132254204</t>
  </si>
  <si>
    <t>17</t>
  </si>
  <si>
    <t>"dxšxhl"73*0,9*1,6*0,1</t>
  </si>
  <si>
    <t>https://podminky.urs.cz/item/CS_URS_2024_01/132154204</t>
  </si>
  <si>
    <t>Hloubení zapažených rýh šířky přes 800 do 2 000 mm strojně s urovnáním dna do předepsaného profilu a spádu v hornině třídy těžitelnosti I skupiny 1 a 2 přes 100 do 500 m3</t>
  </si>
  <si>
    <t>-1156049774</t>
  </si>
  <si>
    <t>Hloubení zapažených rýh š do 2000 mm v hornině třídy těžitelnosti I skupiny 1 a 2 objem do 500 m3</t>
  </si>
  <si>
    <t>132154204</t>
  </si>
  <si>
    <t>Poznámka k položce:_x000D_
ruční výkop kolem stávajících sítí, svislé ruční přemístění, zpětný ruční zásyp provedených sond</t>
  </si>
  <si>
    <t>Ruční kopané sondy</t>
  </si>
  <si>
    <t>1940398488</t>
  </si>
  <si>
    <t>129001105R</t>
  </si>
  <si>
    <t>15</t>
  </si>
  <si>
    <t>"řady"73*0,9*1,6*0,2</t>
  </si>
  <si>
    <t>"příplatek 20%"</t>
  </si>
  <si>
    <t>https://podminky.urs.cz/item/CS_URS_2024_01/129001101</t>
  </si>
  <si>
    <t>Příplatek k cenám vykopávek za ztížení vykopávky v blízkosti podzemního vedení nebo výbušnin v horninách jakékoliv třídy</t>
  </si>
  <si>
    <t>885377041</t>
  </si>
  <si>
    <t>Příplatek za ztížení odkopávky nebo prokopávky v blízkosti inženýrských sítí</t>
  </si>
  <si>
    <t>129001101</t>
  </si>
  <si>
    <t>14</t>
  </si>
  <si>
    <t>https://podminky.urs.cz/item/CS_URS_2024_01/121151103</t>
  </si>
  <si>
    <t>Sejmutí ornice strojně při souvislé ploše do 100 m2, tl. vrstvy do 200 mm</t>
  </si>
  <si>
    <t>278973974</t>
  </si>
  <si>
    <t>Sejmutí ornice plochy do 100 m2 tl vrstvy do 200 mm strojně</t>
  </si>
  <si>
    <t>121151103</t>
  </si>
  <si>
    <t>13</t>
  </si>
  <si>
    <t>"el. vedení podzemní NN"3*1,5</t>
  </si>
  <si>
    <t>"sdělovací vedení"4*1,5</t>
  </si>
  <si>
    <t>https://podminky.urs.cz/item/CS_URS_2024_01/119001421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</si>
  <si>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</si>
  <si>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1491551691</t>
  </si>
  <si>
    <t>Dočasné zajištění kabelů a kabelových tratí ze 3 volně ložených kabelů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</si>
  <si>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</si>
  <si>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do 200 mm</t>
  </si>
  <si>
    <t>1678842438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</si>
  <si>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</si>
  <si>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119001411</t>
  </si>
  <si>
    <t>11</t>
  </si>
  <si>
    <t>"kanalizace"4*1,5</t>
  </si>
  <si>
    <t>https://podminky.urs.cz/item/CS_URS_2024_01/119001406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</si>
  <si>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</si>
  <si>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1652742190</t>
  </si>
  <si>
    <t>Dočasné zajištění potrubí z PE DN přes 200 do 500 mm</t>
  </si>
  <si>
    <t>119001406</t>
  </si>
  <si>
    <t>10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</si>
  <si>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přes 200 do 500 mm</t>
  </si>
  <si>
    <t>-1194595926</t>
  </si>
  <si>
    <t>119001402</t>
  </si>
  <si>
    <t>Poznámka k položce:_x000D_
čerpání vody po celou dobu výstavby včetně pohotovosti čerpací soustavy</t>
  </si>
  <si>
    <t>Čerpání vody na dopravní výšku do 10 m s uvažovaným průměrným přítokem přes 500 do 1 000 l/min po celou dobu výstavby</t>
  </si>
  <si>
    <t>1070301826</t>
  </si>
  <si>
    <t>Čerpání vody na dopravní výšku do 10 m průměrný přítok přes 500 do 1 000 l/min</t>
  </si>
  <si>
    <t>1151012R</t>
  </si>
  <si>
    <t>https://podminky.urs.cz/item/CS_URS_2024_01/113154123</t>
  </si>
  <si>
    <t>Frézování živičného podkladu nebo krytu s naložením na dopravní prostředek plochy do 500 m2 bez překážek v trase pruhu šířky přes 0,5 m do 1 m, tloušťky vrstvy 50 mm</t>
  </si>
  <si>
    <t>1424491495</t>
  </si>
  <si>
    <t>Frézování živičného krytu tl 50 mm pruh š přes 0,5 do 1 m pl do 500 m2 bez překážek v trase</t>
  </si>
  <si>
    <t>113154123</t>
  </si>
  <si>
    <t>7</t>
  </si>
  <si>
    <t>55*0,9</t>
  </si>
  <si>
    <t>https://podminky.urs.cz/item/CS_URS_2024_01/113151111</t>
  </si>
  <si>
    <t>Rozebírání zpevněných ploch s přemístěním na skládku na vzdálenost do 20 m nebo s naložením na dopravní prostředek ze silničních panelů</t>
  </si>
  <si>
    <t>-1471425496</t>
  </si>
  <si>
    <t>Rozebrání zpevněných ploch ze silničních dílců</t>
  </si>
  <si>
    <t>113151111</t>
  </si>
  <si>
    <t>6</t>
  </si>
  <si>
    <t>https://podminky.urs.cz/item/CS_URS_2024_01/113107313</t>
  </si>
  <si>
    <t>Odstranění podkladů nebo krytů strojně plochy jednotlivě do 50 m2 s přemístěním hmot na skládku na vzdálenost do 3 m nebo s naložením na dopravní prostředek z kameniva těženého, o tl. vrstvy přes 200 do 300 mm</t>
  </si>
  <si>
    <t>-160572950</t>
  </si>
  <si>
    <t>Odstranění podkladu z kameniva těženého tl přes 200 do 300 mm strojně pl do 50 m2</t>
  </si>
  <si>
    <t>113107313</t>
  </si>
  <si>
    <t>https://podminky.urs.cz/item/CS_URS_2024_01/113107182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</si>
  <si>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</si>
  <si>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1865755796</t>
  </si>
  <si>
    <t>Odstranění podkladu živičného tl přes 50 do 100 mm strojně pl přes 50 do 200 m2</t>
  </si>
  <si>
    <t>113107182</t>
  </si>
  <si>
    <t>https://podminky.urs.cz/item/CS_URS_2024_01/113107171</t>
  </si>
  <si>
    <t>Odstranění podkladů nebo krytů strojně plochy jednotlivě přes 50 m2 do 200 m2 s přemístěním hmot na skládku na vzdálenost do 20 m nebo s naložením na dopravní prostředek z betonu prostého, o tl. vrstvy přes 100 do 150 mm</t>
  </si>
  <si>
    <t>1662343056</t>
  </si>
  <si>
    <t>Odstranění podkladu z betonu prostého tl přes 100 do 150 mm strojně pl přes 50 do 200 m2</t>
  </si>
  <si>
    <t>113107171</t>
  </si>
  <si>
    <t>https://podminky.urs.cz/item/CS_URS_2024_01/113107152</t>
  </si>
  <si>
    <t>Odstranění podkladů nebo krytů strojně plochy jednotlivě přes 50 m2 do 200 m2 s přemístěním hmot na skládku na vzdálenost do 20 m nebo s naložením na dopravní prostředek z kameniva těženého, o tl. vrstvy přes 100 do 200 mm</t>
  </si>
  <si>
    <t>-2036096782</t>
  </si>
  <si>
    <t>Odstranění podkladu z kameniva těženého tl přes 100 do 200 mm strojně pl přes 50 do 200 m2</t>
  </si>
  <si>
    <t>113107152</t>
  </si>
  <si>
    <t>13*3*0,05</t>
  </si>
  <si>
    <t>osivo směs travní parková</t>
  </si>
  <si>
    <t>-618242000</t>
  </si>
  <si>
    <t>kg</t>
  </si>
  <si>
    <t>00572410</t>
  </si>
  <si>
    <t>Zemní práce</t>
  </si>
  <si>
    <t>Práce a dodávky HSV</t>
  </si>
  <si>
    <t>HSV</t>
  </si>
  <si>
    <t>-1</t>
  </si>
  <si>
    <t>Náklady soupisu celkem</t>
  </si>
  <si>
    <t>Suť Celkem [t]</t>
  </si>
  <si>
    <t>J. suť [t]</t>
  </si>
  <si>
    <t>Hmotnost celkem [t]</t>
  </si>
  <si>
    <t>J. hmotnost [t]</t>
  </si>
  <si>
    <t>Nh celkem [h]</t>
  </si>
  <si>
    <t>J. Nh [h]</t>
  </si>
  <si>
    <t>Cenová soustava</t>
  </si>
  <si>
    <t>Cena celkem [CZK]</t>
  </si>
  <si>
    <t>J.cena [CZK]</t>
  </si>
  <si>
    <t>Množství</t>
  </si>
  <si>
    <t>MJ</t>
  </si>
  <si>
    <t>PČ</t>
  </si>
  <si>
    <t>Soupis:</t>
  </si>
  <si>
    <t>SO 1 - Vodovod</t>
  </si>
  <si>
    <t>Objekt:</t>
  </si>
  <si>
    <t>SOUPIS PRACÍ</t>
  </si>
  <si>
    <t xml:space="preserve">    783 - Dokončovací práce - nátěry</t>
  </si>
  <si>
    <t>PSV - Práce a dodávky PSV</t>
  </si>
  <si>
    <t xml:space="preserve">    998 - Přesun hmot</t>
  </si>
  <si>
    <t xml:space="preserve">    997 - Přesun sutě</t>
  </si>
  <si>
    <t xml:space="preserve">    9 - Ostatní konstrukce a práce, bourání</t>
  </si>
  <si>
    <t xml:space="preserve">    8 - Trubní vedení</t>
  </si>
  <si>
    <t xml:space="preserve">    5 - Komunikace pozemní</t>
  </si>
  <si>
    <t xml:space="preserve">    4 - Vodorovné konstrukce</t>
  </si>
  <si>
    <t xml:space="preserve">    3 - Svislé a kompletní konstrukce</t>
  </si>
  <si>
    <t xml:space="preserve">    2 - Zakládání</t>
  </si>
  <si>
    <t xml:space="preserve">    1 - Zemní práce</t>
  </si>
  <si>
    <t>HSV - Práce a dodávky HSV</t>
  </si>
  <si>
    <t>Kód dílu - Popis</t>
  </si>
  <si>
    <t>REKAPITULACE ČLENĚNÍ SOUPISU PRACÍ</t>
  </si>
  <si>
    <t>KRYCÍ LIST SOUPISU PRACÍ</t>
  </si>
  <si>
    <t>"příčný protlak D90"11</t>
  </si>
  <si>
    <t>Poznámka k položce:_x000D_
včetně montáže a dodávky kluzných objímek a gumových manžet</t>
  </si>
  <si>
    <t>https://podminky.urs.cz/item/CS_URS_2024_01/230202071</t>
  </si>
  <si>
    <t>Nasunutí potrubní sekce do chráničky nasouvané potrubí plastové dn do 63 mm</t>
  </si>
  <si>
    <t>-1404528324</t>
  </si>
  <si>
    <t>Nasunutí potrubní sekce plastové průměru do 63 mm do chráničky</t>
  </si>
  <si>
    <t>230202071</t>
  </si>
  <si>
    <t>Montáže potrubí</t>
  </si>
  <si>
    <t>23-M</t>
  </si>
  <si>
    <t>Práce a dodávky M</t>
  </si>
  <si>
    <t>https://podminky.urs.cz/item/CS_URS_2024_01/722170954</t>
  </si>
  <si>
    <t>Oprava vodovodního potrubí z plastových trub spojky pro trubky čepové G 1</t>
  </si>
  <si>
    <t>425191227</t>
  </si>
  <si>
    <t>Oprava potrubí PE spojka Gebo BA čepové G 1</t>
  </si>
  <si>
    <t>722170954</t>
  </si>
  <si>
    <t>Zdravotechnika - vnitřní vodovod</t>
  </si>
  <si>
    <t>722</t>
  </si>
  <si>
    <t>Přesun hmot pro trubní vedení hloubené z trub z plastických hmot nebo sklolaminátových pro vodovody nebo kanalizace v otevřeném výkopu dopravní vzdálenost do 15 m</t>
  </si>
  <si>
    <t>287797002</t>
  </si>
  <si>
    <t>-414540772</t>
  </si>
  <si>
    <t>277005934</t>
  </si>
  <si>
    <t>-359097833</t>
  </si>
  <si>
    <t>-1181063963</t>
  </si>
  <si>
    <t>58,959*19 'Přepočtené koeficientem množství</t>
  </si>
  <si>
    <t>https://podminky.urs.cz/item/CS_URS_2024_01/997221559.1</t>
  </si>
  <si>
    <t>-1023137183</t>
  </si>
  <si>
    <t>997221559.1</t>
  </si>
  <si>
    <t>Vodorovná doprava suti bez naložení, ale se složením a s hrubým urovnáním ze sypkých materiálů, na vzdálenost do 1 km</t>
  </si>
  <si>
    <t>-716096847</t>
  </si>
  <si>
    <t>https://podminky.urs.cz/item/CS_URS_2024_01/979071011</t>
  </si>
  <si>
    <t>Očištění vybouraných dlažebních kostek při překopech inženýrských sítí od spojovacího materiálu, s přemístěním hmot na skládku na vzdálenost do 3 m nebo s naložením na dopravní prostředek velkých, s původním vyplněním spár kamenivem těženým</t>
  </si>
  <si>
    <t>-1532947392</t>
  </si>
  <si>
    <t>Očištění dlažebních kostek velkých s původním spárováním kamenivem těženým při překopech inženýrských sítí</t>
  </si>
  <si>
    <t>979071011</t>
  </si>
  <si>
    <t>"zámková dlažba"16*(0,8+0,5+0,5)</t>
  </si>
  <si>
    <t>https://podminky.urs.cz/item/CS_URS_2024_01/979051121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</si>
  <si>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</si>
  <si>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1879103763</t>
  </si>
  <si>
    <t>Očištění zámkových dlaždic se spárováním z kameniva těženého při překopech inženýrských sítí</t>
  </si>
  <si>
    <t>979051121</t>
  </si>
  <si>
    <t>https://podminky.urs.cz/item/CS_URS_2024_01/979021113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</si>
  <si>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</si>
  <si>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-1682391201</t>
  </si>
  <si>
    <t>Očištění vybouraných obrubníků a krajníků silničních při překopech inženýrských sítí</t>
  </si>
  <si>
    <t>979021113</t>
  </si>
  <si>
    <t>https://podminky.urs.cz/item/CS_URS_2024_01/966006255</t>
  </si>
  <si>
    <t>Odstranění směrových sloupků s odklizením materiálu na vzdálenost do 20 m nebo s naložením na dopravní prostředek uloženého do země plastového nebo kovového</t>
  </si>
  <si>
    <t>-1505400208</t>
  </si>
  <si>
    <t>Odstranění směrového sloupku uloženého do země</t>
  </si>
  <si>
    <t>966006255</t>
  </si>
  <si>
    <t>Bourání základů z betonu železového</t>
  </si>
  <si>
    <t>535415706</t>
  </si>
  <si>
    <t>Bourání základů z betonu  železového</t>
  </si>
  <si>
    <t>"montážní jáma - SUS asfalt"(2,0+1,0)*2*2*2</t>
  </si>
  <si>
    <t>"MK asfalt"23*2*2</t>
  </si>
  <si>
    <t>-275481625</t>
  </si>
  <si>
    <t>"montážní jáma - SUS asfalt"7,5+7,5+4</t>
  </si>
  <si>
    <t>"MK asfalt"23*2</t>
  </si>
  <si>
    <t>128763466</t>
  </si>
  <si>
    <t>-355599371</t>
  </si>
  <si>
    <t>6*0,55*0,1</t>
  </si>
  <si>
    <t>Lože pod obrubníky, krajníky nebo obruby z dlažebních kostek z betonu prostého</t>
  </si>
  <si>
    <t>-127198823</t>
  </si>
  <si>
    <t>Lože pod obrubníky, krajníky nebo obruby z dlažebních kostek z betonu prostého</t>
  </si>
  <si>
    <t>916991121</t>
  </si>
  <si>
    <t>Osazení silničního obrubníku betonového se zřízením lože, s vyplněním a zatřením spár cementovou maltou stojatého s boční opěrou z betonu prostého, do lože z betonu prostého</t>
  </si>
  <si>
    <t>-179684217</t>
  </si>
  <si>
    <t>Osazení silničního obrubníku betonového stojatého s boční opěrou do lože z betonu prostého</t>
  </si>
  <si>
    <t>916131213</t>
  </si>
  <si>
    <t>https://podminky.urs.cz/item/CS_URS_2024_01/912211111</t>
  </si>
  <si>
    <t>Montáž směrového sloupku plastového s odrazkou prostým uložením bez betonového základu silničního</t>
  </si>
  <si>
    <t>-1158934302</t>
  </si>
  <si>
    <t>Montáž směrového sloupku silničního plastového prosté uložení bez betonového základu</t>
  </si>
  <si>
    <t>912211111</t>
  </si>
  <si>
    <t>"výměna za nové 50%"6*0,5*1,1</t>
  </si>
  <si>
    <t>obrubník betonový silniční 1000x150x250mm</t>
  </si>
  <si>
    <t>-1844296937</t>
  </si>
  <si>
    <t>59217031</t>
  </si>
  <si>
    <t>52*1,05</t>
  </si>
  <si>
    <t>Krytí potrubí z plastů výstražnou fólií z PVC šířky 34 cm</t>
  </si>
  <si>
    <t>-705359051</t>
  </si>
  <si>
    <t>52*1,1</t>
  </si>
  <si>
    <t>Poznámka k položce:_x000D_
signalizační vodič CYY 6 mm2</t>
  </si>
  <si>
    <t>-83170408</t>
  </si>
  <si>
    <t>https://podminky.urs.cz/item/CS_URS_2023_01/899401111</t>
  </si>
  <si>
    <t>Osazení poklopů litinových ventilových</t>
  </si>
  <si>
    <t>1168850205</t>
  </si>
  <si>
    <t>899401111</t>
  </si>
  <si>
    <t>Zkouška kontinuity vyhledávacího vodiče</t>
  </si>
  <si>
    <t>-905253100</t>
  </si>
  <si>
    <t>896448R</t>
  </si>
  <si>
    <t>593757572</t>
  </si>
  <si>
    <t>935492396</t>
  </si>
  <si>
    <t>https://podminky.urs.cz/item/CS_URS_2024_01/892233122</t>
  </si>
  <si>
    <t>Proplach a dezinfekce vodovodního potrubí DN od 40 do 70</t>
  </si>
  <si>
    <t>1157586664</t>
  </si>
  <si>
    <t>892233122</t>
  </si>
  <si>
    <t>https://podminky.urs.cz/item/CS_URS_2024_01/891359111</t>
  </si>
  <si>
    <t>Montáž vodovodních armatur na potrubí navrtávacích pasů s ventilem Jt 1 MPa, na potrubí z trub litinových, ocelových nebo plastických hmot DN 200</t>
  </si>
  <si>
    <t>-69117740</t>
  </si>
  <si>
    <t>Montáž navrtávacích pasů na potrubí z jakýchkoli trub DN 200</t>
  </si>
  <si>
    <t>891359111</t>
  </si>
  <si>
    <t>https://podminky.urs.cz/item/CS_URS_2024_01/891161324</t>
  </si>
  <si>
    <t>Montáž vodovodních armatur na potrubí šoupátek pro domovní přípojky s nástrčnými ISO konci PN16 DN 25</t>
  </si>
  <si>
    <t>-1338019298</t>
  </si>
  <si>
    <t>Montáž vodovodních šoupátek domovní přípojky s nástrčnými konci PN16 otevřený výkop DN 25</t>
  </si>
  <si>
    <t>891161324</t>
  </si>
  <si>
    <t>https://podminky.urs.cz/item/CS_URS_2024_01/877241127</t>
  </si>
  <si>
    <t>Montáž tvarovek na vodovodním plastovém potrubí z polyetylenu PE 100 elektrotvarovek SDR 11/PN16 T-kusů navrtávacích s ventilem a 360° otočnou odbočkou d 90/63</t>
  </si>
  <si>
    <t>-980644854</t>
  </si>
  <si>
    <t>Montáž elektro navrtávacích T-kusů ventil a 360° otočná odbočka na vodovodním potrubí z PE trub d 90/63</t>
  </si>
  <si>
    <t>877241127</t>
  </si>
  <si>
    <t>https://podminky.urs.cz/item/CS_URS_2024_01/877211127</t>
  </si>
  <si>
    <t>Montáž tvarovek na vodovodním plastovém potrubí z polyetylenu PE 100 elektrotvarovek SDR 11/PN16 T-kusů navrtávacích s ventilem a 360° otočnou odbočkou d 63/63</t>
  </si>
  <si>
    <t>-1524547982</t>
  </si>
  <si>
    <t>Montáž elektro navrtávacích T-kusů ventil a 360° otočná odbočka na vodovodním potrubí z PE trub d 63/63</t>
  </si>
  <si>
    <t>877211127</t>
  </si>
  <si>
    <t>https://podminky.urs.cz/item/CS_URS_2024_01/877211101</t>
  </si>
  <si>
    <t>Montáž tvarovek na vodovodním plastovém potrubí z polyetylenu PE 100 elektrotvarovek SDR 11/PN16 spojek, oblouků nebo redukcí d 63</t>
  </si>
  <si>
    <t>-2143487362</t>
  </si>
  <si>
    <t>Montáž elektrospojek na vodovodním potrubí z PE trub d 63</t>
  </si>
  <si>
    <t>877211101</t>
  </si>
  <si>
    <t>Montáž vodovodního potrubí z plastů v otevřeném výkopu z polyetylenu PE 100 svařovaných elektrotvarovkou SDR 11/PN16 D 32 x 3,0 mm</t>
  </si>
  <si>
    <t>1003930292</t>
  </si>
  <si>
    <t>871161211</t>
  </si>
  <si>
    <t>1924581113</t>
  </si>
  <si>
    <t>poklop uliční šoupátkový kulatý plastový PA s litinovým víkem</t>
  </si>
  <si>
    <t>-1124165044</t>
  </si>
  <si>
    <t>56230633</t>
  </si>
  <si>
    <t>souprava zemní pro šoupátka DN 80mm teleskop. 1,3 - 1,8m</t>
  </si>
  <si>
    <t>1024930117</t>
  </si>
  <si>
    <t>souprava zemní pro šoupátka DN 50mm teleskop. 1,3 - 1,8m</t>
  </si>
  <si>
    <t>Poznámka k položce:_x000D_
uzávěrový navrtávací pas pro PVC potrubí dle EN ISO 1452-2;_x000D_
· PN 16;_x000D_
· pryžová těsnění obou polovin doléhají celou plochou k povrchu potrubí;_x000D_
· šrouby, matky a podložky nerez + ochranná bandáž</t>
  </si>
  <si>
    <t>pás navrtávací se závitovým výstupem z tvárné litiny pro vodovodní PE a PVC potrubí 200-5/4"</t>
  </si>
  <si>
    <t>-415115613</t>
  </si>
  <si>
    <t>42273571</t>
  </si>
  <si>
    <t>Poznámka k položce:_x000D_
Litinové šoupátko pro domovní přípojky DN 5/4" s vnějším závitem DN 1" a ISO hrdlem pro připojení PE potrubí D32_x000D_
· šoupata musí být měkce těsnící s nezúženým průchodem;_x000D_
· vnější i vnitřní povrchová úprava – těžká protikorozní ochrana epoxidovým práškem;_x000D_
· s atestem pro použití v rozvodech pitné vody v rámci ČR, EU;_x000D_
· klín z mosazi s navulkanizovaným elastomerem;_x000D_
· tělo a vrchní díl z tvárné litiny s epoxidovou povrchovou úpravou;_x000D_
· vřeteno z nerezové oceli s válcovaným závitem;_x000D_
· opatřeno vhodnou originální teleskopickou zemní zákopovou soupravou s podkladovou deskou poklopu;_x000D_
· poklopy budou litinové a v případě osazení do zelených ploch odlážděny kostkami, nebo zámkovou_x000D_
dlažbou nebo uloženy do betonu.</t>
  </si>
  <si>
    <t>šoupátko přípojkové přímé DN 25 ISO/vnější závit PN16, 32x1 1/4"</t>
  </si>
  <si>
    <t>1760399315</t>
  </si>
  <si>
    <t>42221420</t>
  </si>
  <si>
    <t>Poznámka k položce:_x000D_
Mosazná opravná/propojovací bezzávitová svěrná spojka pro PE D = 32 mm či případně dle skutečnosti, jištěná proti posunu_x000D_
· určené pro bezzávitové spojování plastového potrubí._x000D_
· vyrobeno z chráněné slitiny s nulovým obsahem olova (Pb free);_x000D_
· výroba technologií několikanásobného lisování mosazné slitiny eliminující tzv. stress korozi;_x000D_
· odolnost slitiny proti korozi (odzinkování) mnohonásobně převyšující běžné mosazi, pro použití v_x000D_
agresivních zeminách;_x000D_
· s atestem pro použití v rozvodech pitné vody v rámci ČR, EU;_x000D_
· dle DIN 8076-1;_x000D_
· dostatečná síla materiálu těla i matky eliminující případný vznik mikrotrhlin;_x000D_
· prodloužený tvar matky zajišťující lepší vedení potrubí a i při velkém vychýlení zůstává spojka těsná;_x000D_
· spojku je možné nasunout i na neseříznuté potrubí, zářezové zuby přitom nepoškozují potrubí._x000D_
· samotěsnící kónický připojovací závit umožňující snadné našroubování, dostatečná délka závitu jako_x000D_
záruka pevného a těsného spojení.</t>
  </si>
  <si>
    <t>Mosazná opravná/propojovací spojka bezzávitová svěrná pro PE trubky 32</t>
  </si>
  <si>
    <t>813130650</t>
  </si>
  <si>
    <t>31951305PC</t>
  </si>
  <si>
    <t>elektroredukce PE 100 PN16 D 63-32mm</t>
  </si>
  <si>
    <t>-1626655131</t>
  </si>
  <si>
    <t>28614974</t>
  </si>
  <si>
    <t>Poznámka k položce:_x000D_
PE elektrotvarovka sedlová – navrtávací T-kus odbočkový s uzavíracím ventilem a otočným vývodem 360° (pro napojení na PE)_x000D_
· PE 100 SDR 11 (ISO S5);_x000D_
· PN 16;_x000D_
· s integrovaným vrtákem pro navrtání potrubí pod tlakem;_x000D_
· včetně spodního třmenu a ventilu;_x000D_
· ventil se uzavírá ve směru hodinových ručiček;_x000D_
· počet otáček potřebných pro úplné otevření či zavření je 28 pro vývod d 63;_x000D_
· 4 mm svařovací konektory;_x000D_
· kontrolní výronek s ochranou proti vytečení taveniny;_x000D_
· včetně zemní soupravy pro přípojková šoupátka, litinového poklopu a plastové podložky pod poklop._x000D_
· v případě osazení do zelených ploch odlážděny kostkami, nebo zámkovou dlažbou nebo uloženy do_x000D_
betonu.</t>
  </si>
  <si>
    <t>tvarovka T-kus navrtávací s ventilem, s odbočkou 360° D 90-63mm</t>
  </si>
  <si>
    <t>-1582376683</t>
  </si>
  <si>
    <t>28614075</t>
  </si>
  <si>
    <t>tvarovka T-kus navrtávací s ventilem, s odbočkou 360° D 63-63mm</t>
  </si>
  <si>
    <t>1127920977</t>
  </si>
  <si>
    <t>28614071</t>
  </si>
  <si>
    <t>potrubí vodovodní dvouvrstvé PE100 RC SDR11 32x3,0mm</t>
  </si>
  <si>
    <t>681838330</t>
  </si>
  <si>
    <t>28613500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</si>
  <si>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</si>
  <si>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-1388069663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</si>
  <si>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</t>
  </si>
  <si>
    <t>596211210</t>
  </si>
  <si>
    <t>"zámková dlažba - 20% výměna"16*(0,8+0,5+0,5)*0,2</t>
  </si>
  <si>
    <t>dlažba zámková betonová tvaru I 200x165mm tl 80mm přírodní</t>
  </si>
  <si>
    <t>1281545376</t>
  </si>
  <si>
    <t>59245013</t>
  </si>
  <si>
    <t>https://podminky.urs.cz/item/CS_URS_2024_01/591111111</t>
  </si>
  <si>
    <t>Kladení dlažby z kostek s provedením lože do tl. 50 mm, s vyplněním spár, s dvojím beraněním a se smetením přebytečného materiálu na krajnici velkých z kamene, do lože z kameniva těženého</t>
  </si>
  <si>
    <t>320446370</t>
  </si>
  <si>
    <t>Kladení dlažby z kostek velkých z kamene do lože z kameniva těženého tl 50 mm</t>
  </si>
  <si>
    <t>591111111</t>
  </si>
  <si>
    <t>0,88*1,01 'Přepočtené koeficientem množství</t>
  </si>
  <si>
    <t>"dlažební kostka střední - 20% výměna"4*0,2*1,1</t>
  </si>
  <si>
    <t>kostka štípaná dlažební žula velká 15/17</t>
  </si>
  <si>
    <t>627205378</t>
  </si>
  <si>
    <t>58381008</t>
  </si>
  <si>
    <t>"montážní jáma - SUS asfalt"7,5*4</t>
  </si>
  <si>
    <t>"MK asfalt"23*(0,8+0,5+0,5)</t>
  </si>
  <si>
    <t>-112835363</t>
  </si>
  <si>
    <t>1571379360</t>
  </si>
  <si>
    <t>"montážní jáma - SUS asfalt"2,0*1,0*2</t>
  </si>
  <si>
    <t>"MK asfalt"23*(0,8+0,25+0,25)</t>
  </si>
  <si>
    <t>https://podminky.urs.cz/item/CS_URS_2024_01/573111112.1</t>
  </si>
  <si>
    <t>-1296973836</t>
  </si>
  <si>
    <t>573111112.1</t>
  </si>
  <si>
    <t>"MK - SC tl. 150 mm"23*0,8</t>
  </si>
  <si>
    <t>29451557</t>
  </si>
  <si>
    <t>"dlažební kostky - SC tl. 130 mm"4</t>
  </si>
  <si>
    <t>"zámková dlažba - SC tl. 130 mm"16*(0,8+0,5+0,5)</t>
  </si>
  <si>
    <t>https://podminky.urs.cz/item/CS_URS_2024_01/567122112</t>
  </si>
  <si>
    <t>Podklad ze směsi stmelené cementem SC bez dilatačních spár, s rozprostřením a zhutněním SC C 8/10 (KSC I), po zhutnění tl. 130 mm</t>
  </si>
  <si>
    <t>-49081162</t>
  </si>
  <si>
    <t>Podklad ze směsi stmelené cementem SC C 8/10 (KSC I) tl 130 mm</t>
  </si>
  <si>
    <t>567122112</t>
  </si>
  <si>
    <t>https://podminky.urs.cz/item/CS_URS_2024_01/565145111</t>
  </si>
  <si>
    <t>Asfaltový beton vrstva podkladní ACP 16 (obalované kamenivo střednězrnné - OKS) s rozprostřením a zhutněním v pruhu šířky přes 1,5 do 3 m, po zhutnění tl. 60 mm</t>
  </si>
  <si>
    <t>1616873783</t>
  </si>
  <si>
    <t>Asfaltový beton vrstva podkladní ACP 16 (obalované kamenivo OKS) tl 60 mm š do 3 m</t>
  </si>
  <si>
    <t>565145111</t>
  </si>
  <si>
    <t>2015386380</t>
  </si>
  <si>
    <t>"MK asfalt"23*0,8</t>
  </si>
  <si>
    <t>1767809867</t>
  </si>
  <si>
    <t>"dlažební kostky - tl. 150 mm"4</t>
  </si>
  <si>
    <t>"zámková dlažba tl. 150 mm"16*0,8</t>
  </si>
  <si>
    <t>https://podminky.urs.cz/item/CS_URS_2024_01/564851011</t>
  </si>
  <si>
    <t>Podklad ze štěrkodrti ŠD s rozprostřením a zhutněním plochy jednotlivě do 100 m2, po zhutnění tl. 150 mm</t>
  </si>
  <si>
    <t>143803053</t>
  </si>
  <si>
    <t>Podklad ze štěrkodrtě ŠD plochy do 100 m2 tl 150 mm</t>
  </si>
  <si>
    <t>564851011</t>
  </si>
  <si>
    <t>7*2</t>
  </si>
  <si>
    <t>-1174990817</t>
  </si>
  <si>
    <t>7*0,5</t>
  </si>
  <si>
    <t>Podkladní a zajišťovací konstrukce z betonu prostého v otevřeném výkopu bez zvýšených nároků na prostředí bloky pro potrubí z betonu tř. C 16/20</t>
  </si>
  <si>
    <t>-1534081467</t>
  </si>
  <si>
    <t>"montážní jáma - MK asfalt"2,0*1,0*2*0,1</t>
  </si>
  <si>
    <t>"dxšxhl"(52-11)*0,8*0,1</t>
  </si>
  <si>
    <t>Poznámka k položce:_x000D_
Včetně dopravy materiálu na stavbu z lomu ze vzdálenosti 50 km, dále staveništní a vnitrostaveništní přesuny hmot včetně nakládání na mezideponii.</t>
  </si>
  <si>
    <t>-271315405</t>
  </si>
  <si>
    <t>1131779597</t>
  </si>
  <si>
    <t>"celkem materiál na zásyp" 42,32*2</t>
  </si>
  <si>
    <t>1194444093</t>
  </si>
  <si>
    <t>"celkem obsyp"12,88*2</t>
  </si>
  <si>
    <t>"montážní jáma - MK asfalt"2,0*1,0*2*0,35</t>
  </si>
  <si>
    <t>"dxšxhl"(52-11)*0,8*0,35</t>
  </si>
  <si>
    <t>-1476026212</t>
  </si>
  <si>
    <t>Poznámka k položce:_x000D_
Potrubí z PE100RC s ochranným pláštěm z PP_x000D_
- pro pokládku řízeným protlakem_x000D_
Technické parametry potrubí:_x000D_
Tlaková řada: PN 10 (SDR17)_x000D_
Základní materiál: vysokohustotní polyetylen PE100RC se zvýšenou odolností vůči šíření trhliny, přípustné_x000D_
materiály jsou pouze s certifikátem splňujícím požadavky PAS 1075, s ochrannou vrstvou z PP_x000D_
Minimální požadovaná pevnost MRS: 10 MPa_x000D_
Bezpečnostní koeficient: c 2 pro PN 10_x000D_
Specifikace spoje: svar pomocí elektrotvarovky_x000D_
Barevné provedení: modrá, nebo s modrým pruhem pro vodovod_x000D_
Požadavky na potrubí: vyrobené potrubí musí splňovat požadavky PAS 1075 (nutno doložit certifikátem)_x000D_
Potrubí odpovídající EN 12201, DIN 8074/8075 a PAS 1075 z PE 100 RC s vysokou odolností proti pomalému_x000D_
šíření trhlin (FNCT splňuje požadavek na min 8760 h při 80 ° C) navíc opatřenou ochrannou vrstvou_x000D_
z modifikovaného PP s přídavkem minerálních vláken. Potrubí je určeno pro bezvýkopové technologie, kde je_x000D_
stěna mechanicky namáhána. Potrubí má ochrannou vrstvu modré barvy pro vodovod. Ochranná vrstva se při_x000D_
svařování pomocí elektrotrvarovky musí odstranit. Na potrubí musí být prováděna kontrola trvalé kvality_x000D_
materiálu i průběžné kontroly.</t>
  </si>
  <si>
    <t>potrubí kanalizační PE100RC SDR11 s dodatečným opláštěním z PP, 90x8,2mm</t>
  </si>
  <si>
    <t>-378857366</t>
  </si>
  <si>
    <t>28613735R</t>
  </si>
  <si>
    <t>2*3</t>
  </si>
  <si>
    <t>1793108090</t>
  </si>
  <si>
    <t>686644280</t>
  </si>
  <si>
    <t>-2052999926</t>
  </si>
  <si>
    <t>"montážní jáma - MK asfalt"(2,0+1,0)*2*2</t>
  </si>
  <si>
    <t>"dxšxhl"(52-11)*0,8</t>
  </si>
  <si>
    <t>-1984765016</t>
  </si>
  <si>
    <t>368934463</t>
  </si>
  <si>
    <t>Rozprostření a urovnání ornice v rovině nebo ve svahu sklonu do 1:5 strojně při souvislé ploše přes 100 do 500 m2, tl. vrstvy do 200 mm</t>
  </si>
  <si>
    <t>742019483</t>
  </si>
  <si>
    <t>181351103</t>
  </si>
  <si>
    <t>Plošná úprava terénu v zemině skupiny 1 až 4 s urovnáním povrchu bez doplnění ornice souvislé plochy přes 500 m2 při nerovnostech terénu přes 50 do 100 mm v rovině nebo na svahu do 1:5</t>
  </si>
  <si>
    <t>2007541886</t>
  </si>
  <si>
    <t>181151311</t>
  </si>
  <si>
    <t>-893757000</t>
  </si>
  <si>
    <t>"odečet lože"-3,68</t>
  </si>
  <si>
    <t>"odečet obsyp"-12,88</t>
  </si>
  <si>
    <t>"montážní jáma"2,0*1,0*1,6*2</t>
  </si>
  <si>
    <t>"celkem hloubení"(52-11)*0,8*1,6</t>
  </si>
  <si>
    <t>-518108211</t>
  </si>
  <si>
    <t>"ornice na mezideponii"2*3*0,15</t>
  </si>
  <si>
    <t>"uložení na skládce 4"23,552</t>
  </si>
  <si>
    <t>"uložení na skládce 1-3"35,328</t>
  </si>
  <si>
    <t>-1528969744</t>
  </si>
  <si>
    <t>58,88*2</t>
  </si>
  <si>
    <t>"montážní jáma - MK asfalt"2,0*1,0*1,6*2</t>
  </si>
  <si>
    <t>"dxšxhl"(52-11)*0,8*1,6</t>
  </si>
  <si>
    <t>-1116367046</t>
  </si>
  <si>
    <t>"montážní jáma - MK asfalt"2,0*1,0*1,6*2*0,4</t>
  </si>
  <si>
    <t>"dxšxhl"(52-11)*0,8*1,6*0,4</t>
  </si>
  <si>
    <t>Nakládání, skládání a překládání neulehlého výkopku nebo sypaniny strojně nakládání, množství přes 100 m3, z hornin třídy těžitelnosti II, skupiny 4 a 5</t>
  </si>
  <si>
    <t>199585229</t>
  </si>
  <si>
    <t>"montážní jáma - MK asfalt"2,0*1,0*1,6*2*0,6</t>
  </si>
  <si>
    <t>"dxšxhl"(52-11)*0,8*1,6*0,6</t>
  </si>
  <si>
    <t>Nakládání, skládání a překládání neulehlého výkopku nebo sypaniny strojně nakládání, množství přes 100 m3, z hornin třídy těžitelnosti I, skupiny 1 až 3</t>
  </si>
  <si>
    <t>1916799610</t>
  </si>
  <si>
    <t>"přemístění na skládku"23,552*10</t>
  </si>
  <si>
    <t>1862128341</t>
  </si>
  <si>
    <t>-1628659019</t>
  </si>
  <si>
    <t>"přemístění na skládku"35,328*10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</si>
  <si>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</t>
  </si>
  <si>
    <t>1287837981</t>
  </si>
  <si>
    <t>"odečet hornina 4"-23,552</t>
  </si>
  <si>
    <t>-2048697142</t>
  </si>
  <si>
    <t>1265509361</t>
  </si>
  <si>
    <t>"ornice na mezideponii a zpět"2*3*0,15*2</t>
  </si>
  <si>
    <t>-1135765059</t>
  </si>
  <si>
    <t>https://podminky.urs.cz/item/CS_URS_2024_01/151101311</t>
  </si>
  <si>
    <t>Odstranění rozepření stěn výkopů s uložením materiálu na vzdálenost do 3 m od okraje výkopu pažení příložného, hloubky do 4 m</t>
  </si>
  <si>
    <t>-1485205498</t>
  </si>
  <si>
    <t>Odstranění rozepření stěn při pažení příložném hl do 4 m</t>
  </si>
  <si>
    <t>151101311</t>
  </si>
  <si>
    <t>https://podminky.urs.cz/item/CS_URS_2024_01/151101301</t>
  </si>
  <si>
    <t>Zřízení rozepření zapažených stěn výkopů s potřebným přepažováním při pažení příložném, hloubky do 4 m</t>
  </si>
  <si>
    <t>-719593332</t>
  </si>
  <si>
    <t>Zřízení rozepření stěn při pažení příložném hl do 4 m</t>
  </si>
  <si>
    <t>151101301</t>
  </si>
  <si>
    <t>"montážní jáma"(2,0+1,0)*2*1,6*2</t>
  </si>
  <si>
    <t>https://podminky.urs.cz/item/CS_URS_2024_01/151101211</t>
  </si>
  <si>
    <t>Odstranění pažení stěn výkopu bez rozepření nebo vzepření s uložením pažin na vzdálenost do 3 m od okraje výkopu příložné, hloubky do 4 m</t>
  </si>
  <si>
    <t>1439883590</t>
  </si>
  <si>
    <t>Odstranění příložného pažení stěn hl do 4 m</t>
  </si>
  <si>
    <t>151101211</t>
  </si>
  <si>
    <t>https://podminky.urs.cz/item/CS_URS_2024_01/151101201</t>
  </si>
  <si>
    <t>Zřízení pažení stěn výkopu bez rozepření nebo vzepření příložné, hloubky do 4 m</t>
  </si>
  <si>
    <t>63079769</t>
  </si>
  <si>
    <t>Zřízení příložného pažení stěn výkopu hl do 4 m</t>
  </si>
  <si>
    <t>151101201</t>
  </si>
  <si>
    <t>"montážní jáma - MK asfalt"(2,0+1,0)*2*1,6*2</t>
  </si>
  <si>
    <t>"dxšxhl"(52-11)*1,6*2</t>
  </si>
  <si>
    <t>-1966265768</t>
  </si>
  <si>
    <t>933733323</t>
  </si>
  <si>
    <t>Poznámka k položce:_x000D_
Jedná se o bezvýkopovou technologii horizontálně řízeného vrtání a vtažení potrubí na principu rozplavování a rozrušování zeminy pomocí vysokotlaké směsi vody a bentonitu.				_x000D_
V položce je započteno : - provedení pilotního vrtu,				_x000D_
                                        - potřebné rozšíření vrtu,				_x000D_
                                        - vtažení potrubí,				_x000D_
                                        - svařování vtahovaného potrubí.				_x000D_
V položce je dále započteno: - zemní práce nutné pro provedení prací(kompletní zemní práce spojené s provedením startovacích a cílových jam včetně pažení v závislosti na použité mechanizaci)				_x000D_
                                           - případné čerpání vody,				_x000D_
                                           - montáž vedení, slouží-li vtahovaná trubka jako ochranné potrubí,				_x000D_
                                           - dodání vtahovaných trubek.				_x000D_
                                          - D+M těsnících manžet a RACI objímek dle PD				_x000D_
				_x000D_
V případě tvrdších hornin tř. 5-6, balvanů a dalších překážek na trase bude použito řízené vrtání do skalního podloží vhodného pro třídy horniny 5.6.</t>
  </si>
  <si>
    <t>Řízený zemní protlak délky protlaku do 50 m v hornině třídy těžitelnosti I a II, skupiny 1 až 4 včetně protlačení trub v hloubce do 6 m vnějšího průměru vrtu do 90 mm</t>
  </si>
  <si>
    <t>1662853858</t>
  </si>
  <si>
    <t>141721211</t>
  </si>
  <si>
    <t>"montážní jáma - MK asfalt"2,0*1,0*2*0,4</t>
  </si>
  <si>
    <t>Hloubení zapažených rýh šířky do 800 mm strojně s urovnáním dna do předepsaného profilu a spádu v hornině třídy těžitelnosti II skupiny 4 přes 100 m3</t>
  </si>
  <si>
    <t>-1900784766</t>
  </si>
  <si>
    <t>132354104</t>
  </si>
  <si>
    <t>"montážní jáma - MK asfalt"2,0*1,0*2*0,5</t>
  </si>
  <si>
    <t>"dxšxhl"(52-11)*0,8*1,6*0,5</t>
  </si>
  <si>
    <t>Hloubení zapažených rýh šířky do 800 mm strojně s urovnáním dna do předepsaného profilu a spádu v hornině třídy těžitelnosti I skupiny 3 přes 100 m3</t>
  </si>
  <si>
    <t>-973469113</t>
  </si>
  <si>
    <t>132254104</t>
  </si>
  <si>
    <t>Poznámka k položce:_x000D_
Ruční podkopávky pod podezdívkami plotů vč. příplatku za ruční výkop ve stísněných podmínkách. V ceně je obsažen ruční výkop jam, rýh, šachet, svislé přemístěníí, uložení zeminy, odvoz mimo rýhu, zřízení lože, obsypu a zásypu, vše ručně. Dále je v ceně zajištění podezdívky při pracích-podepření, podložení, podbetonování.</t>
  </si>
  <si>
    <t>Hloubení zapažených rýh šířky do 800 mm ručně s urovnáním dna do předepsaného profilu a spádu v hornině třídy těžitelnosti I skupiny 3 soudržných</t>
  </si>
  <si>
    <t>655105624</t>
  </si>
  <si>
    <t>kpl</t>
  </si>
  <si>
    <t>132212121R</t>
  </si>
  <si>
    <t>"dxšxhl"(52-11)*0,8*1,6*0,1</t>
  </si>
  <si>
    <t>Hloubení zapažených rýh šířky do 800 mm strojně s urovnáním dna do předepsaného profilu a spádu v hornině třídy těžitelnosti I skupiny 1 a 2 přes 100 m3</t>
  </si>
  <si>
    <t>-117816995</t>
  </si>
  <si>
    <t>132154104</t>
  </si>
  <si>
    <t>"montážní jáma"2,0*1,0*1,6*2*0,4</t>
  </si>
  <si>
    <t>https://podminky.urs.cz/item/CS_URS_2024_01/131351201</t>
  </si>
  <si>
    <t>Hloubení zapažených jam a zářezů strojně s urovnáním dna do předepsaného profilu a spádu v hornině třídy těžitelnosti II skupiny 4 do 20 m3</t>
  </si>
  <si>
    <t>1110164828</t>
  </si>
  <si>
    <t>Hloubení jam zapažených v hornině třídy těžitelnosti II skupiny 4 objem do 20 m3 strojně</t>
  </si>
  <si>
    <t>131351201</t>
  </si>
  <si>
    <t>"montážní jáma"2,0*1,0*1,6*2*0,5</t>
  </si>
  <si>
    <t>https://podminky.urs.cz/item/CS_URS_2024_01/131251201</t>
  </si>
  <si>
    <t>Hloubení zapažených jam a zářezů strojně s urovnáním dna do předepsaného profilu a spádu v hornině třídy těžitelnosti I skupiny 3 do 20 m3</t>
  </si>
  <si>
    <t>-924798618</t>
  </si>
  <si>
    <t>Hloubení jam zapažených v hornině třídy těžitelnosti I skupiny 3 objem do 20 m3 strojně</t>
  </si>
  <si>
    <t>131251201</t>
  </si>
  <si>
    <t>"montážní jáma"2,0*1,0*1,6*2*0,1</t>
  </si>
  <si>
    <t>https://podminky.urs.cz/item/CS_URS_2024_01/131151201</t>
  </si>
  <si>
    <t>Hloubení zapažených jam a zářezů strojně s urovnáním dna do předepsaného profilu a spádu v hornině třídy těžitelnosti I skupiny 1 a 2 do 20 m3</t>
  </si>
  <si>
    <t>-294808589</t>
  </si>
  <si>
    <t>Hloubení jam zapažených v hornině třídy těžitelnosti I skupiny 1 a 2 objem do 20 m3 strojně</t>
  </si>
  <si>
    <t>131151201</t>
  </si>
  <si>
    <t>Poznámka k položce:_x000D_
Ruční výkop kolem stávajících sítí, svislé ruční přemístění, zpětný ruční zásyp provedených sond.</t>
  </si>
  <si>
    <t>-772660027</t>
  </si>
  <si>
    <t>"montážní jáma - MK asfalt"2,0*1,0*2*0,2</t>
  </si>
  <si>
    <t>"dxšxhl"(52-11)*0,8*1,6*0,2</t>
  </si>
  <si>
    <t>příplatek 20%</t>
  </si>
  <si>
    <t>273437483</t>
  </si>
  <si>
    <t>-1002765866</t>
  </si>
  <si>
    <t>"sdělovací vedení"24*1,5</t>
  </si>
  <si>
    <t>-314894044</t>
  </si>
  <si>
    <t>-2014192839</t>
  </si>
  <si>
    <t>"kanalizace"14*1,5</t>
  </si>
  <si>
    <t>-1323694876</t>
  </si>
  <si>
    <t>1598509247</t>
  </si>
  <si>
    <t>-1850648973</t>
  </si>
  <si>
    <t>https://podminky.urs.cz/item/CS_URS_2024_01/113202111</t>
  </si>
  <si>
    <t>Vytrhání obrub s vybouráním lože, s přemístěním hmot na skládku na vzdálenost do 3 m nebo s naložením na dopravní prostředek z krajníků nebo obrubníků stojatých</t>
  </si>
  <si>
    <t>794451086</t>
  </si>
  <si>
    <t>Vytrhání obrub krajníků obrubníků stojatých</t>
  </si>
  <si>
    <t>113202111</t>
  </si>
  <si>
    <t>Frézování živičného podkladu nebo krytu s naložením na dopravní prostředek plochy do 500 m2 bez překážek v trase pruhu šířky přes 0,5 m do 1 m, tloušťky vrstvy 50 mm</t>
  </si>
  <si>
    <t>-1687307070</t>
  </si>
  <si>
    <t>https://podminky.urs.cz/item/CS_URS_2024_01/113107342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</si>
  <si>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</si>
  <si>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-513965289</t>
  </si>
  <si>
    <t>Odstranění podkladu živičného tl přes 50 do 100 mm strojně pl do 50 m2</t>
  </si>
  <si>
    <t>113107342</t>
  </si>
  <si>
    <t>-1586564526</t>
  </si>
  <si>
    <t>89372028</t>
  </si>
  <si>
    <t>"MK asfalt tl. 200 mm"23*0,8</t>
  </si>
  <si>
    <t>-1867896534</t>
  </si>
  <si>
    <t>https://podminky.urs.cz/item/CS_URS_2024_01/113106151</t>
  </si>
  <si>
    <t>Rozebrání dlažeb vozovek a ploch s přemístěním hmot na skládku na vzdálenost do 3 m nebo s naložením na dopravní prostředek, s jakoukoliv výplní spár ručně z velkých kostek s ložem z kameniva</t>
  </si>
  <si>
    <t>1171423716</t>
  </si>
  <si>
    <t>Rozebrání dlažeb vozovek z velkých kostek s ložem z kameniva ručně</t>
  </si>
  <si>
    <t>113106151</t>
  </si>
  <si>
    <t>https://podminky.urs.cz/item/CS_URS_2024_01/113106123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</si>
  <si>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</si>
  <si>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65541513</t>
  </si>
  <si>
    <t>Rozebrání dlažeb ze zámkových dlaždic komunikací pro pěší ručně</t>
  </si>
  <si>
    <t>113106123</t>
  </si>
  <si>
    <t>2*3*0,05</t>
  </si>
  <si>
    <t>-124500777</t>
  </si>
  <si>
    <t>SO 1.2 - Přepojení vodovodu</t>
  </si>
  <si>
    <t xml:space="preserve">    23-M - Montáže potrubí</t>
  </si>
  <si>
    <t>M - Práce a dodávky M</t>
  </si>
  <si>
    <t xml:space="preserve">    722 - Zdravotechnika - vnitřní vodovod</t>
  </si>
  <si>
    <t>1391575547</t>
  </si>
  <si>
    <t>https://podminky.urs.cz/item/CS_URS_2024_01/997221875</t>
  </si>
  <si>
    <t>Poplatek za uložení stavebního odpadu na recyklační skládce (skládkovné) asfaltového bez obsahu dehtu zatříděného do Katalogu odpadů pod kódem 17 03 02</t>
  </si>
  <si>
    <t>1699295605</t>
  </si>
  <si>
    <t>Poplatek za uložení na recyklační skládce (skládkovné) stavebního odpadu asfaltového bez obsahu dehtu zatříděného do Katalogu odpadů pod kódem 17 03 02</t>
  </si>
  <si>
    <t>997221875</t>
  </si>
  <si>
    <t>14,26*19 'Přepočtené koeficientem množství</t>
  </si>
  <si>
    <t>1287050914</t>
  </si>
  <si>
    <t>987047194</t>
  </si>
  <si>
    <t>"obnova navíc mimo výkop"155</t>
  </si>
  <si>
    <t>https://podminky.urs.cz/item/CS_URS_2024_01/577134111</t>
  </si>
  <si>
    <t>Asfaltový beton vrstva obrusná ACO 11 (ABS) s rozprostřením a se zhutněním z nemodifikovaného asfaltu v pruhu šířky do 3 m tř. I (ACO 11+), po zhutnění tl. 40 mm</t>
  </si>
  <si>
    <t>612888591</t>
  </si>
  <si>
    <t>Asfaltový beton vrstva obrusná ACO 11+ (ABS) tř. I tl 40 mm š do 3 m z nemodifikovaného asfaltu</t>
  </si>
  <si>
    <t>577134111</t>
  </si>
  <si>
    <t>888538361</t>
  </si>
  <si>
    <t>https://podminky.urs.cz/item/CS_URS_2024_01/113154122</t>
  </si>
  <si>
    <t>Frézování živičného podkladu nebo krytu s naložením na dopravní prostředek plochy do 500 m2 bez překážek v trase pruhu šířky přes 0,5 m do 1 m, tloušťky vrstvy 40 mm</t>
  </si>
  <si>
    <t>1133666179</t>
  </si>
  <si>
    <t>Frézování živičného krytu tl 40 mm pruh š přes 0,5 do 1 m pl do 500 m2 bez překážek v trase</t>
  </si>
  <si>
    <t>113154122</t>
  </si>
  <si>
    <t>SO 1.3 - Vodovod - oprava komunikací</t>
  </si>
  <si>
    <t>Poznámka k položce:_x000D_
Rozbor asfaltu v komunikacích dle Vyhlášky č.130/2019 Sb. o kritériích pro asfaltové směsi, v platném znění</t>
  </si>
  <si>
    <t>Rozbor asfaltu</t>
  </si>
  <si>
    <t>777948890</t>
  </si>
  <si>
    <t>1024</t>
  </si>
  <si>
    <t>...</t>
  </si>
  <si>
    <t>092R</t>
  </si>
  <si>
    <t>Poznámka k položce:_x000D_
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</si>
  <si>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Ochrana stávajících inženýrských sítí na staveništi</t>
  </si>
  <si>
    <t>-1931619854</t>
  </si>
  <si>
    <t>…</t>
  </si>
  <si>
    <t>0910R</t>
  </si>
  <si>
    <t>Poznámka k položce:_x000D_
Náklady a poplatky spojené s užíváním veřejných ploch a prostranství, pokud jsou stavebními pracemi nebo souvisejícími činnostmi dotčeny, a to včetně užívání ploch v souvislosti s uložením stavebního materiálu nebo stavebního odpadu. Komunikace SUS, poplatky dle platných ceníků.</t>
  </si>
  <si>
    <t xml:space="preserve">Užívání veřejných ploch a prostranství </t>
  </si>
  <si>
    <t>573412023</t>
  </si>
  <si>
    <t>0910030-R</t>
  </si>
  <si>
    <t>Ostatní náklady</t>
  </si>
  <si>
    <t>VRN9</t>
  </si>
  <si>
    <t>Poznámka k položce:_x000D_
Mimořádně ztížené pracovní prostředí (provozní vlivy) - např. čištění a mytí vozovek po dobu výstavby – dopravní trasy i  komunikační plochy, plachtování nákladních aut při dovozu a odvozu materiálu, kropení prašného materiálu uloženého na mezideponii apd.</t>
  </si>
  <si>
    <t>Mimořádně ztížené pracovní prostředí</t>
  </si>
  <si>
    <t>-1053896083</t>
  </si>
  <si>
    <t>079003</t>
  </si>
  <si>
    <t>Poznámka k položce:_x000D_
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</si>
  <si>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 xml:space="preserve">Bezpečnostní a hygienická opatření na staveništi </t>
  </si>
  <si>
    <t>638494302</t>
  </si>
  <si>
    <t>0790020r-01</t>
  </si>
  <si>
    <t>Poznámka k položce:_x000D_
Koordinace stavebních a technologických dodávek stavby vlivem ztížených podmínek stavby na úzkých cestách staveniště.			_x000D_
Koordinace průjezdnosti na místní komunikaci včetně zajištění případných objížděk, zajištění provizorní komunikace a její odstranění po konci stavby včetěn uvedení pozemků do původního stavu.</t>
  </si>
  <si>
    <t>Koordinační činnost</t>
  </si>
  <si>
    <t>746887268</t>
  </si>
  <si>
    <t>07400201R</t>
  </si>
  <si>
    <t>Poznámka k položce:_x000D_
Náklady na ztížené provádění stavebních prací v důsledku nepřerušeného dopravního provozu na staveništi nebo v jeho bezprostředním okolí.				_x000D_
Pomocné konstrukce při zabezpečení výkopu vodorovné pochůzné přechodová lávka do délky 2 000 mm,včetně zábradlí zřízení a odstranění.				_x000D_
Pomocné konstrukce při zabezpečení výkopu svislé ocelové mobilní oplocení, výšky do 1 500 mm panely,s reflexními signalizačními pruhy zřízení a odstranění.				_x000D_
Zajištění průjezdu pro složky IZS,  průchodu pro chodce a v omezené míře i pro průjezd vozidel.				_x000D_
Statické posouzení a zajištění stávajících objektů</t>
  </si>
  <si>
    <t>Silniční provoz - ztížené provádění</t>
  </si>
  <si>
    <t>691692374</t>
  </si>
  <si>
    <t>074002000</t>
  </si>
  <si>
    <t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 Úklid a údržba komunikací. Náklady spojené s projednáním vstupů do místních komunikací a vyřízením smlouvy o zvláštním užívání a samotné zvláštní užívání.</t>
  </si>
  <si>
    <t xml:space="preserve">Dočasná dopravní opatření </t>
  </si>
  <si>
    <t>1186101701</t>
  </si>
  <si>
    <t>0721030R</t>
  </si>
  <si>
    <t>Poznámka k položce:_x000D_
Náklady na ztížené provádění stavebních prací v důsledku nepřerušeného provozu na staveništi nebo v případech nepřerušeného provozu v objektech v nichž se stavební práce provádí. Zajištění vstupů a vjezdů do stávajícího objektu v takovém rozsahu, aby nedošlo k omezení výroby. Přechody se zábradlím, provizorní lávky apod., čištění komunikací po celou dobu výstavby.</t>
  </si>
  <si>
    <t xml:space="preserve">Provoz objednatele </t>
  </si>
  <si>
    <t>2117594605</t>
  </si>
  <si>
    <t>0710020R</t>
  </si>
  <si>
    <t>Provozní vlivy</t>
  </si>
  <si>
    <t>VRN7</t>
  </si>
  <si>
    <t>Poznámka k položce:_x000D_
Koordinace stavebních a technologických dodávek stavby.				_x000D_
Koordinace průjezdnosti na místní komunikaci včetně zajištění případných objížděk, zajištění provizorní komunikace a její odstranění po konci stavby včetěn uvedení pozemků do původního stavu.</t>
  </si>
  <si>
    <t>Kompletační a koordinační činnost</t>
  </si>
  <si>
    <t>-422553104</t>
  </si>
  <si>
    <t>045002000</t>
  </si>
  <si>
    <t>Poznámka k položce:_x000D_
Posouzení únosnosti a připravenosti pláně, dohled nad prováděním spodních vrstev komunikací a násypů, posouzení spodní části rýhy, lože, obsypu, zásypu atd., laboratorní zkoušky zeminy do násypů, posouzení kvality zeminy do násypů a zásypů, stanovení technologického postupu úpravy pláně, lože, obsypů, zásypů a násypů.</t>
  </si>
  <si>
    <t>Práce geologa a statika</t>
  </si>
  <si>
    <t>2115397123</t>
  </si>
  <si>
    <t>04300R</t>
  </si>
  <si>
    <t>Vypracování plánu kontrol, zkoušek, vypracování seznamu strojů a zařízení, projednání a odsouhlasení s technickým dozorem objednatele před zahájením stavby</t>
  </si>
  <si>
    <t>-2079850224</t>
  </si>
  <si>
    <t>042603R</t>
  </si>
  <si>
    <t>Inženýrská činnost</t>
  </si>
  <si>
    <t>VRN4</t>
  </si>
  <si>
    <t>Poznámka k položce:_x000D_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</si>
  <si>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Rozebrání, bourání a odvoz zařízení staveniště</t>
  </si>
  <si>
    <t>1812922611</t>
  </si>
  <si>
    <t>039103000</t>
  </si>
  <si>
    <t>Poznámka k položce:_x000D_
Náklady na vybavení objektů zařízení staveniště, ostraha staveniště,  náklady na energie spotřebované dodavatelem v rámci provozu zařízení staveniště, náklady na potřebný úklid v prostorách zařízení staveniště celé stavby, náklady na nutnou údržbu a opravy na objektech zařízení staveniště a na přípojkách energií. Čištění komunikací, zamětání komunikací - dle potřeby stavby a aktuálního stavu, minimálně však 1x za 3 dny. Průběžná výsprava komunikací, dosypání kynety štěrkodrtí po celou dobu výstavby.</t>
  </si>
  <si>
    <t xml:space="preserve">Provoz zařízení staveniště </t>
  </si>
  <si>
    <t>574106454</t>
  </si>
  <si>
    <t>0351030R</t>
  </si>
  <si>
    <t>Poznámka k položce:_x000D_
Vybudování zpevněných ploch pro skladování materiálu, doprava a osazení kontejnerů pro skladování.				_x000D_
Sejmutí ornice, hrubá úprava terénu a zpevnění ploch pro osazení objektů sociálního zařízení staveniště a kanceláří stavby.				_x000D_
Doprava a osazení mobilních buněk sociálního zařízení – umývárny, toalety, šatny.				_x000D_
Doprava a osazení dočasného oplocení staveniště.				_x000D_
Doprava a osazení kanceláří stavby a technického dozoru.				_x000D_
Zřízení vnitrostaveništního rozvodu energie do 5 kV od připojení na hlavní přívod na staveništi včetně rozvaděčů pro připojení přenosných zásuvkových skříní, obecné osvětlení staveniště (včetně stožárů a osvětlovacích těles).				_x000D_
Zřízení základů a opěrných konstrukcí pro stavební stroje (mimo jeřábové dráhy)				_x000D_
Zřízení přípojky elektrické energie a vody do vzdálenosti 1 km od obvodu staveniště. Náhradní zdroj elektrické energie.</t>
  </si>
  <si>
    <t>Vybudování zařízení staveniště</t>
  </si>
  <si>
    <t>-972354401</t>
  </si>
  <si>
    <t>0321030RA1</t>
  </si>
  <si>
    <t>Zařízení staveniště</t>
  </si>
  <si>
    <t>VRN3</t>
  </si>
  <si>
    <t xml:space="preserve">Poznámka k položce:_x000D_
Zajištění dodávky vody pro případ potřeby při přepojování vodovodu. Počítáno na celou dobu stavby.V ceně přistavení cisterny o potřebném objemu min. 10 m3, dopouštění pitné vody dle potřeby stavby. </t>
  </si>
  <si>
    <t>805142307</t>
  </si>
  <si>
    <t>044155457R</t>
  </si>
  <si>
    <t>Poznámka k položce:_x000D_
Včetně pasportizace a monitoringu studní</t>
  </si>
  <si>
    <t>Pasportizace objektu před započetím prací</t>
  </si>
  <si>
    <t>-1136113842</t>
  </si>
  <si>
    <t>013274000</t>
  </si>
  <si>
    <t>Poznámka k položce:_x000D_
Náklady na vyhotovení dokumentace skutečného provedení stavby a její předání objednateli v požadované formě a požadovaném počtu. Zpracování dokladové části v rozsahu nutném ke kolaudaci díla. Výkresová část bude předána v opravitelném formátu (DWG, DXF). Pořízení fotodokumentace z celé výstavby, zpracování pasportů přípojek.</t>
  </si>
  <si>
    <t>Dokumentace skutečného provedení stavby</t>
  </si>
  <si>
    <t>-385991651</t>
  </si>
  <si>
    <t>013254000</t>
  </si>
  <si>
    <t xml:space="preserve">Poznámka k položce:_x000D_
Náklady spojené s vypracováním projektové dokumentace, v obsahu a rozsahu dílenské dokumentace. Zhotovitel zpracuje v rozsahu, který bude dostačující k provedení díla.				_x000D_
Zhotovitel si zajistí dílenské výkresy pažících jam od odborně způsobilé osoby před zahájením výkopových prací! </t>
  </si>
  <si>
    <t>Dokumentace stavby bez rozlišení</t>
  </si>
  <si>
    <t>-2084042586</t>
  </si>
  <si>
    <t>013203000</t>
  </si>
  <si>
    <t>Poznámka k položce:_x000D_
Geometrické plány dle rozsahu stavby u všech dotčených soukromých pozemků</t>
  </si>
  <si>
    <t>Geometrické plány dle rozsahu stavby</t>
  </si>
  <si>
    <t>-338510348</t>
  </si>
  <si>
    <t>012403000R</t>
  </si>
  <si>
    <t>Poznámka k položce:_x000D_
Náklady na provedení skutečného zaměření stavby v rozsahu nezbytném pro zápis změny do katastru nemovitostí.</t>
  </si>
  <si>
    <t>Geodetické práce po výstavbě</t>
  </si>
  <si>
    <t>-2067536676</t>
  </si>
  <si>
    <t>012303000</t>
  </si>
  <si>
    <t>Poznámka k položce:_x000D_
Geodetické zaměření rohů stavby, stabilizace bodů a sestavení laviček.				_x000D_
Vyhotovení protokolu o vytyčení stavby se seznamem souřadnic vytyčených bodů a jejich polohopisnými (S-JTSK) a výškopisnými (Bpv) hodnotami.</t>
  </si>
  <si>
    <t>Vytyčení stavby</t>
  </si>
  <si>
    <t>317831337</t>
  </si>
  <si>
    <t>0121030R04</t>
  </si>
  <si>
    <t>Poznámka k položce:_x000D_
Náklady zhotovitele, související s prováděním zkoušek a revizí předepsaných technickými normami nebo objednatelem a které jsou pro provedení díla nezbytné.				_x000D_
Mimo jiné LDD po 100 m, statická zkouška míry zhutnění (zemní pláň, štěrkové vrstvy, podklady, lože, obsypy a zásypy) po 50 m, proměření kontinuity vodiče u všech řadů a přípojek, další zkoušky a kontroly dle zkušebního kontrolního plánu.</t>
  </si>
  <si>
    <t>Zkoušky a revize</t>
  </si>
  <si>
    <t>-1953841862</t>
  </si>
  <si>
    <t>01160R02</t>
  </si>
  <si>
    <t>Poznámka k položce:_x000D_
Uvedení pozemků a staveb dotčených akcí do původního, případně náležitého stavu vč. jejich protokolárního předání vlastníkům či správcům (např. veřejná prostranství atd.). Zajištění bezpečnosti práce a ochrany životního prostředí. Statické zajištění sloupů el. vedení a ostatních konstrukcí v blízkosti výkopů.</t>
  </si>
  <si>
    <t>Uvedení dotčených pozemků a staveb do původního stavu, bezpečnost</t>
  </si>
  <si>
    <t>-539064113</t>
  </si>
  <si>
    <t>01132R</t>
  </si>
  <si>
    <t>Poznámka k položce:_x000D_
Činnost hydrogeologa při výkopových pracích (např. pro  rozdělení vytěžené zeminy pro uložení na mezideponii pro zpětné zásypy a pro odvoz na skládku), určení vhodného podloží  na pokládku a vodovodu. Prověření podzemních vod a navrhnutí jílových hrázech v trase potrubí._x000D_
Zároveň bude provedeno monitorování hladiny stávajících studní před a po výstavbě. V případě snížení hladiny bude provedeno opatření proti snížování hladiny studní.</t>
  </si>
  <si>
    <t>Hydrogeologický průzkum</t>
  </si>
  <si>
    <t>-1752494605</t>
  </si>
  <si>
    <t>011134000</t>
  </si>
  <si>
    <t>Poznámka k položce:_x000D_
vytýčení, zajištění, předání stávajícího vedení včetně veškerých předávacíh protokolů</t>
  </si>
  <si>
    <t>Vytyčení inženýrských sítí</t>
  </si>
  <si>
    <t>1524737938</t>
  </si>
  <si>
    <t>011103RR</t>
  </si>
  <si>
    <t>Poznámka k položce:_x000D_
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</si>
  <si>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Geologický průzkum bez rozlišení</t>
  </si>
  <si>
    <t>1579678043</t>
  </si>
  <si>
    <t>011103000</t>
  </si>
  <si>
    <t>Průzkumné, geodetické a projektové práce</t>
  </si>
  <si>
    <t>VRN1</t>
  </si>
  <si>
    <t>Vedlejší rozpočtové náklady</t>
  </si>
  <si>
    <t>VRN</t>
  </si>
  <si>
    <t>OVN - Ostatní a vedlejší náklady</t>
  </si>
  <si>
    <t xml:space="preserve">    VRN9 - Ostatní náklady</t>
  </si>
  <si>
    <t xml:space="preserve">    VRN7 - Provozní vlivy</t>
  </si>
  <si>
    <t xml:space="preserve">    VRN4 - Inženýrská činnost</t>
  </si>
  <si>
    <t xml:space="preserve">    VRN3 - Zařízení staveniště</t>
  </si>
  <si>
    <t xml:space="preserve">    VRN1 - Průzkumné, geodetické a projektové práce</t>
  </si>
  <si>
    <t>VRN - Vedlejší rozpočtové náklady</t>
  </si>
  <si>
    <t>01 - Ostatní a vedlejší náklady</t>
  </si>
  <si>
    <t>Položka typu OST</t>
  </si>
  <si>
    <t>Položka typu M</t>
  </si>
  <si>
    <t>Položka typu PSV</t>
  </si>
  <si>
    <t>Položka typu HSV</t>
  </si>
  <si>
    <t>eGTypPolozky</t>
  </si>
  <si>
    <t>OST</t>
  </si>
  <si>
    <t>Vedlejší a ostatní náklady</t>
  </si>
  <si>
    <t>Inženýrský objekt</t>
  </si>
  <si>
    <t>Provozní soubor</t>
  </si>
  <si>
    <t>PRO</t>
  </si>
  <si>
    <t>Stavební objekt</t>
  </si>
  <si>
    <t>eGTypZakazky</t>
  </si>
  <si>
    <t>Snížená sazba DPH přenesená</t>
  </si>
  <si>
    <t>Základní sazba DPH přenesená</t>
  </si>
  <si>
    <t>Nulová sazba DPH</t>
  </si>
  <si>
    <t>Snížená sazba DPH</t>
  </si>
  <si>
    <t>Základní sazba DPH</t>
  </si>
  <si>
    <t>eGSazbaDPH</t>
  </si>
  <si>
    <t>Význam</t>
  </si>
  <si>
    <t>Hodnota</t>
  </si>
  <si>
    <t>Typ věty</t>
  </si>
  <si>
    <t>Datová věta</t>
  </si>
  <si>
    <t>Double</t>
  </si>
  <si>
    <t>Normohodiny položky ze soupisu</t>
  </si>
  <si>
    <t>N</t>
  </si>
  <si>
    <t>Nh</t>
  </si>
  <si>
    <t>Suť položky ze soupisu</t>
  </si>
  <si>
    <t>A</t>
  </si>
  <si>
    <t>Suť</t>
  </si>
  <si>
    <t>Hmotnost položky ze soupisu</t>
  </si>
  <si>
    <t>Hmotnost</t>
  </si>
  <si>
    <t>Sazba DPH pro položku</t>
  </si>
  <si>
    <t>20, 150</t>
  </si>
  <si>
    <t>Text,Text,Double</t>
  </si>
  <si>
    <t>Rozpad figur</t>
  </si>
  <si>
    <t>fig</t>
  </si>
  <si>
    <t>Výkaz výměr (figura, výraz, výměra) ze soupisu</t>
  </si>
  <si>
    <t>vv</t>
  </si>
  <si>
    <t>Memo</t>
  </si>
  <si>
    <t>Plný popis položky ze soupisu</t>
  </si>
  <si>
    <t>pp</t>
  </si>
  <si>
    <t>Poznámka k souboru cen ze soupisu</t>
  </si>
  <si>
    <t>psc</t>
  </si>
  <si>
    <t>Poznámka položky ze soupisu</t>
  </si>
  <si>
    <t>p</t>
  </si>
  <si>
    <t>String</t>
  </si>
  <si>
    <t>Zařazení položky do cenové soustavy</t>
  </si>
  <si>
    <t>Cena celkem vyčíslena jako J.Cena * Množství</t>
  </si>
  <si>
    <t>Cena celkem</t>
  </si>
  <si>
    <t>Jednotková cena položky</t>
  </si>
  <si>
    <t>J.Cena</t>
  </si>
  <si>
    <t>Množství položky soupisu</t>
  </si>
  <si>
    <t>Měrná jednotka položky</t>
  </si>
  <si>
    <t>Popis položky ze soupisu</t>
  </si>
  <si>
    <t>Kód položky ze soupisu</t>
  </si>
  <si>
    <t>Typ položky soupisu</t>
  </si>
  <si>
    <t>Long</t>
  </si>
  <si>
    <t>Pořadové číslo položky soupisu</t>
  </si>
  <si>
    <t>Přebírá se z Krycího listu soupisu</t>
  </si>
  <si>
    <t>Uchazeč</t>
  </si>
  <si>
    <t>Projektant</t>
  </si>
  <si>
    <t>Zadavatel</t>
  </si>
  <si>
    <t>Date</t>
  </si>
  <si>
    <t>Datum</t>
  </si>
  <si>
    <t>Místo</t>
  </si>
  <si>
    <t>20 + 120</t>
  </si>
  <si>
    <t>Kód a název objektu</t>
  </si>
  <si>
    <t>Objekt</t>
  </si>
  <si>
    <t>Přebírá se z Rekapitulace stavby</t>
  </si>
  <si>
    <t>Stavba</t>
  </si>
  <si>
    <t>znaků</t>
  </si>
  <si>
    <t>(A/N)</t>
  </si>
  <si>
    <t>atributu</t>
  </si>
  <si>
    <t>Max. počet</t>
  </si>
  <si>
    <t>Povinný</t>
  </si>
  <si>
    <t>Název</t>
  </si>
  <si>
    <t>Soupis prací</t>
  </si>
  <si>
    <t>Cena celkem za díl ze soupisu</t>
  </si>
  <si>
    <t>20 + 100</t>
  </si>
  <si>
    <t>Kód a název dílu ze soupisu</t>
  </si>
  <si>
    <t>Kód a název objektu, přebírá se z Krycího listu soupisu</t>
  </si>
  <si>
    <t>Kód a název objektu, přebírá se z Krycího listu soupisu</t>
  </si>
  <si>
    <t>Rekapitulace členění soupisu prací</t>
  </si>
  <si>
    <t>Cena s DPH za daný soupis</t>
  </si>
  <si>
    <t>Cena s DPH</t>
  </si>
  <si>
    <t>Cena bez DPH za daný soupis</t>
  </si>
  <si>
    <t>Hodnota DPH</t>
  </si>
  <si>
    <t>Základna DPH určena součtem celkové ceny z položek aktuálního soupisu</t>
  </si>
  <si>
    <t>Základna DPH</t>
  </si>
  <si>
    <t>eGSazbaDph</t>
  </si>
  <si>
    <t>Rekapitulace sazeb DPH na položkách aktuálního soupisu</t>
  </si>
  <si>
    <t>Sazba DPH</t>
  </si>
  <si>
    <t>Poznámka k soupisu prací</t>
  </si>
  <si>
    <t>Poznámka</t>
  </si>
  <si>
    <t>Klasifikace produkce podle činností</t>
  </si>
  <si>
    <t>CZ-CPA</t>
  </si>
  <si>
    <t>Společný slovník pro veřejné zakázky</t>
  </si>
  <si>
    <t>CZ-CPV</t>
  </si>
  <si>
    <t>Klasifikace stavbeních děl</t>
  </si>
  <si>
    <t>CC-CZ</t>
  </si>
  <si>
    <t>Klasifikace stavebního objektu</t>
  </si>
  <si>
    <t>KSO</t>
  </si>
  <si>
    <t>Kód a název soupisu</t>
  </si>
  <si>
    <t>Krycí list soupisu</t>
  </si>
  <si>
    <t>Typ zakázky</t>
  </si>
  <si>
    <t>Cena spolu s DPH za daný objekt</t>
  </si>
  <si>
    <t>Cena bez DPH za daný objekt</t>
  </si>
  <si>
    <t>Název objektu</t>
  </si>
  <si>
    <t>Objektu, Soupis prací</t>
  </si>
  <si>
    <t>Kód objektu</t>
  </si>
  <si>
    <t>Rekapitulace objektů stavby a soupisů prací</t>
  </si>
  <si>
    <t>Celková cena s DPH za celou stavbu</t>
  </si>
  <si>
    <t>Celková cena bez DPH za celou stavbu. Sčítává se ze všech listů.</t>
  </si>
  <si>
    <t>Základna DPH určena součtem celkové ceny z položek soupisů</t>
  </si>
  <si>
    <t>Rekapitulace sazeb DPH u položek soupisů</t>
  </si>
  <si>
    <t>Poznámka k zadání</t>
  </si>
  <si>
    <t>Uchazeč veřejné zakázky</t>
  </si>
  <si>
    <t>DIČ zadavatele zadaní</t>
  </si>
  <si>
    <t>DIČ</t>
  </si>
  <si>
    <t>IČ zadavatele zadaní</t>
  </si>
  <si>
    <t>IČ</t>
  </si>
  <si>
    <t>Zadavatel zadaní</t>
  </si>
  <si>
    <t>Datum vykonaného exportu</t>
  </si>
  <si>
    <t>Místo stavby</t>
  </si>
  <si>
    <t>Název stavby</t>
  </si>
  <si>
    <t>Kód stavby</t>
  </si>
  <si>
    <t>Rekapitulace stavby</t>
  </si>
  <si>
    <t>aby pole J.montáž bylo vyplněno nulou. Obě pole - J.materiál, J.Montáž u jedné položky by však neměly být vyplněny nulou.</t>
  </si>
  <si>
    <t>neobsahuje žádný materiál je přípustné, aby pole J.materiál bylo vyplněno nulou. V případech, kdy položka neobsahuje žádnou montáž je přípustné,</t>
  </si>
  <si>
    <t>Uchazeč v tomto případě by měl vyplnit všechna pole J.materiál a pole J.montáž nenulovými kladnými číslicemi. V případech, kdy položka</t>
  </si>
  <si>
    <t xml:space="preserve"> - J.montáž - jednotková cena montáže</t>
  </si>
  <si>
    <t xml:space="preserve"> - J.materiál - jednotková cena materiálu </t>
  </si>
  <si>
    <t>V případě, že sestavy soupisů prací neobsahují pole J.cena, potom ve všech soupisech prací obsahují pole:</t>
  </si>
  <si>
    <t>Poznámka - nepovinný údaj pro položku soupisu</t>
  </si>
  <si>
    <t>- pokud sestavy soupisů prací obsahují pole J.cena, měla by být všechna tato pole vyplněna nenulovými</t>
  </si>
  <si>
    <t>J.cena = jednotková cena v sestavě Soupis prací o maximálním počtu desetinných míst uvedených v poli</t>
  </si>
  <si>
    <t>Datum v sestavě Rekapitulace stavby - zde uchazeč vyplní datum vytvoření nabídky</t>
  </si>
  <si>
    <t>Pole IČ a DIČ v sestavě Rekapitulace stavby - zde uchazeč vyplní svoje IČ a DIČ</t>
  </si>
  <si>
    <t xml:space="preserve">Pole Uchazeč v sestavě Rekapitulace stavby - zde uchazeč vyplní svůj název (název subjektu) </t>
  </si>
  <si>
    <t xml:space="preserve">Uchazeč je pro podání nabídky povinen vyplnit žlutě podbarvená pole: </t>
  </si>
  <si>
    <t>modifikovány.</t>
  </si>
  <si>
    <t>Jednotlivé sestavy jsou v souboru provázány. Editovatelné pole jsou zvýrazněny žlutým podbarvením, ostatní pole neslouží k editaci a nesmí být jakkoliv</t>
  </si>
  <si>
    <t xml:space="preserve">Metodika pro zpracování </t>
  </si>
  <si>
    <t>Pokud je k řádku výkazu výměr evidovaný údaj ve sloupci Kód, jedná se o definovaný odkaz, na který se může odvolávat výkaz výměr z jiné položky.</t>
  </si>
  <si>
    <t>Výkaz výměr</t>
  </si>
  <si>
    <t>Poznámka k souboru cen a poznámka zadavatele</t>
  </si>
  <si>
    <t>Plný popis položky</t>
  </si>
  <si>
    <t>Ke každé položce soupisu prací se na samostatných řádcích může zobrazovat:</t>
  </si>
  <si>
    <t>Příslušnost položky do cenové soustavy</t>
  </si>
  <si>
    <t>Celková cena položky daná jako součin množství a j.ceny</t>
  </si>
  <si>
    <t xml:space="preserve">Cena celkem </t>
  </si>
  <si>
    <t>J.cenu položky.</t>
  </si>
  <si>
    <t xml:space="preserve">Jednotková cena položky. Zadaní může obsahovat namísto J.ceny sloupce J.materiál a J.montáž, jejichž součet definuje </t>
  </si>
  <si>
    <t>J.cena</t>
  </si>
  <si>
    <t>Množství v měrné jednotce</t>
  </si>
  <si>
    <t>Zkrácený popis položky</t>
  </si>
  <si>
    <t>Kód položky</t>
  </si>
  <si>
    <t>Typ položky: K - konstrukce, M - materiál, PP - plný popis, PSC - poznámka k souboru cen,  P - poznámka k položce, VV - výkaz výměr, FIG - rozpad figur</t>
  </si>
  <si>
    <t>TYP</t>
  </si>
  <si>
    <t>Pořadové číslo položky v aktuálním soupisu</t>
  </si>
  <si>
    <t>Pro položky soupisu prací se zobrazují následující informace:</t>
  </si>
  <si>
    <t>inženýrského objektu, provozního souboru, vedlejších a ostatních nákladů.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</si>
  <si>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</si>
  <si>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</si>
  <si>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</si>
  <si>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</si>
  <si>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</si>
  <si>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i objekt stavby v případě, že neobsahuje podřízenou zakázku.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</si>
  <si>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</si>
  <si>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Soupis prací pro daný typ objektu</t>
  </si>
  <si>
    <t>Ostatní</t>
  </si>
  <si>
    <t>Stavební objekt inženýrský</t>
  </si>
  <si>
    <t>Stavební objekt pozemní</t>
  </si>
  <si>
    <t>identifikovat, zda se jedná o objekt nebo soupis prací pro daný objekt:</t>
  </si>
  <si>
    <t>vedlejších a ostatních nákladů a ostatních nákladů s rekapitulací nabídkové ceny za jednotlivé soupisy prací. Na základě údaje Typ je možné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</si>
  <si>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</si>
  <si>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 xml:space="preserve">Termínem "uchazeč" (resp. zhotovitel) se myslí "účastník zadávacího řízení" ve smyslu zákona o zadávání veřejných zakázek. </t>
  </si>
  <si>
    <t>celkové nabídkové ceny uchazeče.</t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</si>
  <si>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</si>
  <si>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</si>
  <si>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t>ještě samostatné sestavy vymezené orámovaním a nadpisem sestavy.</t>
  </si>
  <si>
    <t>Soubor je složen ze záložky Rekapitulace stavby a záložek s názvem soupisu prací pro jednotlivé objekty ve formátu XLSX. Každá ze záložek přitom obsahuje</t>
  </si>
  <si>
    <t>Struktura</t>
  </si>
  <si>
    <t>Struktura údajů, formát souboru a metodika pro zpracování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</si>
</sst>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dd\.mm\.yyyy"/>
    <numFmt numFmtId="166" formatCode="#,##0.00%"/>
    <numFmt numFmtId="167" formatCode="#,##0.000"/>
  </numFmts>
  <fonts count="54">
    <font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sz val="10"/>
      <name val="Arial CE"/>
    </font>
    <font>
      <sz val="10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sz val="11"/>
      <color rgb="FF969696"/>
      <name val="Arial CE"/>
    </font>
    <font>
      <b/>
      <sz val="11"/>
      <name val="Arial CE"/>
    </font>
    <font>
      <sz val="11"/>
      <color rgb="FF003366"/>
      <name val="Arial CE"/>
    </font>
    <font>
      <b/>
      <sz val="11"/>
      <color rgb="FF003366"/>
      <name val="Arial CE"/>
    </font>
    <font>
      <b/>
      <sz val="12"/>
      <name val="Arial CE"/>
    </font>
    <font>
      <sz val="12"/>
      <name val="Arial CE"/>
    </font>
    <font>
      <sz val="12"/>
      <color rgb="FF969696"/>
      <name val="Arial CE"/>
    </font>
    <font>
      <b/>
      <sz val="12"/>
      <color rgb="FF960000"/>
      <name val="Arial CE"/>
    </font>
    <font>
      <sz val="9"/>
      <color rgb="FF969696"/>
      <name val="Arial CE"/>
    </font>
    <font>
      <sz val="9"/>
      <name val="Arial CE"/>
    </font>
    <font>
      <sz val="8"/>
      <color rgb="FF969696"/>
      <name val="Arial CE"/>
    </font>
    <font>
      <b/>
      <sz val="10"/>
      <name val="Arial CE"/>
    </font>
    <font>
      <b/>
      <sz val="14"/>
      <name val="Arial CE"/>
    </font>
    <font>
      <b/>
      <sz val="10"/>
      <color rgb="FF969696"/>
      <name val="Arial CE"/>
    </font>
    <font>
      <b/>
      <sz val="8"/>
      <color rgb="FF969696"/>
      <name val="Arial CE"/>
    </font>
    <font>
      <b/>
      <sz val="12"/>
      <color rgb="FF969696"/>
      <name val="Arial CE"/>
    </font>
    <font>
      <sz val="8"/>
      <color rgb="FF3366FF"/>
      <name val="Arial CE"/>
    </font>
    <font>
      <sz val="8"/>
      <color rgb="FFFFFFFF"/>
      <name val="Arial CE"/>
    </font>
    <font>
      <sz val="8"/>
      <color rgb="FF505050"/>
      <name val="Arial CE"/>
    </font>
    <font>
      <sz val="7"/>
      <color rgb="FF969696"/>
      <name val="Arial CE"/>
    </font>
    <font>
      <sz val="7"/>
      <name val="Arial CE"/>
    </font>
    <font>
      <sz val="8"/>
      <color rgb="FF003366"/>
      <name val="Arial CE"/>
    </font>
    <font>
      <sz val="12"/>
      <color rgb="FF003366"/>
      <name val="Arial CE"/>
    </font>
    <font>
      <i/>
      <u/>
      <sz val="7"/>
      <color rgb="FF979797"/>
      <name val="Calibri"/>
      <scheme val="minor"/>
    </font>
    <font>
      <sz val="7"/>
      <color rgb="FF979797"/>
      <name val="Arial CE"/>
    </font>
    <font>
      <sz val="8"/>
      <color rgb="FFFF0000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A8"/>
      <name val="Arial CE"/>
    </font>
    <font>
      <sz val="8"/>
      <color rgb="FF800080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800000"/>
      <name val="Arial CE"/>
    </font>
    <font>
      <sz val="10"/>
      <color rgb="FF3366FF"/>
      <name val="Arial CE"/>
    </font>
    <font>
      <sz val="8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b/>
      <sz val="9"/>
      <name val="Trebuchet MS"/>
      <charset val="238"/>
    </font>
    <font>
      <b/>
      <sz val="11"/>
      <name val="Trebuchet MS"/>
      <charset val="238"/>
    </font>
    <font>
      <sz val="11"/>
      <name val="Trebuchet MS"/>
      <charset val="238"/>
    </font>
    <font>
      <b/>
      <sz val="16"/>
      <name val="Trebuchet MS"/>
      <charset val="238"/>
    </font>
    <font>
      <b/>
      <sz val="8"/>
      <name val="Arial CE"/>
      <charset val="238"/>
    </font>
    <font>
      <sz val="10"/>
      <name val="Trebuchet MS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BEBEBE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327">
    <xf numFmtId="0" fontId="0" fillId="0" borderId="0" xfId="0"/>
    <xf numFmtId="0" fontId="1" fillId="0" borderId="0" xfId="1"/>
    <xf numFmtId="0" fontId="1" fillId="0" borderId="0" xfId="1" applyAlignment="1">
      <alignment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4" fontId="3" fillId="0" borderId="4" xfId="1" applyNumberFormat="1" applyFont="1" applyBorder="1" applyAlignment="1">
      <alignment vertical="center"/>
    </xf>
    <xf numFmtId="4" fontId="3" fillId="0" borderId="5" xfId="1" applyNumberFormat="1" applyFont="1" applyBorder="1" applyAlignment="1">
      <alignment vertical="center"/>
    </xf>
    <xf numFmtId="164" fontId="3" fillId="0" borderId="5" xfId="1" applyNumberFormat="1" applyFont="1" applyBorder="1" applyAlignment="1">
      <alignment vertical="center"/>
    </xf>
    <xf numFmtId="4" fontId="3" fillId="0" borderId="6" xfId="1" applyNumberFormat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4" fontId="4" fillId="0" borderId="0" xfId="1" applyNumberFormat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0" fontId="4" fillId="0" borderId="0" xfId="1" applyFont="1" applyAlignment="1">
      <alignment vertical="center"/>
    </xf>
    <xf numFmtId="0" fontId="7" fillId="0" borderId="0" xfId="2" applyFont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4" fontId="9" fillId="0" borderId="7" xfId="1" applyNumberFormat="1" applyFont="1" applyBorder="1" applyAlignment="1">
      <alignment vertical="center"/>
    </xf>
    <xf numFmtId="4" fontId="9" fillId="0" borderId="0" xfId="1" applyNumberFormat="1" applyFont="1" applyAlignment="1">
      <alignment vertical="center"/>
    </xf>
    <xf numFmtId="164" fontId="9" fillId="0" borderId="0" xfId="1" applyNumberFormat="1" applyFont="1" applyAlignment="1">
      <alignment vertical="center"/>
    </xf>
    <xf numFmtId="4" fontId="9" fillId="0" borderId="8" xfId="1" applyNumberFormat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4" fontId="11" fillId="0" borderId="0" xfId="1" applyNumberFormat="1" applyFont="1" applyAlignment="1">
      <alignment vertical="center"/>
    </xf>
    <xf numFmtId="4" fontId="11" fillId="0" borderId="0" xfId="1" applyNumberFormat="1" applyFont="1" applyAlignment="1">
      <alignment horizontal="right" vertical="center"/>
    </xf>
    <xf numFmtId="0" fontId="12" fillId="0" borderId="0" xfId="1" applyFont="1" applyAlignment="1">
      <alignment horizontal="left" vertical="center" wrapText="1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4" fontId="3" fillId="0" borderId="7" xfId="1" applyNumberFormat="1" applyFont="1" applyBorder="1" applyAlignment="1">
      <alignment vertical="center"/>
    </xf>
    <xf numFmtId="4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4" fontId="3" fillId="0" borderId="8" xfId="1" applyNumberFormat="1" applyFont="1" applyBorder="1" applyAlignment="1">
      <alignment vertical="center"/>
    </xf>
    <xf numFmtId="0" fontId="13" fillId="0" borderId="0" xfId="1" applyFont="1" applyAlignment="1">
      <alignment vertical="center"/>
    </xf>
    <xf numFmtId="0" fontId="13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/>
    </xf>
    <xf numFmtId="4" fontId="15" fillId="0" borderId="7" xfId="1" applyNumberFormat="1" applyFont="1" applyBorder="1" applyAlignment="1">
      <alignment vertical="center"/>
    </xf>
    <xf numFmtId="4" fontId="15" fillId="0" borderId="0" xfId="1" applyNumberFormat="1" applyFont="1" applyAlignment="1">
      <alignment vertical="center"/>
    </xf>
    <xf numFmtId="164" fontId="15" fillId="0" borderId="0" xfId="1" applyNumberFormat="1" applyFont="1" applyAlignment="1">
      <alignment vertical="center"/>
    </xf>
    <xf numFmtId="4" fontId="15" fillId="0" borderId="8" xfId="1" applyNumberFormat="1" applyFont="1" applyBorder="1" applyAlignment="1">
      <alignment vertical="center"/>
    </xf>
    <xf numFmtId="0" fontId="13" fillId="0" borderId="1" xfId="1" applyFont="1" applyBorder="1" applyAlignment="1">
      <alignment vertical="center"/>
    </xf>
    <xf numFmtId="0" fontId="13" fillId="0" borderId="0" xfId="1" applyFont="1" applyAlignment="1">
      <alignment horizontal="center" vertical="center"/>
    </xf>
    <xf numFmtId="4" fontId="16" fillId="0" borderId="0" xfId="1" applyNumberFormat="1" applyFont="1" applyAlignment="1">
      <alignment vertical="center"/>
    </xf>
    <xf numFmtId="4" fontId="16" fillId="0" borderId="0" xfId="1" applyNumberFormat="1" applyFont="1" applyAlignment="1">
      <alignment horizontal="right" vertical="center"/>
    </xf>
    <xf numFmtId="0" fontId="16" fillId="0" borderId="0" xfId="1" applyFont="1" applyAlignment="1">
      <alignment vertical="center"/>
    </xf>
    <xf numFmtId="0" fontId="16" fillId="0" borderId="0" xfId="1" applyFont="1" applyAlignment="1">
      <alignment horizontal="left" vertical="center"/>
    </xf>
    <xf numFmtId="0" fontId="1" fillId="0" borderId="9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1" xfId="1" applyBorder="1" applyAlignment="1">
      <alignment vertical="center"/>
    </xf>
    <xf numFmtId="0" fontId="17" fillId="0" borderId="12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8" fillId="3" borderId="15" xfId="1" applyFont="1" applyFill="1" applyBorder="1" applyAlignment="1">
      <alignment horizontal="center" vertical="center"/>
    </xf>
    <xf numFmtId="0" fontId="18" fillId="3" borderId="16" xfId="1" applyFont="1" applyFill="1" applyBorder="1" applyAlignment="1">
      <alignment horizontal="left" vertical="center"/>
    </xf>
    <xf numFmtId="0" fontId="18" fillId="3" borderId="16" xfId="1" applyFont="1" applyFill="1" applyBorder="1" applyAlignment="1">
      <alignment horizontal="center" vertical="center"/>
    </xf>
    <xf numFmtId="0" fontId="18" fillId="3" borderId="16" xfId="1" applyFont="1" applyFill="1" applyBorder="1" applyAlignment="1">
      <alignment horizontal="right" vertical="center"/>
    </xf>
    <xf numFmtId="0" fontId="1" fillId="3" borderId="16" xfId="1" applyFill="1" applyBorder="1" applyAlignment="1">
      <alignment vertical="center"/>
    </xf>
    <xf numFmtId="0" fontId="18" fillId="3" borderId="17" xfId="1" applyFont="1" applyFill="1" applyBorder="1" applyAlignment="1">
      <alignment horizontal="center" vertical="center"/>
    </xf>
    <xf numFmtId="0" fontId="1" fillId="0" borderId="7" xfId="1" applyBorder="1" applyAlignment="1">
      <alignment vertical="center"/>
    </xf>
    <xf numFmtId="0" fontId="19" fillId="0" borderId="0" xfId="1" applyFont="1" applyAlignment="1">
      <alignment horizontal="left" vertical="center"/>
    </xf>
    <xf numFmtId="0" fontId="19" fillId="0" borderId="8" xfId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/>
    </xf>
    <xf numFmtId="0" fontId="15" fillId="0" borderId="10" xfId="1" applyFont="1" applyBorder="1" applyAlignment="1">
      <alignment horizontal="left" vertical="center"/>
    </xf>
    <xf numFmtId="0" fontId="15" fillId="0" borderId="11" xfId="1" applyFont="1" applyBorder="1" applyAlignment="1">
      <alignment horizontal="center" vertical="center"/>
    </xf>
    <xf numFmtId="165" fontId="2" fillId="0" borderId="0" xfId="1" applyNumberFormat="1" applyFont="1" applyAlignment="1">
      <alignment horizontal="left" vertical="center"/>
    </xf>
    <xf numFmtId="0" fontId="20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10" fillId="0" borderId="1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21" fillId="0" borderId="0" xfId="1" applyFont="1" applyAlignment="1">
      <alignment horizontal="left" vertical="center"/>
    </xf>
    <xf numFmtId="0" fontId="1" fillId="0" borderId="18" xfId="1" applyBorder="1" applyAlignment="1">
      <alignment vertical="center"/>
    </xf>
    <xf numFmtId="0" fontId="1" fillId="0" borderId="19" xfId="1" applyBorder="1" applyAlignment="1">
      <alignment vertical="center"/>
    </xf>
    <xf numFmtId="0" fontId="1" fillId="4" borderId="0" xfId="1" applyFill="1" applyAlignment="1">
      <alignment vertical="center"/>
    </xf>
    <xf numFmtId="0" fontId="1" fillId="4" borderId="15" xfId="1" applyFill="1" applyBorder="1" applyAlignment="1">
      <alignment vertical="center"/>
    </xf>
    <xf numFmtId="0" fontId="1" fillId="4" borderId="16" xfId="1" applyFill="1" applyBorder="1" applyAlignment="1">
      <alignment vertical="center"/>
    </xf>
    <xf numFmtId="4" fontId="13" fillId="4" borderId="16" xfId="1" applyNumberFormat="1" applyFont="1" applyFill="1" applyBorder="1" applyAlignment="1">
      <alignment vertical="center"/>
    </xf>
    <xf numFmtId="0" fontId="1" fillId="4" borderId="16" xfId="1" applyFill="1" applyBorder="1" applyAlignment="1">
      <alignment vertical="center"/>
    </xf>
    <xf numFmtId="0" fontId="13" fillId="4" borderId="16" xfId="1" applyFont="1" applyFill="1" applyBorder="1" applyAlignment="1">
      <alignment horizontal="left" vertical="center"/>
    </xf>
    <xf numFmtId="0" fontId="13" fillId="4" borderId="16" xfId="1" applyFont="1" applyFill="1" applyBorder="1" applyAlignment="1">
      <alignment horizontal="center" vertical="center"/>
    </xf>
    <xf numFmtId="0" fontId="13" fillId="4" borderId="17" xfId="1" applyFont="1" applyFill="1" applyBorder="1" applyAlignment="1">
      <alignment horizontal="left" vertical="center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vertical="center"/>
    </xf>
    <xf numFmtId="4" fontId="22" fillId="0" borderId="0" xfId="1" applyNumberFormat="1" applyFont="1" applyAlignment="1">
      <alignment vertical="center"/>
    </xf>
    <xf numFmtId="166" fontId="3" fillId="0" borderId="0" xfId="1" applyNumberFormat="1" applyFont="1" applyAlignment="1">
      <alignment horizontal="left" vertical="center"/>
    </xf>
    <xf numFmtId="0" fontId="22" fillId="0" borderId="0" xfId="1" applyFont="1" applyAlignment="1">
      <alignment horizontal="left" vertical="center"/>
    </xf>
    <xf numFmtId="0" fontId="23" fillId="0" borderId="0" xfId="1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1" fillId="0" borderId="20" xfId="1" applyBorder="1" applyAlignment="1">
      <alignment vertical="center"/>
    </xf>
    <xf numFmtId="4" fontId="20" fillId="0" borderId="20" xfId="1" applyNumberFormat="1" applyFont="1" applyBorder="1" applyAlignment="1">
      <alignment vertical="center"/>
    </xf>
    <xf numFmtId="0" fontId="1" fillId="0" borderId="20" xfId="1" applyBorder="1" applyAlignment="1">
      <alignment vertical="center"/>
    </xf>
    <xf numFmtId="0" fontId="20" fillId="0" borderId="20" xfId="1" applyFont="1" applyBorder="1" applyAlignment="1">
      <alignment horizontal="left" vertical="center"/>
    </xf>
    <xf numFmtId="0" fontId="1" fillId="0" borderId="1" xfId="1" applyBorder="1"/>
    <xf numFmtId="0" fontId="1" fillId="0" borderId="21" xfId="1" applyBorder="1"/>
    <xf numFmtId="0" fontId="2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/>
    </xf>
    <xf numFmtId="49" fontId="2" fillId="2" borderId="0" xfId="1" applyNumberFormat="1" applyFont="1" applyFill="1" applyAlignment="1" applyProtection="1">
      <alignment horizontal="left" vertical="center"/>
      <protection locked="0"/>
    </xf>
    <xf numFmtId="49" fontId="2" fillId="0" borderId="0" xfId="1" applyNumberFormat="1" applyFont="1" applyAlignment="1">
      <alignment horizontal="left" vertical="center"/>
    </xf>
    <xf numFmtId="49" fontId="2" fillId="2" borderId="0" xfId="1" applyNumberFormat="1" applyFont="1" applyFill="1" applyAlignment="1" applyProtection="1">
      <alignment horizontal="left" vertical="center"/>
      <protection locked="0"/>
    </xf>
    <xf numFmtId="0" fontId="2" fillId="2" borderId="0" xfId="1" applyFont="1" applyFill="1" applyAlignment="1" applyProtection="1">
      <alignment horizontal="left" vertical="center"/>
      <protection locked="0"/>
    </xf>
    <xf numFmtId="0" fontId="1" fillId="0" borderId="0" xfId="1"/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left" vertical="top"/>
    </xf>
    <xf numFmtId="0" fontId="23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left" vertical="top"/>
    </xf>
    <xf numFmtId="0" fontId="24" fillId="0" borderId="0" xfId="1" applyFont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1" fillId="0" borderId="18" xfId="1" applyBorder="1"/>
    <xf numFmtId="0" fontId="1" fillId="0" borderId="19" xfId="1" applyBorder="1"/>
    <xf numFmtId="0" fontId="26" fillId="0" borderId="0" xfId="1" applyFont="1" applyAlignment="1">
      <alignment horizontal="left" vertical="center"/>
    </xf>
    <xf numFmtId="0" fontId="27" fillId="0" borderId="0" xfId="1" applyFont="1" applyAlignment="1">
      <alignment vertical="center"/>
    </xf>
    <xf numFmtId="0" fontId="27" fillId="0" borderId="0" xfId="1" applyFont="1" applyAlignment="1">
      <alignment horizontal="left" vertical="center"/>
    </xf>
    <xf numFmtId="0" fontId="27" fillId="0" borderId="4" xfId="1" applyFont="1" applyBorder="1" applyAlignment="1">
      <alignment vertical="center"/>
    </xf>
    <xf numFmtId="0" fontId="27" fillId="0" borderId="5" xfId="1" applyFont="1" applyBorder="1" applyAlignment="1">
      <alignment vertical="center"/>
    </xf>
    <xf numFmtId="0" fontId="27" fillId="0" borderId="6" xfId="1" applyFont="1" applyBorder="1" applyAlignment="1">
      <alignment vertical="center"/>
    </xf>
    <xf numFmtId="0" fontId="27" fillId="0" borderId="1" xfId="1" applyFont="1" applyBorder="1" applyAlignment="1">
      <alignment vertical="center"/>
    </xf>
    <xf numFmtId="0" fontId="27" fillId="0" borderId="0" xfId="1" applyFont="1" applyAlignment="1" applyProtection="1">
      <alignment vertical="center"/>
      <protection locked="0"/>
    </xf>
    <xf numFmtId="167" fontId="27" fillId="0" borderId="0" xfId="1" applyNumberFormat="1" applyFont="1" applyAlignment="1">
      <alignment vertical="center"/>
    </xf>
    <xf numFmtId="0" fontId="27" fillId="0" borderId="0" xfId="1" applyFont="1" applyAlignment="1">
      <alignment horizontal="left" vertical="center" wrapText="1"/>
    </xf>
    <xf numFmtId="0" fontId="28" fillId="0" borderId="0" xfId="1" applyFont="1" applyAlignment="1">
      <alignment horizontal="left" vertical="center"/>
    </xf>
    <xf numFmtId="0" fontId="1" fillId="0" borderId="8" xfId="1" applyBorder="1" applyAlignment="1">
      <alignment vertical="center"/>
    </xf>
    <xf numFmtId="0" fontId="1" fillId="0" borderId="0" xfId="1" applyAlignment="1" applyProtection="1">
      <alignment vertical="center"/>
      <protection locked="0"/>
    </xf>
    <xf numFmtId="0" fontId="29" fillId="0" borderId="0" xfId="1" applyFont="1" applyAlignment="1">
      <alignment horizontal="left" vertical="center" wrapText="1"/>
    </xf>
    <xf numFmtId="0" fontId="18" fillId="0" borderId="0" xfId="1" applyFont="1" applyAlignment="1">
      <alignment horizontal="left" vertical="center"/>
    </xf>
    <xf numFmtId="4" fontId="1" fillId="0" borderId="0" xfId="1" applyNumberFormat="1" applyAlignment="1">
      <alignment vertical="center"/>
    </xf>
    <xf numFmtId="164" fontId="17" fillId="0" borderId="7" xfId="1" applyNumberFormat="1" applyFont="1" applyBorder="1" applyAlignment="1">
      <alignment vertical="center"/>
    </xf>
    <xf numFmtId="164" fontId="17" fillId="0" borderId="0" xfId="1" applyNumberFormat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17" fillId="2" borderId="8" xfId="1" applyFont="1" applyFill="1" applyBorder="1" applyAlignment="1" applyProtection="1">
      <alignment horizontal="left" vertical="center"/>
      <protection locked="0"/>
    </xf>
    <xf numFmtId="0" fontId="1" fillId="0" borderId="22" xfId="1" applyBorder="1" applyAlignment="1">
      <alignment vertical="center"/>
    </xf>
    <xf numFmtId="4" fontId="18" fillId="0" borderId="22" xfId="1" applyNumberFormat="1" applyFont="1" applyBorder="1" applyAlignment="1">
      <alignment vertical="center"/>
    </xf>
    <xf numFmtId="4" fontId="18" fillId="2" borderId="22" xfId="1" applyNumberFormat="1" applyFont="1" applyFill="1" applyBorder="1" applyAlignment="1" applyProtection="1">
      <alignment vertical="center"/>
      <protection locked="0"/>
    </xf>
    <xf numFmtId="167" fontId="18" fillId="0" borderId="22" xfId="1" applyNumberFormat="1" applyFont="1" applyBorder="1" applyAlignment="1">
      <alignment vertical="center"/>
    </xf>
    <xf numFmtId="0" fontId="18" fillId="0" borderId="22" xfId="1" applyFont="1" applyBorder="1" applyAlignment="1">
      <alignment horizontal="center" vertical="center" wrapText="1"/>
    </xf>
    <xf numFmtId="0" fontId="18" fillId="0" borderId="22" xfId="1" applyFont="1" applyBorder="1" applyAlignment="1">
      <alignment horizontal="left" vertical="center" wrapText="1"/>
    </xf>
    <xf numFmtId="49" fontId="18" fillId="0" borderId="22" xfId="1" applyNumberFormat="1" applyFont="1" applyBorder="1" applyAlignment="1">
      <alignment horizontal="left" vertical="center" wrapText="1"/>
    </xf>
    <xf numFmtId="0" fontId="18" fillId="0" borderId="22" xfId="1" applyFont="1" applyBorder="1" applyAlignment="1">
      <alignment horizontal="center" vertical="center"/>
    </xf>
    <xf numFmtId="0" fontId="30" fillId="0" borderId="0" xfId="1" applyFont="1"/>
    <xf numFmtId="4" fontId="30" fillId="0" borderId="0" xfId="1" applyNumberFormat="1" applyFont="1" applyAlignment="1">
      <alignment vertical="center"/>
    </xf>
    <xf numFmtId="0" fontId="30" fillId="0" borderId="0" xfId="1" applyFont="1" applyAlignment="1">
      <alignment horizontal="left"/>
    </xf>
    <xf numFmtId="0" fontId="30" fillId="0" borderId="0" xfId="1" applyFont="1" applyAlignment="1">
      <alignment horizontal="center"/>
    </xf>
    <xf numFmtId="164" fontId="30" fillId="0" borderId="7" xfId="1" applyNumberFormat="1" applyFont="1" applyBorder="1"/>
    <xf numFmtId="164" fontId="30" fillId="0" borderId="0" xfId="1" applyNumberFormat="1" applyFont="1"/>
    <xf numFmtId="0" fontId="30" fillId="0" borderId="8" xfId="1" applyFont="1" applyBorder="1"/>
    <xf numFmtId="0" fontId="30" fillId="0" borderId="1" xfId="1" applyFont="1" applyBorder="1"/>
    <xf numFmtId="4" fontId="4" fillId="0" borderId="0" xfId="1" applyNumberFormat="1" applyFont="1"/>
    <xf numFmtId="0" fontId="30" fillId="0" borderId="0" xfId="1" applyFont="1" applyProtection="1">
      <protection locked="0"/>
    </xf>
    <xf numFmtId="0" fontId="4" fillId="0" borderId="0" xfId="1" applyFont="1" applyAlignment="1">
      <alignment horizontal="left"/>
    </xf>
    <xf numFmtId="4" fontId="31" fillId="0" borderId="0" xfId="1" applyNumberFormat="1" applyFont="1"/>
    <xf numFmtId="0" fontId="31" fillId="0" borderId="0" xfId="1" applyFont="1" applyAlignment="1">
      <alignment horizontal="left"/>
    </xf>
    <xf numFmtId="0" fontId="32" fillId="0" borderId="0" xfId="2" applyFont="1" applyAlignment="1" applyProtection="1">
      <alignment vertical="center" wrapText="1"/>
    </xf>
    <xf numFmtId="0" fontId="33" fillId="0" borderId="0" xfId="1" applyFont="1" applyAlignment="1">
      <alignment horizontal="left" vertical="center"/>
    </xf>
    <xf numFmtId="0" fontId="27" fillId="0" borderId="7" xfId="1" applyFont="1" applyBorder="1" applyAlignment="1">
      <alignment vertical="center"/>
    </xf>
    <xf numFmtId="0" fontId="27" fillId="0" borderId="8" xfId="1" applyFont="1" applyBorder="1" applyAlignment="1">
      <alignment vertical="center"/>
    </xf>
    <xf numFmtId="0" fontId="34" fillId="0" borderId="0" xfId="1" applyFont="1" applyAlignment="1">
      <alignment vertical="center"/>
    </xf>
    <xf numFmtId="0" fontId="34" fillId="0" borderId="0" xfId="1" applyFont="1" applyAlignment="1">
      <alignment horizontal="left" vertical="center"/>
    </xf>
    <xf numFmtId="0" fontId="34" fillId="0" borderId="7" xfId="1" applyFont="1" applyBorder="1" applyAlignment="1">
      <alignment vertical="center"/>
    </xf>
    <xf numFmtId="0" fontId="34" fillId="0" borderId="8" xfId="1" applyFont="1" applyBorder="1" applyAlignment="1">
      <alignment vertical="center"/>
    </xf>
    <xf numFmtId="0" fontId="34" fillId="0" borderId="1" xfId="1" applyFont="1" applyBorder="1" applyAlignment="1">
      <alignment vertical="center"/>
    </xf>
    <xf numFmtId="0" fontId="34" fillId="0" borderId="0" xfId="1" applyFont="1" applyAlignment="1" applyProtection="1">
      <alignment vertical="center"/>
      <protection locked="0"/>
    </xf>
    <xf numFmtId="167" fontId="34" fillId="0" borderId="0" xfId="1" applyNumberFormat="1" applyFont="1" applyAlignment="1">
      <alignment vertical="center"/>
    </xf>
    <xf numFmtId="0" fontId="34" fillId="0" borderId="0" xfId="1" applyFont="1" applyAlignment="1">
      <alignment horizontal="left" vertical="center" wrapText="1"/>
    </xf>
    <xf numFmtId="0" fontId="35" fillId="0" borderId="0" xfId="1" applyFont="1" applyAlignment="1">
      <alignment vertical="center" wrapText="1"/>
    </xf>
    <xf numFmtId="0" fontId="36" fillId="0" borderId="0" xfId="1" applyFont="1" applyAlignment="1">
      <alignment horizontal="center" vertical="center"/>
    </xf>
    <xf numFmtId="0" fontId="36" fillId="2" borderId="8" xfId="1" applyFont="1" applyFill="1" applyBorder="1" applyAlignment="1" applyProtection="1">
      <alignment horizontal="left" vertical="center"/>
      <protection locked="0"/>
    </xf>
    <xf numFmtId="0" fontId="37" fillId="0" borderId="1" xfId="1" applyFont="1" applyBorder="1" applyAlignment="1">
      <alignment vertical="center"/>
    </xf>
    <xf numFmtId="0" fontId="37" fillId="0" borderId="22" xfId="1" applyFont="1" applyBorder="1" applyAlignment="1">
      <alignment vertical="center"/>
    </xf>
    <xf numFmtId="4" fontId="36" fillId="0" borderId="22" xfId="1" applyNumberFormat="1" applyFont="1" applyBorder="1" applyAlignment="1">
      <alignment vertical="center"/>
    </xf>
    <xf numFmtId="4" fontId="36" fillId="2" borderId="22" xfId="1" applyNumberFormat="1" applyFont="1" applyFill="1" applyBorder="1" applyAlignment="1" applyProtection="1">
      <alignment vertical="center"/>
      <protection locked="0"/>
    </xf>
    <xf numFmtId="167" fontId="36" fillId="0" borderId="22" xfId="1" applyNumberFormat="1" applyFont="1" applyBorder="1" applyAlignment="1">
      <alignment vertical="center"/>
    </xf>
    <xf numFmtId="0" fontId="36" fillId="0" borderId="22" xfId="1" applyFont="1" applyBorder="1" applyAlignment="1">
      <alignment horizontal="center" vertical="center" wrapText="1"/>
    </xf>
    <xf numFmtId="0" fontId="36" fillId="0" borderId="22" xfId="1" applyFont="1" applyBorder="1" applyAlignment="1">
      <alignment horizontal="left" vertical="center" wrapText="1"/>
    </xf>
    <xf numFmtId="49" fontId="36" fillId="0" borderId="22" xfId="1" applyNumberFormat="1" applyFont="1" applyBorder="1" applyAlignment="1">
      <alignment horizontal="left" vertical="center" wrapText="1"/>
    </xf>
    <xf numFmtId="0" fontId="36" fillId="0" borderId="22" xfId="1" applyFont="1" applyBorder="1" applyAlignment="1">
      <alignment horizontal="center" vertical="center"/>
    </xf>
    <xf numFmtId="0" fontId="38" fillId="0" borderId="0" xfId="1" applyFont="1" applyAlignment="1">
      <alignment vertical="center"/>
    </xf>
    <xf numFmtId="0" fontId="38" fillId="0" borderId="0" xfId="1" applyFont="1" applyAlignment="1">
      <alignment horizontal="left" vertical="center"/>
    </xf>
    <xf numFmtId="0" fontId="38" fillId="0" borderId="7" xfId="1" applyFont="1" applyBorder="1" applyAlignment="1">
      <alignment vertical="center"/>
    </xf>
    <xf numFmtId="0" fontId="38" fillId="0" borderId="8" xfId="1" applyFont="1" applyBorder="1" applyAlignment="1">
      <alignment vertical="center"/>
    </xf>
    <xf numFmtId="0" fontId="38" fillId="0" borderId="1" xfId="1" applyFont="1" applyBorder="1" applyAlignment="1">
      <alignment vertical="center"/>
    </xf>
    <xf numFmtId="0" fontId="38" fillId="0" borderId="0" xfId="1" applyFont="1" applyAlignment="1" applyProtection="1">
      <alignment vertical="center"/>
      <protection locked="0"/>
    </xf>
    <xf numFmtId="167" fontId="38" fillId="0" borderId="0" xfId="1" applyNumberFormat="1" applyFont="1" applyAlignment="1">
      <alignment vertical="center"/>
    </xf>
    <xf numFmtId="0" fontId="38" fillId="0" borderId="0" xfId="1" applyFont="1" applyAlignment="1">
      <alignment horizontal="left" vertical="center" wrapText="1"/>
    </xf>
    <xf numFmtId="0" fontId="39" fillId="0" borderId="0" xfId="1" applyFont="1" applyAlignment="1">
      <alignment vertical="center"/>
    </xf>
    <xf numFmtId="0" fontId="39" fillId="0" borderId="0" xfId="1" applyFont="1" applyAlignment="1">
      <alignment horizontal="left" vertical="center"/>
    </xf>
    <xf numFmtId="0" fontId="39" fillId="0" borderId="7" xfId="1" applyFont="1" applyBorder="1" applyAlignment="1">
      <alignment vertical="center"/>
    </xf>
    <xf numFmtId="0" fontId="39" fillId="0" borderId="8" xfId="1" applyFont="1" applyBorder="1" applyAlignment="1">
      <alignment vertical="center"/>
    </xf>
    <xf numFmtId="0" fontId="39" fillId="0" borderId="1" xfId="1" applyFont="1" applyBorder="1" applyAlignment="1">
      <alignment vertical="center"/>
    </xf>
    <xf numFmtId="0" fontId="39" fillId="0" borderId="0" xfId="1" applyFont="1" applyAlignment="1" applyProtection="1">
      <alignment vertical="center"/>
      <protection locked="0"/>
    </xf>
    <xf numFmtId="0" fontId="39" fillId="0" borderId="0" xfId="1" applyFont="1" applyAlignment="1">
      <alignment horizontal="left" vertical="center" wrapText="1"/>
    </xf>
    <xf numFmtId="4" fontId="40" fillId="0" borderId="0" xfId="1" applyNumberFormat="1" applyFont="1" applyAlignment="1">
      <alignment vertical="center"/>
    </xf>
    <xf numFmtId="164" fontId="41" fillId="0" borderId="9" xfId="1" applyNumberFormat="1" applyFont="1" applyBorder="1"/>
    <xf numFmtId="164" fontId="41" fillId="0" borderId="10" xfId="1" applyNumberFormat="1" applyFont="1" applyBorder="1"/>
    <xf numFmtId="4" fontId="16" fillId="0" borderId="0" xfId="1" applyNumberFormat="1" applyFont="1"/>
    <xf numFmtId="0" fontId="1" fillId="0" borderId="0" xfId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8" fillId="3" borderId="0" xfId="1" applyFont="1" applyFill="1" applyAlignment="1">
      <alignment horizontal="center" vertical="center" wrapText="1"/>
    </xf>
    <xf numFmtId="0" fontId="18" fillId="3" borderId="12" xfId="1" applyFont="1" applyFill="1" applyBorder="1" applyAlignment="1">
      <alignment horizontal="center" vertical="center" wrapText="1"/>
    </xf>
    <xf numFmtId="0" fontId="18" fillId="3" borderId="13" xfId="1" applyFont="1" applyFill="1" applyBorder="1" applyAlignment="1">
      <alignment horizontal="center" vertical="center" wrapText="1"/>
    </xf>
    <xf numFmtId="0" fontId="18" fillId="3" borderId="14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165" fontId="2" fillId="0" borderId="0" xfId="1" applyNumberFormat="1" applyFont="1" applyAlignment="1">
      <alignment horizontal="left" vertical="center"/>
    </xf>
    <xf numFmtId="0" fontId="1" fillId="0" borderId="0" xfId="1" applyAlignment="1">
      <alignment vertical="center"/>
    </xf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4" fillId="0" borderId="1" xfId="1" applyFont="1" applyBorder="1" applyAlignment="1">
      <alignment vertical="center"/>
    </xf>
    <xf numFmtId="4" fontId="4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vertical="center"/>
    </xf>
    <xf numFmtId="0" fontId="4" fillId="0" borderId="5" xfId="1" applyFont="1" applyBorder="1" applyAlignment="1">
      <alignment horizontal="left" vertical="center"/>
    </xf>
    <xf numFmtId="0" fontId="31" fillId="0" borderId="0" xfId="1" applyFont="1" applyAlignment="1">
      <alignment vertical="center"/>
    </xf>
    <xf numFmtId="0" fontId="31" fillId="0" borderId="1" xfId="1" applyFont="1" applyBorder="1" applyAlignment="1">
      <alignment vertical="center"/>
    </xf>
    <xf numFmtId="4" fontId="31" fillId="0" borderId="5" xfId="1" applyNumberFormat="1" applyFont="1" applyBorder="1" applyAlignment="1">
      <alignment vertical="center"/>
    </xf>
    <xf numFmtId="0" fontId="31" fillId="0" borderId="5" xfId="1" applyFont="1" applyBorder="1" applyAlignment="1">
      <alignment vertical="center"/>
    </xf>
    <xf numFmtId="0" fontId="31" fillId="0" borderId="5" xfId="1" applyFont="1" applyBorder="1" applyAlignment="1">
      <alignment horizontal="left" vertical="center"/>
    </xf>
    <xf numFmtId="4" fontId="16" fillId="0" borderId="0" xfId="1" applyNumberFormat="1" applyFont="1" applyAlignment="1">
      <alignment vertical="center"/>
    </xf>
    <xf numFmtId="0" fontId="42" fillId="0" borderId="0" xfId="1" applyFont="1" applyAlignment="1">
      <alignment horizontal="left" vertical="center"/>
    </xf>
    <xf numFmtId="0" fontId="1" fillId="3" borderId="0" xfId="1" applyFill="1" applyAlignment="1">
      <alignment vertical="center"/>
    </xf>
    <xf numFmtId="0" fontId="18" fillId="3" borderId="0" xfId="1" applyFont="1" applyFill="1" applyAlignment="1">
      <alignment horizontal="right" vertical="center"/>
    </xf>
    <xf numFmtId="0" fontId="18" fillId="3" borderId="0" xfId="1" applyFont="1" applyFill="1" applyAlignment="1">
      <alignment horizontal="left" vertical="center"/>
    </xf>
    <xf numFmtId="0" fontId="1" fillId="3" borderId="15" xfId="1" applyFill="1" applyBorder="1" applyAlignment="1">
      <alignment vertical="center"/>
    </xf>
    <xf numFmtId="4" fontId="13" fillId="3" borderId="16" xfId="1" applyNumberFormat="1" applyFont="1" applyFill="1" applyBorder="1" applyAlignment="1">
      <alignment vertical="center"/>
    </xf>
    <xf numFmtId="0" fontId="13" fillId="3" borderId="16" xfId="1" applyFont="1" applyFill="1" applyBorder="1" applyAlignment="1">
      <alignment horizontal="center" vertical="center"/>
    </xf>
    <xf numFmtId="0" fontId="13" fillId="3" borderId="16" xfId="1" applyFont="1" applyFill="1" applyBorder="1" applyAlignment="1">
      <alignment horizontal="right" vertical="center"/>
    </xf>
    <xf numFmtId="0" fontId="13" fillId="3" borderId="17" xfId="1" applyFont="1" applyFill="1" applyBorder="1" applyAlignment="1">
      <alignment horizontal="left" vertical="center"/>
    </xf>
    <xf numFmtId="166" fontId="3" fillId="0" borderId="0" xfId="1" applyNumberFormat="1" applyFont="1" applyAlignment="1">
      <alignment horizontal="right" vertical="center"/>
    </xf>
    <xf numFmtId="0" fontId="19" fillId="0" borderId="0" xfId="1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20" fillId="0" borderId="0" xfId="1" applyFont="1" applyAlignment="1">
      <alignment horizontal="left" vertical="center"/>
    </xf>
    <xf numFmtId="0" fontId="1" fillId="0" borderId="0" xfId="1" applyAlignment="1">
      <alignment vertical="center" wrapText="1"/>
    </xf>
    <xf numFmtId="0" fontId="1" fillId="0" borderId="1" xfId="1" applyBorder="1" applyAlignment="1">
      <alignment vertical="center" wrapText="1"/>
    </xf>
    <xf numFmtId="0" fontId="2" fillId="2" borderId="0" xfId="1" applyFont="1" applyFill="1" applyAlignment="1" applyProtection="1">
      <alignment horizontal="left" vertical="center"/>
      <protection locked="0"/>
    </xf>
    <xf numFmtId="0" fontId="43" fillId="0" borderId="0" xfId="1" applyFont="1" applyAlignment="1">
      <alignment horizontal="left"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0" xfId="1" applyAlignment="1">
      <alignment vertical="top"/>
    </xf>
    <xf numFmtId="0" fontId="44" fillId="0" borderId="23" xfId="1" applyFont="1" applyBorder="1" applyAlignment="1">
      <alignment vertical="top"/>
    </xf>
    <xf numFmtId="0" fontId="44" fillId="0" borderId="24" xfId="1" applyFont="1" applyBorder="1" applyAlignment="1">
      <alignment vertical="top"/>
    </xf>
    <xf numFmtId="0" fontId="44" fillId="0" borderId="25" xfId="1" applyFont="1" applyBorder="1" applyAlignment="1">
      <alignment vertical="top"/>
    </xf>
    <xf numFmtId="0" fontId="44" fillId="0" borderId="26" xfId="1" applyFont="1" applyBorder="1" applyAlignment="1">
      <alignment vertical="top"/>
    </xf>
    <xf numFmtId="0" fontId="45" fillId="0" borderId="0" xfId="1" applyFont="1" applyAlignment="1">
      <alignment horizontal="left" vertical="top"/>
    </xf>
    <xf numFmtId="0" fontId="45" fillId="0" borderId="0" xfId="1" applyFont="1" applyAlignment="1">
      <alignment vertical="top"/>
    </xf>
    <xf numFmtId="0" fontId="45" fillId="0" borderId="0" xfId="1" applyFont="1" applyAlignment="1">
      <alignment horizontal="center" vertical="center"/>
    </xf>
    <xf numFmtId="0" fontId="45" fillId="0" borderId="0" xfId="1" applyFont="1" applyAlignment="1">
      <alignment horizontal="left" vertical="center"/>
    </xf>
    <xf numFmtId="0" fontId="44" fillId="0" borderId="27" xfId="1" applyFont="1" applyBorder="1" applyAlignment="1">
      <alignment vertical="top"/>
    </xf>
    <xf numFmtId="0" fontId="45" fillId="0" borderId="0" xfId="1" applyFont="1" applyAlignment="1">
      <alignment horizontal="left" vertical="top"/>
    </xf>
    <xf numFmtId="0" fontId="46" fillId="0" borderId="26" xfId="1" applyFont="1" applyBorder="1" applyAlignment="1">
      <alignment horizontal="left" vertical="center"/>
    </xf>
    <xf numFmtId="0" fontId="45" fillId="0" borderId="0" xfId="1" applyFont="1" applyAlignment="1">
      <alignment horizontal="left" vertical="center"/>
    </xf>
    <xf numFmtId="0" fontId="46" fillId="0" borderId="27" xfId="1" applyFont="1" applyBorder="1" applyAlignment="1">
      <alignment horizontal="left" vertical="center"/>
    </xf>
    <xf numFmtId="0" fontId="47" fillId="0" borderId="0" xfId="1" applyFont="1" applyAlignment="1">
      <alignment horizontal="left" vertical="center"/>
    </xf>
    <xf numFmtId="0" fontId="46" fillId="0" borderId="0" xfId="1" applyFont="1" applyAlignment="1">
      <alignment horizontal="left" vertical="center"/>
    </xf>
    <xf numFmtId="0" fontId="44" fillId="0" borderId="26" xfId="1" applyFont="1" applyBorder="1" applyAlignment="1">
      <alignment horizontal="center" vertical="center" wrapText="1"/>
    </xf>
    <xf numFmtId="0" fontId="48" fillId="0" borderId="24" xfId="1" applyFont="1" applyBorder="1" applyAlignment="1">
      <alignment horizontal="left"/>
    </xf>
    <xf numFmtId="0" fontId="49" fillId="0" borderId="24" xfId="1" applyFont="1" applyBorder="1"/>
    <xf numFmtId="0" fontId="48" fillId="0" borderId="24" xfId="1" applyFont="1" applyBorder="1" applyAlignment="1">
      <alignment horizontal="left"/>
    </xf>
    <xf numFmtId="0" fontId="44" fillId="0" borderId="27" xfId="1" applyFont="1" applyBorder="1" applyAlignment="1">
      <alignment horizontal="center" vertical="center" wrapText="1"/>
    </xf>
    <xf numFmtId="0" fontId="50" fillId="0" borderId="0" xfId="1" applyFont="1" applyAlignment="1">
      <alignment horizontal="center" vertical="center" wrapText="1"/>
    </xf>
    <xf numFmtId="0" fontId="44" fillId="0" borderId="28" xfId="1" applyFont="1" applyBorder="1" applyAlignment="1">
      <alignment vertical="center" wrapText="1"/>
    </xf>
    <xf numFmtId="0" fontId="44" fillId="0" borderId="29" xfId="1" applyFont="1" applyBorder="1" applyAlignment="1">
      <alignment vertical="center" wrapText="1"/>
    </xf>
    <xf numFmtId="0" fontId="44" fillId="0" borderId="30" xfId="1" applyFont="1" applyBorder="1" applyAlignment="1">
      <alignment vertical="center" wrapText="1"/>
    </xf>
    <xf numFmtId="0" fontId="44" fillId="0" borderId="0" xfId="1" applyFont="1" applyAlignment="1">
      <alignment vertical="top"/>
    </xf>
    <xf numFmtId="0" fontId="46" fillId="0" borderId="0" xfId="1" applyFont="1" applyAlignment="1">
      <alignment horizontal="left" vertical="center" wrapText="1"/>
    </xf>
    <xf numFmtId="0" fontId="46" fillId="0" borderId="0" xfId="1" applyFont="1" applyAlignment="1">
      <alignment horizontal="center" vertical="center"/>
    </xf>
    <xf numFmtId="0" fontId="46" fillId="0" borderId="23" xfId="1" applyFont="1" applyBorder="1" applyAlignment="1">
      <alignment horizontal="left" vertical="center"/>
    </xf>
    <xf numFmtId="0" fontId="46" fillId="0" borderId="24" xfId="1" applyFont="1" applyBorder="1" applyAlignment="1">
      <alignment horizontal="left" vertical="center"/>
    </xf>
    <xf numFmtId="0" fontId="1" fillId="0" borderId="24" xfId="1" applyBorder="1" applyAlignment="1">
      <alignment vertical="top"/>
    </xf>
    <xf numFmtId="0" fontId="46" fillId="0" borderId="25" xfId="1" applyFont="1" applyBorder="1" applyAlignment="1">
      <alignment horizontal="left" vertical="center"/>
    </xf>
    <xf numFmtId="0" fontId="45" fillId="0" borderId="0" xfId="1" applyFont="1" applyAlignment="1">
      <alignment horizontal="left" vertical="center" wrapText="1"/>
    </xf>
    <xf numFmtId="49" fontId="45" fillId="0" borderId="0" xfId="1" applyNumberFormat="1" applyFont="1" applyAlignment="1">
      <alignment horizontal="left" vertical="center"/>
    </xf>
    <xf numFmtId="0" fontId="44" fillId="0" borderId="26" xfId="1" applyFont="1" applyBorder="1" applyAlignment="1">
      <alignment vertical="center" wrapText="1"/>
    </xf>
    <xf numFmtId="0" fontId="48" fillId="0" borderId="24" xfId="1" applyFont="1" applyBorder="1" applyAlignment="1">
      <alignment horizontal="left" vertical="center"/>
    </xf>
    <xf numFmtId="0" fontId="48" fillId="0" borderId="24" xfId="1" applyFont="1" applyBorder="1" applyAlignment="1">
      <alignment vertical="center"/>
    </xf>
    <xf numFmtId="0" fontId="49" fillId="0" borderId="24" xfId="1" applyFont="1" applyBorder="1" applyAlignment="1">
      <alignment vertical="center"/>
    </xf>
    <xf numFmtId="0" fontId="48" fillId="0" borderId="24" xfId="1" applyFont="1" applyBorder="1" applyAlignment="1">
      <alignment horizontal="center" vertical="center"/>
    </xf>
    <xf numFmtId="0" fontId="44" fillId="0" borderId="27" xfId="1" applyFont="1" applyBorder="1" applyAlignment="1">
      <alignment vertical="center" wrapText="1"/>
    </xf>
    <xf numFmtId="0" fontId="48" fillId="0" borderId="0" xfId="1" applyFont="1" applyAlignment="1">
      <alignment horizontal="left" vertical="center"/>
    </xf>
    <xf numFmtId="0" fontId="48" fillId="0" borderId="0" xfId="1" applyFont="1" applyAlignment="1">
      <alignment vertical="center"/>
    </xf>
    <xf numFmtId="0" fontId="49" fillId="0" borderId="0" xfId="1" applyFont="1" applyAlignment="1">
      <alignment vertical="center"/>
    </xf>
    <xf numFmtId="0" fontId="45" fillId="0" borderId="0" xfId="1" applyFont="1" applyAlignment="1">
      <alignment horizontal="center" vertical="top"/>
    </xf>
    <xf numFmtId="0" fontId="44" fillId="0" borderId="26" xfId="1" applyFont="1" applyBorder="1" applyAlignment="1">
      <alignment horizontal="left" vertical="center"/>
    </xf>
    <xf numFmtId="0" fontId="49" fillId="0" borderId="24" xfId="1" applyFont="1" applyBorder="1" applyAlignment="1">
      <alignment horizontal="left" vertical="center"/>
    </xf>
    <xf numFmtId="0" fontId="44" fillId="0" borderId="27" xfId="1" applyFont="1" applyBorder="1" applyAlignment="1">
      <alignment horizontal="left" vertical="center"/>
    </xf>
    <xf numFmtId="0" fontId="49" fillId="0" borderId="0" xfId="1" applyFont="1" applyAlignment="1">
      <alignment horizontal="left" vertical="center"/>
    </xf>
    <xf numFmtId="0" fontId="50" fillId="0" borderId="0" xfId="1" applyFont="1" applyAlignment="1">
      <alignment horizontal="center" vertical="center"/>
    </xf>
    <xf numFmtId="0" fontId="44" fillId="0" borderId="28" xfId="1" applyFont="1" applyBorder="1" applyAlignment="1">
      <alignment horizontal="left" vertical="center"/>
    </xf>
    <xf numFmtId="0" fontId="44" fillId="0" borderId="29" xfId="1" applyFont="1" applyBorder="1" applyAlignment="1">
      <alignment horizontal="left" vertical="center"/>
    </xf>
    <xf numFmtId="0" fontId="44" fillId="0" borderId="30" xfId="1" applyFont="1" applyBorder="1" applyAlignment="1">
      <alignment horizontal="left" vertical="center"/>
    </xf>
    <xf numFmtId="0" fontId="46" fillId="0" borderId="0" xfId="1" applyFont="1" applyAlignment="1">
      <alignment horizontal="center" vertical="center" wrapText="1"/>
    </xf>
    <xf numFmtId="0" fontId="46" fillId="0" borderId="23" xfId="1" applyFont="1" applyBorder="1" applyAlignment="1">
      <alignment horizontal="left" vertical="center" wrapText="1"/>
    </xf>
    <xf numFmtId="0" fontId="46" fillId="0" borderId="24" xfId="1" applyFont="1" applyBorder="1" applyAlignment="1">
      <alignment horizontal="left" vertical="center" wrapText="1"/>
    </xf>
    <xf numFmtId="0" fontId="46" fillId="0" borderId="25" xfId="1" applyFont="1" applyBorder="1" applyAlignment="1">
      <alignment horizontal="left" vertical="center" wrapText="1"/>
    </xf>
    <xf numFmtId="0" fontId="46" fillId="0" borderId="27" xfId="1" applyFont="1" applyBorder="1" applyAlignment="1">
      <alignment horizontal="left" vertical="center" wrapText="1"/>
    </xf>
    <xf numFmtId="0" fontId="51" fillId="0" borderId="0" xfId="1" applyFont="1" applyAlignment="1">
      <alignment horizontal="left" vertical="center"/>
    </xf>
    <xf numFmtId="0" fontId="46" fillId="0" borderId="26" xfId="1" applyFont="1" applyBorder="1" applyAlignment="1">
      <alignment horizontal="left" vertical="center" wrapText="1"/>
    </xf>
    <xf numFmtId="0" fontId="49" fillId="0" borderId="26" xfId="1" applyFont="1" applyBorder="1" applyAlignment="1">
      <alignment horizontal="left" vertical="center" wrapText="1"/>
    </xf>
    <xf numFmtId="0" fontId="49" fillId="0" borderId="27" xfId="1" applyFont="1" applyBorder="1" applyAlignment="1">
      <alignment horizontal="left" vertical="center" wrapText="1"/>
    </xf>
    <xf numFmtId="0" fontId="44" fillId="0" borderId="26" xfId="1" applyFont="1" applyBorder="1" applyAlignment="1">
      <alignment horizontal="left" vertical="center" wrapText="1"/>
    </xf>
    <xf numFmtId="0" fontId="44" fillId="0" borderId="27" xfId="1" applyFont="1" applyBorder="1" applyAlignment="1">
      <alignment horizontal="left" vertical="center" wrapText="1"/>
    </xf>
    <xf numFmtId="0" fontId="44" fillId="0" borderId="28" xfId="1" applyFont="1" applyBorder="1" applyAlignment="1">
      <alignment horizontal="left" vertical="center" wrapText="1"/>
    </xf>
    <xf numFmtId="0" fontId="44" fillId="0" borderId="29" xfId="1" applyFont="1" applyBorder="1" applyAlignment="1">
      <alignment horizontal="left" vertical="center" wrapText="1"/>
    </xf>
    <xf numFmtId="0" fontId="44" fillId="0" borderId="30" xfId="1" applyFont="1" applyBorder="1" applyAlignment="1">
      <alignment horizontal="left" vertical="center" wrapText="1"/>
    </xf>
    <xf numFmtId="0" fontId="44" fillId="0" borderId="0" xfId="1" applyFont="1" applyAlignment="1">
      <alignment horizontal="left" vertical="center" wrapText="1"/>
    </xf>
    <xf numFmtId="0" fontId="44" fillId="0" borderId="23" xfId="1" applyFont="1" applyBorder="1" applyAlignment="1">
      <alignment horizontal="left" vertical="center"/>
    </xf>
    <xf numFmtId="0" fontId="44" fillId="0" borderId="25" xfId="1" applyFont="1" applyBorder="1" applyAlignment="1">
      <alignment horizontal="left" vertical="center"/>
    </xf>
    <xf numFmtId="0" fontId="44" fillId="0" borderId="0" xfId="1" applyFont="1" applyAlignment="1">
      <alignment horizontal="left" vertical="center"/>
    </xf>
    <xf numFmtId="0" fontId="52" fillId="0" borderId="0" xfId="1" applyFont="1" applyAlignment="1">
      <alignment horizontal="left" vertical="center"/>
    </xf>
    <xf numFmtId="0" fontId="52" fillId="0" borderId="24" xfId="1" applyFont="1" applyBorder="1" applyAlignment="1">
      <alignment horizontal="left" vertical="center"/>
    </xf>
    <xf numFmtId="0" fontId="44" fillId="0" borderId="23" xfId="1" applyFont="1" applyBorder="1" applyAlignment="1">
      <alignment vertical="center" wrapText="1"/>
    </xf>
    <xf numFmtId="0" fontId="52" fillId="0" borderId="24" xfId="1" applyFont="1" applyBorder="1" applyAlignment="1">
      <alignment vertical="center" wrapText="1"/>
    </xf>
    <xf numFmtId="0" fontId="44" fillId="0" borderId="25" xfId="1" applyFont="1" applyBorder="1" applyAlignment="1">
      <alignment vertical="center" wrapText="1"/>
    </xf>
    <xf numFmtId="0" fontId="45" fillId="0" borderId="0" xfId="1" applyFont="1" applyAlignment="1">
      <alignment horizontal="left" vertical="center" wrapText="1"/>
    </xf>
    <xf numFmtId="0" fontId="45" fillId="0" borderId="0" xfId="1" applyFont="1" applyAlignment="1">
      <alignment vertical="center" wrapText="1"/>
    </xf>
    <xf numFmtId="49" fontId="45" fillId="0" borderId="0" xfId="1" applyNumberFormat="1" applyFont="1" applyAlignment="1">
      <alignment horizontal="left" vertical="center" wrapText="1"/>
    </xf>
    <xf numFmtId="49" fontId="45" fillId="0" borderId="0" xfId="1" applyNumberFormat="1" applyFont="1" applyAlignment="1">
      <alignment vertical="center" wrapText="1"/>
    </xf>
    <xf numFmtId="0" fontId="48" fillId="0" borderId="0" xfId="1" applyFont="1" applyAlignment="1">
      <alignment horizontal="left" vertical="center" wrapText="1"/>
    </xf>
    <xf numFmtId="0" fontId="48" fillId="0" borderId="24" xfId="1" applyFont="1" applyBorder="1" applyAlignment="1">
      <alignment horizontal="left" wrapText="1"/>
    </xf>
    <xf numFmtId="0" fontId="46" fillId="0" borderId="27" xfId="1" applyFont="1" applyBorder="1" applyAlignment="1">
      <alignment vertical="center" wrapText="1"/>
    </xf>
    <xf numFmtId="0" fontId="45" fillId="0" borderId="0" xfId="1" applyFont="1" applyAlignment="1">
      <alignment vertical="center"/>
    </xf>
    <xf numFmtId="0" fontId="1" fillId="0" borderId="0" xfId="1" applyAlignment="1">
      <alignment horizontal="center" vertical="center"/>
    </xf>
  </cellXfs>
  <cellStyles count="3">
    <cellStyle name="Hypertextový odkaz" xfId="2" builtinId="8"/>
    <cellStyle name="Normální" xfId="0" builtinId="0"/>
    <cellStyle name="Normální 2" xfId="1" xr:uid="{17F01438-9934-44F7-ADF1-EAA3DD81E9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DEA88D02-838F-44C6-B801-B9ED592E4BBC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BCBF8AD-2D90-4951-B3EC-D1CCAFE56C5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DD662976-EC1A-46EC-92C4-2B2DF5FFD16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7CA798D4-B9A0-40D7-A782-83D39B22B3A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96B577C1-BC51-4D9A-AA7C-DFB3D5C1CB7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174151101" TargetMode="External"/><Relationship Id="rId21" Type="http://schemas.openxmlformats.org/officeDocument/2006/relationships/hyperlink" Target="https://podminky.urs.cz/item/CS_URS_2024_01/162751139" TargetMode="External"/><Relationship Id="rId42" Type="http://schemas.openxmlformats.org/officeDocument/2006/relationships/hyperlink" Target="https://podminky.urs.cz/item/CS_URS_2024_01/564871011" TargetMode="External"/><Relationship Id="rId47" Type="http://schemas.openxmlformats.org/officeDocument/2006/relationships/hyperlink" Target="https://podminky.urs.cz/item/CS_URS_2024_01/573211107" TargetMode="External"/><Relationship Id="rId63" Type="http://schemas.openxmlformats.org/officeDocument/2006/relationships/hyperlink" Target="https://podminky.urs.cz/item/CS_URS_2024_01/899401112" TargetMode="External"/><Relationship Id="rId68" Type="http://schemas.openxmlformats.org/officeDocument/2006/relationships/hyperlink" Target="https://podminky.urs.cz/item/CS_URS_2024_01/899910212" TargetMode="External"/><Relationship Id="rId16" Type="http://schemas.openxmlformats.org/officeDocument/2006/relationships/hyperlink" Target="https://podminky.urs.cz/item/CS_URS_2024_01/162451106" TargetMode="External"/><Relationship Id="rId11" Type="http://schemas.openxmlformats.org/officeDocument/2006/relationships/hyperlink" Target="https://podminky.urs.cz/item/CS_URS_2024_01/132154204" TargetMode="External"/><Relationship Id="rId32" Type="http://schemas.openxmlformats.org/officeDocument/2006/relationships/hyperlink" Target="https://podminky.urs.cz/item/CS_URS_2024_01/183403111" TargetMode="External"/><Relationship Id="rId37" Type="http://schemas.openxmlformats.org/officeDocument/2006/relationships/hyperlink" Target="https://podminky.urs.cz/item/CS_URS_2024_01/338171111" TargetMode="External"/><Relationship Id="rId53" Type="http://schemas.openxmlformats.org/officeDocument/2006/relationships/hyperlink" Target="https://podminky.urs.cz/item/CS_URS_2024_01/877241101" TargetMode="External"/><Relationship Id="rId58" Type="http://schemas.openxmlformats.org/officeDocument/2006/relationships/hyperlink" Target="https://podminky.urs.cz/item/CS_URS_2024_01/891247812" TargetMode="External"/><Relationship Id="rId74" Type="http://schemas.openxmlformats.org/officeDocument/2006/relationships/hyperlink" Target="https://podminky.urs.cz/item/CS_URS_2024_01/997221551" TargetMode="External"/><Relationship Id="rId79" Type="http://schemas.openxmlformats.org/officeDocument/2006/relationships/hyperlink" Target="https://podminky.urs.cz/item/CS_URS_2024_01/997221655" TargetMode="External"/><Relationship Id="rId5" Type="http://schemas.openxmlformats.org/officeDocument/2006/relationships/hyperlink" Target="https://podminky.urs.cz/item/CS_URS_2024_01/113151111" TargetMode="External"/><Relationship Id="rId61" Type="http://schemas.openxmlformats.org/officeDocument/2006/relationships/hyperlink" Target="https://podminky.urs.cz/item/CS_URS_2024_01/892372111" TargetMode="External"/><Relationship Id="rId19" Type="http://schemas.openxmlformats.org/officeDocument/2006/relationships/hyperlink" Target="https://podminky.urs.cz/item/CS_URS_2024_01/162751119" TargetMode="External"/><Relationship Id="rId14" Type="http://schemas.openxmlformats.org/officeDocument/2006/relationships/hyperlink" Target="https://podminky.urs.cz/item/CS_URS_2024_01/151101101" TargetMode="External"/><Relationship Id="rId22" Type="http://schemas.openxmlformats.org/officeDocument/2006/relationships/hyperlink" Target="https://podminky.urs.cz/item/CS_URS_2024_01/167151111" TargetMode="External"/><Relationship Id="rId27" Type="http://schemas.openxmlformats.org/officeDocument/2006/relationships/hyperlink" Target="https://podminky.urs.cz/item/CS_URS_2024_01/175151101" TargetMode="External"/><Relationship Id="rId30" Type="http://schemas.openxmlformats.org/officeDocument/2006/relationships/hyperlink" Target="https://podminky.urs.cz/item/CS_URS_2024_01/181411131" TargetMode="External"/><Relationship Id="rId35" Type="http://schemas.openxmlformats.org/officeDocument/2006/relationships/hyperlink" Target="https://podminky.urs.cz/item/CS_URS_2024_01/212751104" TargetMode="External"/><Relationship Id="rId43" Type="http://schemas.openxmlformats.org/officeDocument/2006/relationships/hyperlink" Target="https://podminky.urs.cz/item/CS_URS_2024_01/565145101" TargetMode="External"/><Relationship Id="rId48" Type="http://schemas.openxmlformats.org/officeDocument/2006/relationships/hyperlink" Target="https://podminky.urs.cz/item/CS_URS_2024_01/577134211" TargetMode="External"/><Relationship Id="rId56" Type="http://schemas.openxmlformats.org/officeDocument/2006/relationships/hyperlink" Target="https://podminky.urs.cz/item/CS_URS_2024_01/891241112" TargetMode="External"/><Relationship Id="rId64" Type="http://schemas.openxmlformats.org/officeDocument/2006/relationships/hyperlink" Target="https://podminky.urs.cz/item/CS_URS_2024_01/899401113" TargetMode="External"/><Relationship Id="rId69" Type="http://schemas.openxmlformats.org/officeDocument/2006/relationships/hyperlink" Target="https://podminky.urs.cz/item/CS_URS_2024_01/919731123" TargetMode="External"/><Relationship Id="rId77" Type="http://schemas.openxmlformats.org/officeDocument/2006/relationships/hyperlink" Target="https://podminky.urs.cz/item/CS_URS_2024_01/997221615" TargetMode="External"/><Relationship Id="rId8" Type="http://schemas.openxmlformats.org/officeDocument/2006/relationships/hyperlink" Target="https://podminky.urs.cz/item/CS_URS_2024_01/119001421" TargetMode="External"/><Relationship Id="rId51" Type="http://schemas.openxmlformats.org/officeDocument/2006/relationships/hyperlink" Target="https://podminky.urs.cz/item/CS_URS_2024_01/871211211" TargetMode="External"/><Relationship Id="rId72" Type="http://schemas.openxmlformats.org/officeDocument/2006/relationships/hyperlink" Target="https://podminky.urs.cz/item/CS_URS_2024_01/919735123" TargetMode="External"/><Relationship Id="rId80" Type="http://schemas.openxmlformats.org/officeDocument/2006/relationships/hyperlink" Target="https://podminky.urs.cz/item/CS_URS_2024_01/998276101" TargetMode="External"/><Relationship Id="rId3" Type="http://schemas.openxmlformats.org/officeDocument/2006/relationships/hyperlink" Target="https://podminky.urs.cz/item/CS_URS_2024_01/113107182" TargetMode="External"/><Relationship Id="rId12" Type="http://schemas.openxmlformats.org/officeDocument/2006/relationships/hyperlink" Target="https://podminky.urs.cz/item/CS_URS_2024_01/132254204" TargetMode="External"/><Relationship Id="rId17" Type="http://schemas.openxmlformats.org/officeDocument/2006/relationships/hyperlink" Target="https://podminky.urs.cz/item/CS_URS_2024_01/162451126" TargetMode="External"/><Relationship Id="rId25" Type="http://schemas.openxmlformats.org/officeDocument/2006/relationships/hyperlink" Target="https://podminky.urs.cz/item/CS_URS_2024_01/171251201" TargetMode="External"/><Relationship Id="rId33" Type="http://schemas.openxmlformats.org/officeDocument/2006/relationships/hyperlink" Target="https://podminky.urs.cz/item/CS_URS_2024_01/183403114" TargetMode="External"/><Relationship Id="rId38" Type="http://schemas.openxmlformats.org/officeDocument/2006/relationships/hyperlink" Target="https://podminky.urs.cz/item/CS_URS_2024_01/451572111" TargetMode="External"/><Relationship Id="rId46" Type="http://schemas.openxmlformats.org/officeDocument/2006/relationships/hyperlink" Target="https://podminky.urs.cz/item/CS_URS_2024_01/573111112" TargetMode="External"/><Relationship Id="rId59" Type="http://schemas.openxmlformats.org/officeDocument/2006/relationships/hyperlink" Target="https://podminky.urs.cz/item/CS_URS_2024_01/892241111" TargetMode="External"/><Relationship Id="rId67" Type="http://schemas.openxmlformats.org/officeDocument/2006/relationships/hyperlink" Target="https://podminky.urs.cz/item/CS_URS_2024_01/899722113" TargetMode="External"/><Relationship Id="rId20" Type="http://schemas.openxmlformats.org/officeDocument/2006/relationships/hyperlink" Target="https://podminky.urs.cz/item/CS_URS_2024_01/162751137" TargetMode="External"/><Relationship Id="rId41" Type="http://schemas.openxmlformats.org/officeDocument/2006/relationships/hyperlink" Target="https://podminky.urs.cz/item/CS_URS_2024_01/564861011" TargetMode="External"/><Relationship Id="rId54" Type="http://schemas.openxmlformats.org/officeDocument/2006/relationships/hyperlink" Target="https://podminky.urs.cz/item/CS_URS_2024_01/877241110" TargetMode="External"/><Relationship Id="rId62" Type="http://schemas.openxmlformats.org/officeDocument/2006/relationships/hyperlink" Target="https://podminky.urs.cz/item/CS_URS_2024_01/899101211" TargetMode="External"/><Relationship Id="rId70" Type="http://schemas.openxmlformats.org/officeDocument/2006/relationships/hyperlink" Target="https://podminky.urs.cz/item/CS_URS_2024_01/919732211" TargetMode="External"/><Relationship Id="rId75" Type="http://schemas.openxmlformats.org/officeDocument/2006/relationships/hyperlink" Target="https://podminky.urs.cz/item/CS_URS_2024_01/997221559" TargetMode="External"/><Relationship Id="rId1" Type="http://schemas.openxmlformats.org/officeDocument/2006/relationships/hyperlink" Target="https://podminky.urs.cz/item/CS_URS_2024_01/113107152" TargetMode="External"/><Relationship Id="rId6" Type="http://schemas.openxmlformats.org/officeDocument/2006/relationships/hyperlink" Target="https://podminky.urs.cz/item/CS_URS_2024_01/113154123" TargetMode="External"/><Relationship Id="rId15" Type="http://schemas.openxmlformats.org/officeDocument/2006/relationships/hyperlink" Target="https://podminky.urs.cz/item/CS_URS_2024_01/151101111" TargetMode="External"/><Relationship Id="rId23" Type="http://schemas.openxmlformats.org/officeDocument/2006/relationships/hyperlink" Target="https://podminky.urs.cz/item/CS_URS_2024_01/167151112" TargetMode="External"/><Relationship Id="rId28" Type="http://schemas.openxmlformats.org/officeDocument/2006/relationships/hyperlink" Target="https://podminky.urs.cz/item/CS_URS_2024_01/181111111" TargetMode="External"/><Relationship Id="rId36" Type="http://schemas.openxmlformats.org/officeDocument/2006/relationships/hyperlink" Target="https://podminky.urs.cz/item/CS_URS_2024_01/213311113" TargetMode="External"/><Relationship Id="rId49" Type="http://schemas.openxmlformats.org/officeDocument/2006/relationships/hyperlink" Target="https://podminky.urs.cz/item/CS_URS_2024_01/850311811" TargetMode="External"/><Relationship Id="rId57" Type="http://schemas.openxmlformats.org/officeDocument/2006/relationships/hyperlink" Target="https://podminky.urs.cz/item/CS_URS_2024_01/891247112" TargetMode="External"/><Relationship Id="rId10" Type="http://schemas.openxmlformats.org/officeDocument/2006/relationships/hyperlink" Target="https://podminky.urs.cz/item/CS_URS_2024_01/129001101" TargetMode="External"/><Relationship Id="rId31" Type="http://schemas.openxmlformats.org/officeDocument/2006/relationships/hyperlink" Target="https://podminky.urs.cz/item/CS_URS_2024_01/181951112" TargetMode="External"/><Relationship Id="rId44" Type="http://schemas.openxmlformats.org/officeDocument/2006/relationships/hyperlink" Target="https://podminky.urs.cz/item/CS_URS_2024_01/565146111" TargetMode="External"/><Relationship Id="rId52" Type="http://schemas.openxmlformats.org/officeDocument/2006/relationships/hyperlink" Target="https://podminky.urs.cz/item/CS_URS_2024_01/871241211" TargetMode="External"/><Relationship Id="rId60" Type="http://schemas.openxmlformats.org/officeDocument/2006/relationships/hyperlink" Target="https://podminky.urs.cz/item/CS_URS_2024_01/892273122" TargetMode="External"/><Relationship Id="rId65" Type="http://schemas.openxmlformats.org/officeDocument/2006/relationships/hyperlink" Target="https://podminky.urs.cz/item/CS_URS_2024_01/899713111" TargetMode="External"/><Relationship Id="rId73" Type="http://schemas.openxmlformats.org/officeDocument/2006/relationships/hyperlink" Target="https://podminky.urs.cz/item/CS_URS_2024_01/961055111" TargetMode="External"/><Relationship Id="rId78" Type="http://schemas.openxmlformats.org/officeDocument/2006/relationships/hyperlink" Target="https://podminky.urs.cz/item/CS_URS_2024_01/997221645" TargetMode="External"/><Relationship Id="rId81" Type="http://schemas.openxmlformats.org/officeDocument/2006/relationships/drawing" Target="../drawings/drawing2.xml"/><Relationship Id="rId4" Type="http://schemas.openxmlformats.org/officeDocument/2006/relationships/hyperlink" Target="https://podminky.urs.cz/item/CS_URS_2024_01/113107313" TargetMode="External"/><Relationship Id="rId9" Type="http://schemas.openxmlformats.org/officeDocument/2006/relationships/hyperlink" Target="https://podminky.urs.cz/item/CS_URS_2024_01/121151103" TargetMode="External"/><Relationship Id="rId13" Type="http://schemas.openxmlformats.org/officeDocument/2006/relationships/hyperlink" Target="https://podminky.urs.cz/item/CS_URS_2024_01/132354204" TargetMode="External"/><Relationship Id="rId18" Type="http://schemas.openxmlformats.org/officeDocument/2006/relationships/hyperlink" Target="https://podminky.urs.cz/item/CS_URS_2024_01/162751117" TargetMode="External"/><Relationship Id="rId39" Type="http://schemas.openxmlformats.org/officeDocument/2006/relationships/hyperlink" Target="https://podminky.urs.cz/item/CS_URS_2024_01/452313141" TargetMode="External"/><Relationship Id="rId34" Type="http://schemas.openxmlformats.org/officeDocument/2006/relationships/hyperlink" Target="https://podminky.urs.cz/item/CS_URS_2024_01/184813511" TargetMode="External"/><Relationship Id="rId50" Type="http://schemas.openxmlformats.org/officeDocument/2006/relationships/hyperlink" Target="https://podminky.urs.cz/item/CS_URS_2024_01/857242122" TargetMode="External"/><Relationship Id="rId55" Type="http://schemas.openxmlformats.org/officeDocument/2006/relationships/hyperlink" Target="https://podminky.urs.cz/item/CS_URS_2024_01/877251101" TargetMode="External"/><Relationship Id="rId76" Type="http://schemas.openxmlformats.org/officeDocument/2006/relationships/hyperlink" Target="https://podminky.urs.cz/item/CS_URS_2024_01/997221611" TargetMode="External"/><Relationship Id="rId7" Type="http://schemas.openxmlformats.org/officeDocument/2006/relationships/hyperlink" Target="https://podminky.urs.cz/item/CS_URS_2024_01/119001406" TargetMode="External"/><Relationship Id="rId71" Type="http://schemas.openxmlformats.org/officeDocument/2006/relationships/hyperlink" Target="https://podminky.urs.cz/item/CS_URS_2024_01/919735112" TargetMode="External"/><Relationship Id="rId2" Type="http://schemas.openxmlformats.org/officeDocument/2006/relationships/hyperlink" Target="https://podminky.urs.cz/item/CS_URS_2024_01/113107171" TargetMode="External"/><Relationship Id="rId29" Type="http://schemas.openxmlformats.org/officeDocument/2006/relationships/hyperlink" Target="https://podminky.urs.cz/item/CS_URS_2024_01/181351003" TargetMode="External"/><Relationship Id="rId24" Type="http://schemas.openxmlformats.org/officeDocument/2006/relationships/hyperlink" Target="https://podminky.urs.cz/item/CS_URS_2024_01/171201231" TargetMode="External"/><Relationship Id="rId40" Type="http://schemas.openxmlformats.org/officeDocument/2006/relationships/hyperlink" Target="https://podminky.urs.cz/item/CS_URS_2023_01/452353101" TargetMode="External"/><Relationship Id="rId45" Type="http://schemas.openxmlformats.org/officeDocument/2006/relationships/hyperlink" Target="https://podminky.urs.cz/item/CS_URS_2024_01/567122114" TargetMode="External"/><Relationship Id="rId66" Type="http://schemas.openxmlformats.org/officeDocument/2006/relationships/hyperlink" Target="https://podminky.urs.cz/item/CS_URS_2024_01/89972111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51101101" TargetMode="External"/><Relationship Id="rId18" Type="http://schemas.openxmlformats.org/officeDocument/2006/relationships/hyperlink" Target="https://podminky.urs.cz/item/CS_URS_2024_01/151101311" TargetMode="External"/><Relationship Id="rId26" Type="http://schemas.openxmlformats.org/officeDocument/2006/relationships/hyperlink" Target="https://podminky.urs.cz/item/CS_URS_2024_01/573211107" TargetMode="External"/><Relationship Id="rId39" Type="http://schemas.openxmlformats.org/officeDocument/2006/relationships/hyperlink" Target="https://podminky.urs.cz/item/CS_URS_2024_01/979021113" TargetMode="External"/><Relationship Id="rId21" Type="http://schemas.openxmlformats.org/officeDocument/2006/relationships/hyperlink" Target="https://podminky.urs.cz/item/CS_URS_2024_01/564871011" TargetMode="External"/><Relationship Id="rId34" Type="http://schemas.openxmlformats.org/officeDocument/2006/relationships/hyperlink" Target="https://podminky.urs.cz/item/CS_URS_2024_01/892233122" TargetMode="External"/><Relationship Id="rId42" Type="http://schemas.openxmlformats.org/officeDocument/2006/relationships/hyperlink" Target="https://podminky.urs.cz/item/CS_URS_2024_01/997221559.1" TargetMode="External"/><Relationship Id="rId7" Type="http://schemas.openxmlformats.org/officeDocument/2006/relationships/hyperlink" Target="https://podminky.urs.cz/item/CS_URS_2024_01/113202111" TargetMode="External"/><Relationship Id="rId2" Type="http://schemas.openxmlformats.org/officeDocument/2006/relationships/hyperlink" Target="https://podminky.urs.cz/item/CS_URS_2024_01/113106151" TargetMode="External"/><Relationship Id="rId16" Type="http://schemas.openxmlformats.org/officeDocument/2006/relationships/hyperlink" Target="https://podminky.urs.cz/item/CS_URS_2024_01/151101211" TargetMode="External"/><Relationship Id="rId29" Type="http://schemas.openxmlformats.org/officeDocument/2006/relationships/hyperlink" Target="https://podminky.urs.cz/item/CS_URS_2024_01/877211101" TargetMode="External"/><Relationship Id="rId1" Type="http://schemas.openxmlformats.org/officeDocument/2006/relationships/hyperlink" Target="https://podminky.urs.cz/item/CS_URS_2024_01/113106123" TargetMode="External"/><Relationship Id="rId6" Type="http://schemas.openxmlformats.org/officeDocument/2006/relationships/hyperlink" Target="https://podminky.urs.cz/item/CS_URS_2024_01/113107342" TargetMode="External"/><Relationship Id="rId11" Type="http://schemas.openxmlformats.org/officeDocument/2006/relationships/hyperlink" Target="https://podminky.urs.cz/item/CS_URS_2024_01/131251201" TargetMode="External"/><Relationship Id="rId24" Type="http://schemas.openxmlformats.org/officeDocument/2006/relationships/hyperlink" Target="https://podminky.urs.cz/item/CS_URS_2024_01/567122114" TargetMode="External"/><Relationship Id="rId32" Type="http://schemas.openxmlformats.org/officeDocument/2006/relationships/hyperlink" Target="https://podminky.urs.cz/item/CS_URS_2024_01/891161324" TargetMode="External"/><Relationship Id="rId37" Type="http://schemas.openxmlformats.org/officeDocument/2006/relationships/hyperlink" Target="https://podminky.urs.cz/item/CS_URS_2024_01/919735112" TargetMode="External"/><Relationship Id="rId40" Type="http://schemas.openxmlformats.org/officeDocument/2006/relationships/hyperlink" Target="https://podminky.urs.cz/item/CS_URS_2024_01/979051121" TargetMode="External"/><Relationship Id="rId45" Type="http://schemas.openxmlformats.org/officeDocument/2006/relationships/drawing" Target="../drawings/drawing3.xml"/><Relationship Id="rId5" Type="http://schemas.openxmlformats.org/officeDocument/2006/relationships/hyperlink" Target="https://podminky.urs.cz/item/CS_URS_2024_01/113107313" TargetMode="External"/><Relationship Id="rId15" Type="http://schemas.openxmlformats.org/officeDocument/2006/relationships/hyperlink" Target="https://podminky.urs.cz/item/CS_URS_2024_01/151101201" TargetMode="External"/><Relationship Id="rId23" Type="http://schemas.openxmlformats.org/officeDocument/2006/relationships/hyperlink" Target="https://podminky.urs.cz/item/CS_URS_2024_01/567122112" TargetMode="External"/><Relationship Id="rId28" Type="http://schemas.openxmlformats.org/officeDocument/2006/relationships/hyperlink" Target="https://podminky.urs.cz/item/CS_URS_2024_01/591111111" TargetMode="External"/><Relationship Id="rId36" Type="http://schemas.openxmlformats.org/officeDocument/2006/relationships/hyperlink" Target="https://podminky.urs.cz/item/CS_URS_2024_01/912211111" TargetMode="External"/><Relationship Id="rId10" Type="http://schemas.openxmlformats.org/officeDocument/2006/relationships/hyperlink" Target="https://podminky.urs.cz/item/CS_URS_2024_01/131151201" TargetMode="External"/><Relationship Id="rId19" Type="http://schemas.openxmlformats.org/officeDocument/2006/relationships/hyperlink" Target="https://podminky.urs.cz/item/CS_URS_2024_01/564851011" TargetMode="External"/><Relationship Id="rId31" Type="http://schemas.openxmlformats.org/officeDocument/2006/relationships/hyperlink" Target="https://podminky.urs.cz/item/CS_URS_2024_01/877241127" TargetMode="External"/><Relationship Id="rId44" Type="http://schemas.openxmlformats.org/officeDocument/2006/relationships/hyperlink" Target="https://podminky.urs.cz/item/CS_URS_2024_01/230202071" TargetMode="External"/><Relationship Id="rId4" Type="http://schemas.openxmlformats.org/officeDocument/2006/relationships/hyperlink" Target="https://podminky.urs.cz/item/CS_URS_2024_01/113107171" TargetMode="External"/><Relationship Id="rId9" Type="http://schemas.openxmlformats.org/officeDocument/2006/relationships/hyperlink" Target="https://podminky.urs.cz/item/CS_URS_2024_01/121151103" TargetMode="External"/><Relationship Id="rId14" Type="http://schemas.openxmlformats.org/officeDocument/2006/relationships/hyperlink" Target="https://podminky.urs.cz/item/CS_URS_2024_01/151101111" TargetMode="External"/><Relationship Id="rId22" Type="http://schemas.openxmlformats.org/officeDocument/2006/relationships/hyperlink" Target="https://podminky.urs.cz/item/CS_URS_2024_01/565145111" TargetMode="External"/><Relationship Id="rId27" Type="http://schemas.openxmlformats.org/officeDocument/2006/relationships/hyperlink" Target="https://podminky.urs.cz/item/CS_URS_2024_01/577134211" TargetMode="External"/><Relationship Id="rId30" Type="http://schemas.openxmlformats.org/officeDocument/2006/relationships/hyperlink" Target="https://podminky.urs.cz/item/CS_URS_2024_01/877211127" TargetMode="External"/><Relationship Id="rId35" Type="http://schemas.openxmlformats.org/officeDocument/2006/relationships/hyperlink" Target="https://podminky.urs.cz/item/CS_URS_2023_01/899401111" TargetMode="External"/><Relationship Id="rId43" Type="http://schemas.openxmlformats.org/officeDocument/2006/relationships/hyperlink" Target="https://podminky.urs.cz/item/CS_URS_2024_01/722170954" TargetMode="External"/><Relationship Id="rId8" Type="http://schemas.openxmlformats.org/officeDocument/2006/relationships/hyperlink" Target="https://podminky.urs.cz/item/CS_URS_2024_01/119001406" TargetMode="External"/><Relationship Id="rId3" Type="http://schemas.openxmlformats.org/officeDocument/2006/relationships/hyperlink" Target="https://podminky.urs.cz/item/CS_URS_2024_01/113107152" TargetMode="External"/><Relationship Id="rId12" Type="http://schemas.openxmlformats.org/officeDocument/2006/relationships/hyperlink" Target="https://podminky.urs.cz/item/CS_URS_2024_01/131351201" TargetMode="External"/><Relationship Id="rId17" Type="http://schemas.openxmlformats.org/officeDocument/2006/relationships/hyperlink" Target="https://podminky.urs.cz/item/CS_URS_2024_01/151101301" TargetMode="External"/><Relationship Id="rId25" Type="http://schemas.openxmlformats.org/officeDocument/2006/relationships/hyperlink" Target="https://podminky.urs.cz/item/CS_URS_2024_01/573111112.1" TargetMode="External"/><Relationship Id="rId33" Type="http://schemas.openxmlformats.org/officeDocument/2006/relationships/hyperlink" Target="https://podminky.urs.cz/item/CS_URS_2024_01/891359111" TargetMode="External"/><Relationship Id="rId38" Type="http://schemas.openxmlformats.org/officeDocument/2006/relationships/hyperlink" Target="https://podminky.urs.cz/item/CS_URS_2024_01/966006255" TargetMode="External"/><Relationship Id="rId20" Type="http://schemas.openxmlformats.org/officeDocument/2006/relationships/hyperlink" Target="https://podminky.urs.cz/item/CS_URS_2024_01/564861011" TargetMode="External"/><Relationship Id="rId41" Type="http://schemas.openxmlformats.org/officeDocument/2006/relationships/hyperlink" Target="https://podminky.urs.cz/item/CS_URS_2024_01/97907101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577134111" TargetMode="External"/><Relationship Id="rId2" Type="http://schemas.openxmlformats.org/officeDocument/2006/relationships/hyperlink" Target="https://podminky.urs.cz/item/CS_URS_2024_01/573211107" TargetMode="External"/><Relationship Id="rId1" Type="http://schemas.openxmlformats.org/officeDocument/2006/relationships/hyperlink" Target="https://podminky.urs.cz/item/CS_URS_2024_01/113154122" TargetMode="External"/><Relationship Id="rId5" Type="http://schemas.openxmlformats.org/officeDocument/2006/relationships/drawing" Target="../drawings/drawing4.xml"/><Relationship Id="rId4" Type="http://schemas.openxmlformats.org/officeDocument/2006/relationships/hyperlink" Target="https://podminky.urs.cz/item/CS_URS_2024_01/997221875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35330-FC37-48E7-92A8-C369113B3813}">
  <sheetPr>
    <pageSetUpPr fitToPage="1"/>
  </sheetPr>
  <dimension ref="A1:CM64"/>
  <sheetViews>
    <sheetView showGridLines="0" tabSelected="1" topLeftCell="A25" workbookViewId="0"/>
  </sheetViews>
  <sheetFormatPr defaultRowHeight="10.199999999999999"/>
  <cols>
    <col min="1" max="1" width="6.578125" style="1" customWidth="1"/>
    <col min="2" max="2" width="1.3125" style="1" customWidth="1"/>
    <col min="3" max="3" width="3.26171875" style="1" customWidth="1"/>
    <col min="4" max="33" width="2.1015625" style="1" customWidth="1"/>
    <col min="34" max="34" width="2.62890625" style="1" customWidth="1"/>
    <col min="35" max="35" width="25" style="1" customWidth="1"/>
    <col min="36" max="37" width="1.9453125" style="1" customWidth="1"/>
    <col min="38" max="38" width="6.578125" style="1" customWidth="1"/>
    <col min="39" max="39" width="2.62890625" style="1" customWidth="1"/>
    <col min="40" max="40" width="10.5234375" style="1" customWidth="1"/>
    <col min="41" max="41" width="5.89453125" style="1" customWidth="1"/>
    <col min="42" max="42" width="3.26171875" style="1" customWidth="1"/>
    <col min="43" max="43" width="12.3671875" style="1" customWidth="1"/>
    <col min="44" max="44" width="10.7890625" style="1" customWidth="1"/>
    <col min="45" max="47" width="20.3671875" style="1" hidden="1" customWidth="1"/>
    <col min="48" max="49" width="17.1015625" style="1" hidden="1" customWidth="1"/>
    <col min="50" max="51" width="19.734375" style="1" hidden="1" customWidth="1"/>
    <col min="52" max="52" width="17.1015625" style="1" hidden="1" customWidth="1"/>
    <col min="53" max="53" width="15.1015625" style="1" hidden="1" customWidth="1"/>
    <col min="54" max="54" width="19.734375" style="1" hidden="1" customWidth="1"/>
    <col min="55" max="55" width="17.1015625" style="1" hidden="1" customWidth="1"/>
    <col min="56" max="56" width="15.1015625" style="1" hidden="1" customWidth="1"/>
    <col min="57" max="57" width="52.47265625" style="1" customWidth="1"/>
    <col min="58" max="16384" width="8.83984375" style="1"/>
  </cols>
  <sheetData>
    <row r="1" spans="1:74">
      <c r="A1" s="118" t="s">
        <v>102</v>
      </c>
      <c r="AZ1" s="118" t="s">
        <v>101</v>
      </c>
      <c r="BA1" s="118" t="s">
        <v>100</v>
      </c>
      <c r="BB1" s="118" t="s">
        <v>99</v>
      </c>
      <c r="BT1" s="118" t="s">
        <v>81</v>
      </c>
      <c r="BU1" s="118" t="s">
        <v>81</v>
      </c>
      <c r="BV1" s="118" t="s">
        <v>9</v>
      </c>
    </row>
    <row r="2" spans="1:74" ht="37" customHeight="1"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S2" s="103" t="s">
        <v>78</v>
      </c>
      <c r="BT2" s="103" t="s">
        <v>98</v>
      </c>
    </row>
    <row r="3" spans="1:74" ht="7" customHeight="1">
      <c r="B3" s="117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00"/>
      <c r="BS3" s="103" t="s">
        <v>78</v>
      </c>
      <c r="BT3" s="103" t="s">
        <v>97</v>
      </c>
    </row>
    <row r="4" spans="1:74" ht="25" customHeight="1">
      <c r="B4" s="100"/>
      <c r="D4" s="77" t="s">
        <v>96</v>
      </c>
      <c r="AR4" s="100"/>
      <c r="AS4" s="115" t="s">
        <v>95</v>
      </c>
      <c r="BE4" s="114" t="s">
        <v>94</v>
      </c>
      <c r="BS4" s="103" t="s">
        <v>93</v>
      </c>
    </row>
    <row r="5" spans="1:74" ht="12" customHeight="1">
      <c r="B5" s="100"/>
      <c r="D5" s="113" t="s">
        <v>57</v>
      </c>
      <c r="K5" s="112" t="s">
        <v>92</v>
      </c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R5" s="100"/>
      <c r="BE5" s="111" t="s">
        <v>91</v>
      </c>
      <c r="BS5" s="103" t="s">
        <v>78</v>
      </c>
    </row>
    <row r="6" spans="1:74" ht="37" customHeight="1">
      <c r="B6" s="100"/>
      <c r="D6" s="110" t="s">
        <v>56</v>
      </c>
      <c r="K6" s="109" t="s">
        <v>90</v>
      </c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R6" s="100"/>
      <c r="BE6" s="94"/>
      <c r="BS6" s="103" t="s">
        <v>78</v>
      </c>
    </row>
    <row r="7" spans="1:74" ht="12" customHeight="1">
      <c r="B7" s="100"/>
      <c r="D7" s="67" t="s">
        <v>89</v>
      </c>
      <c r="K7" s="7" t="s">
        <v>0</v>
      </c>
      <c r="AK7" s="67" t="s">
        <v>88</v>
      </c>
      <c r="AN7" s="7" t="s">
        <v>0</v>
      </c>
      <c r="AR7" s="100"/>
      <c r="BE7" s="94"/>
      <c r="BS7" s="103" t="s">
        <v>78</v>
      </c>
    </row>
    <row r="8" spans="1:74" ht="12" customHeight="1">
      <c r="B8" s="100"/>
      <c r="D8" s="67" t="s">
        <v>55</v>
      </c>
      <c r="K8" s="7" t="s">
        <v>87</v>
      </c>
      <c r="AK8" s="67" t="s">
        <v>54</v>
      </c>
      <c r="AN8" s="107" t="s">
        <v>86</v>
      </c>
      <c r="AR8" s="100"/>
      <c r="BE8" s="94"/>
      <c r="BS8" s="103" t="s">
        <v>78</v>
      </c>
    </row>
    <row r="9" spans="1:74" ht="14.4" customHeight="1">
      <c r="B9" s="100"/>
      <c r="AR9" s="100"/>
      <c r="BE9" s="94"/>
      <c r="BS9" s="103" t="s">
        <v>78</v>
      </c>
    </row>
    <row r="10" spans="1:74" ht="12" customHeight="1">
      <c r="B10" s="100"/>
      <c r="D10" s="67" t="s">
        <v>53</v>
      </c>
      <c r="AK10" s="67" t="s">
        <v>80</v>
      </c>
      <c r="AN10" s="7" t="s">
        <v>85</v>
      </c>
      <c r="AR10" s="100"/>
      <c r="BE10" s="94"/>
      <c r="BS10" s="103" t="s">
        <v>78</v>
      </c>
    </row>
    <row r="11" spans="1:74" ht="18.45" customHeight="1">
      <c r="B11" s="100"/>
      <c r="E11" s="7" t="s">
        <v>84</v>
      </c>
      <c r="AK11" s="67" t="s">
        <v>76</v>
      </c>
      <c r="AN11" s="7" t="s">
        <v>83</v>
      </c>
      <c r="AR11" s="100"/>
      <c r="BE11" s="94"/>
      <c r="BS11" s="103" t="s">
        <v>78</v>
      </c>
    </row>
    <row r="12" spans="1:74" ht="7" customHeight="1">
      <c r="B12" s="100"/>
      <c r="AR12" s="100"/>
      <c r="BE12" s="94"/>
      <c r="BS12" s="103" t="s">
        <v>78</v>
      </c>
    </row>
    <row r="13" spans="1:74" ht="12" customHeight="1">
      <c r="B13" s="100"/>
      <c r="D13" s="67" t="s">
        <v>50</v>
      </c>
      <c r="AK13" s="67" t="s">
        <v>80</v>
      </c>
      <c r="AN13" s="104" t="s">
        <v>82</v>
      </c>
      <c r="AR13" s="100"/>
      <c r="BE13" s="94"/>
      <c r="BS13" s="103" t="s">
        <v>78</v>
      </c>
    </row>
    <row r="14" spans="1:74" ht="12.3">
      <c r="B14" s="100"/>
      <c r="E14" s="106" t="s">
        <v>82</v>
      </c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67" t="s">
        <v>76</v>
      </c>
      <c r="AN14" s="104" t="s">
        <v>82</v>
      </c>
      <c r="AR14" s="100"/>
      <c r="BE14" s="94"/>
      <c r="BS14" s="103" t="s">
        <v>78</v>
      </c>
    </row>
    <row r="15" spans="1:74" ht="7" customHeight="1">
      <c r="B15" s="100"/>
      <c r="AR15" s="100"/>
      <c r="BE15" s="94"/>
      <c r="BS15" s="103" t="s">
        <v>81</v>
      </c>
    </row>
    <row r="16" spans="1:74" ht="12" customHeight="1">
      <c r="B16" s="100"/>
      <c r="D16" s="67" t="s">
        <v>52</v>
      </c>
      <c r="AK16" s="67" t="s">
        <v>80</v>
      </c>
      <c r="AN16" s="7" t="s">
        <v>79</v>
      </c>
      <c r="AR16" s="100"/>
      <c r="BE16" s="94"/>
      <c r="BS16" s="103" t="s">
        <v>81</v>
      </c>
    </row>
    <row r="17" spans="2:71" ht="18.45" customHeight="1">
      <c r="B17" s="100"/>
      <c r="E17" s="7" t="s">
        <v>77</v>
      </c>
      <c r="AK17" s="67" t="s">
        <v>76</v>
      </c>
      <c r="AN17" s="7" t="s">
        <v>75</v>
      </c>
      <c r="AR17" s="100"/>
      <c r="BE17" s="94"/>
      <c r="BS17" s="103" t="s">
        <v>74</v>
      </c>
    </row>
    <row r="18" spans="2:71" ht="7" customHeight="1">
      <c r="B18" s="100"/>
      <c r="AR18" s="100"/>
      <c r="BE18" s="94"/>
      <c r="BS18" s="103" t="s">
        <v>78</v>
      </c>
    </row>
    <row r="19" spans="2:71" ht="12" customHeight="1">
      <c r="B19" s="100"/>
      <c r="D19" s="67" t="s">
        <v>49</v>
      </c>
      <c r="AK19" s="67" t="s">
        <v>80</v>
      </c>
      <c r="AN19" s="7" t="s">
        <v>79</v>
      </c>
      <c r="AR19" s="100"/>
      <c r="BE19" s="94"/>
      <c r="BS19" s="103" t="s">
        <v>78</v>
      </c>
    </row>
    <row r="20" spans="2:71" ht="18.45" customHeight="1">
      <c r="B20" s="100"/>
      <c r="E20" s="7" t="s">
        <v>77</v>
      </c>
      <c r="AK20" s="67" t="s">
        <v>76</v>
      </c>
      <c r="AN20" s="7" t="s">
        <v>75</v>
      </c>
      <c r="AR20" s="100"/>
      <c r="BE20" s="94"/>
      <c r="BS20" s="103" t="s">
        <v>74</v>
      </c>
    </row>
    <row r="21" spans="2:71" ht="7" customHeight="1">
      <c r="B21" s="100"/>
      <c r="AR21" s="100"/>
      <c r="BE21" s="94"/>
    </row>
    <row r="22" spans="2:71" ht="12" customHeight="1">
      <c r="B22" s="100"/>
      <c r="D22" s="67" t="s">
        <v>73</v>
      </c>
      <c r="AR22" s="100"/>
      <c r="BE22" s="94"/>
    </row>
    <row r="23" spans="2:71" ht="47.25" customHeight="1">
      <c r="B23" s="100"/>
      <c r="E23" s="102" t="s">
        <v>72</v>
      </c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  <c r="AI23" s="102"/>
      <c r="AJ23" s="102"/>
      <c r="AK23" s="102"/>
      <c r="AL23" s="102"/>
      <c r="AM23" s="102"/>
      <c r="AN23" s="102"/>
      <c r="AR23" s="100"/>
      <c r="BE23" s="94"/>
    </row>
    <row r="24" spans="2:71" ht="7" customHeight="1">
      <c r="B24" s="100"/>
      <c r="AR24" s="100"/>
      <c r="BE24" s="94"/>
    </row>
    <row r="25" spans="2:71" ht="7" customHeight="1">
      <c r="B25" s="100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  <c r="AK25" s="101"/>
      <c r="AL25" s="101"/>
      <c r="AM25" s="101"/>
      <c r="AN25" s="101"/>
      <c r="AO25" s="101"/>
      <c r="AR25" s="100"/>
      <c r="BE25" s="94"/>
    </row>
    <row r="26" spans="2:71" s="2" customFormat="1" ht="25.9" customHeight="1">
      <c r="B26" s="3"/>
      <c r="D26" s="99" t="s">
        <v>71</v>
      </c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98"/>
      <c r="AG26" s="98"/>
      <c r="AH26" s="98"/>
      <c r="AI26" s="98"/>
      <c r="AJ26" s="98"/>
      <c r="AK26" s="97">
        <f>ROUND(AG54,2)</f>
        <v>0</v>
      </c>
      <c r="AL26" s="96"/>
      <c r="AM26" s="96"/>
      <c r="AN26" s="96"/>
      <c r="AO26" s="96"/>
      <c r="AR26" s="3"/>
      <c r="BE26" s="94"/>
    </row>
    <row r="27" spans="2:71" s="2" customFormat="1" ht="7" customHeight="1">
      <c r="B27" s="3"/>
      <c r="AR27" s="3"/>
      <c r="BE27" s="94"/>
    </row>
    <row r="28" spans="2:71" s="2" customFormat="1" ht="12.3">
      <c r="B28" s="3"/>
      <c r="L28" s="95" t="s">
        <v>70</v>
      </c>
      <c r="M28" s="95"/>
      <c r="N28" s="95"/>
      <c r="O28" s="95"/>
      <c r="P28" s="95"/>
      <c r="W28" s="95" t="s">
        <v>69</v>
      </c>
      <c r="X28" s="95"/>
      <c r="Y28" s="95"/>
      <c r="Z28" s="95"/>
      <c r="AA28" s="95"/>
      <c r="AB28" s="95"/>
      <c r="AC28" s="95"/>
      <c r="AD28" s="95"/>
      <c r="AE28" s="95"/>
      <c r="AK28" s="95" t="s">
        <v>68</v>
      </c>
      <c r="AL28" s="95"/>
      <c r="AM28" s="95"/>
      <c r="AN28" s="95"/>
      <c r="AO28" s="95"/>
      <c r="AR28" s="3"/>
      <c r="BE28" s="94"/>
    </row>
    <row r="29" spans="2:71" s="88" customFormat="1" ht="14.4" customHeight="1">
      <c r="B29" s="89"/>
      <c r="D29" s="67" t="s">
        <v>67</v>
      </c>
      <c r="F29" s="67" t="s">
        <v>66</v>
      </c>
      <c r="L29" s="92">
        <v>0.21</v>
      </c>
      <c r="M29" s="90"/>
      <c r="N29" s="90"/>
      <c r="O29" s="90"/>
      <c r="P29" s="90"/>
      <c r="W29" s="91">
        <f>ROUND(AZ54, 2)</f>
        <v>0</v>
      </c>
      <c r="X29" s="90"/>
      <c r="Y29" s="90"/>
      <c r="Z29" s="90"/>
      <c r="AA29" s="90"/>
      <c r="AB29" s="90"/>
      <c r="AC29" s="90"/>
      <c r="AD29" s="90"/>
      <c r="AE29" s="90"/>
      <c r="AK29" s="91">
        <f>ROUND(AV54, 2)</f>
        <v>0</v>
      </c>
      <c r="AL29" s="90"/>
      <c r="AM29" s="90"/>
      <c r="AN29" s="90"/>
      <c r="AO29" s="90"/>
      <c r="AR29" s="89"/>
      <c r="BE29" s="93"/>
    </row>
    <row r="30" spans="2:71" s="88" customFormat="1" ht="14.4" customHeight="1">
      <c r="B30" s="89"/>
      <c r="F30" s="67" t="s">
        <v>65</v>
      </c>
      <c r="L30" s="92">
        <v>0.12</v>
      </c>
      <c r="M30" s="90"/>
      <c r="N30" s="90"/>
      <c r="O30" s="90"/>
      <c r="P30" s="90"/>
      <c r="W30" s="91">
        <f>ROUND(BA54, 2)</f>
        <v>0</v>
      </c>
      <c r="X30" s="90"/>
      <c r="Y30" s="90"/>
      <c r="Z30" s="90"/>
      <c r="AA30" s="90"/>
      <c r="AB30" s="90"/>
      <c r="AC30" s="90"/>
      <c r="AD30" s="90"/>
      <c r="AE30" s="90"/>
      <c r="AK30" s="91">
        <f>ROUND(AW54, 2)</f>
        <v>0</v>
      </c>
      <c r="AL30" s="90"/>
      <c r="AM30" s="90"/>
      <c r="AN30" s="90"/>
      <c r="AO30" s="90"/>
      <c r="AR30" s="89"/>
      <c r="BE30" s="93"/>
    </row>
    <row r="31" spans="2:71" s="88" customFormat="1" ht="14.4" hidden="1" customHeight="1">
      <c r="B31" s="89"/>
      <c r="F31" s="67" t="s">
        <v>64</v>
      </c>
      <c r="L31" s="92">
        <v>0.21</v>
      </c>
      <c r="M31" s="90"/>
      <c r="N31" s="90"/>
      <c r="O31" s="90"/>
      <c r="P31" s="90"/>
      <c r="W31" s="91">
        <f>ROUND(BB54, 2)</f>
        <v>0</v>
      </c>
      <c r="X31" s="90"/>
      <c r="Y31" s="90"/>
      <c r="Z31" s="90"/>
      <c r="AA31" s="90"/>
      <c r="AB31" s="90"/>
      <c r="AC31" s="90"/>
      <c r="AD31" s="90"/>
      <c r="AE31" s="90"/>
      <c r="AK31" s="91">
        <v>0</v>
      </c>
      <c r="AL31" s="90"/>
      <c r="AM31" s="90"/>
      <c r="AN31" s="90"/>
      <c r="AO31" s="90"/>
      <c r="AR31" s="89"/>
      <c r="BE31" s="93"/>
    </row>
    <row r="32" spans="2:71" s="88" customFormat="1" ht="14.4" hidden="1" customHeight="1">
      <c r="B32" s="89"/>
      <c r="F32" s="67" t="s">
        <v>63</v>
      </c>
      <c r="L32" s="92">
        <v>0.12</v>
      </c>
      <c r="M32" s="90"/>
      <c r="N32" s="90"/>
      <c r="O32" s="90"/>
      <c r="P32" s="90"/>
      <c r="W32" s="91">
        <f>ROUND(BC54, 2)</f>
        <v>0</v>
      </c>
      <c r="X32" s="90"/>
      <c r="Y32" s="90"/>
      <c r="Z32" s="90"/>
      <c r="AA32" s="90"/>
      <c r="AB32" s="90"/>
      <c r="AC32" s="90"/>
      <c r="AD32" s="90"/>
      <c r="AE32" s="90"/>
      <c r="AK32" s="91">
        <v>0</v>
      </c>
      <c r="AL32" s="90"/>
      <c r="AM32" s="90"/>
      <c r="AN32" s="90"/>
      <c r="AO32" s="90"/>
      <c r="AR32" s="89"/>
      <c r="BE32" s="93"/>
    </row>
    <row r="33" spans="2:44" s="88" customFormat="1" ht="14.4" hidden="1" customHeight="1">
      <c r="B33" s="89"/>
      <c r="F33" s="67" t="s">
        <v>62</v>
      </c>
      <c r="L33" s="92">
        <v>0</v>
      </c>
      <c r="M33" s="90"/>
      <c r="N33" s="90"/>
      <c r="O33" s="90"/>
      <c r="P33" s="90"/>
      <c r="W33" s="91">
        <f>ROUND(BD54, 2)</f>
        <v>0</v>
      </c>
      <c r="X33" s="90"/>
      <c r="Y33" s="90"/>
      <c r="Z33" s="90"/>
      <c r="AA33" s="90"/>
      <c r="AB33" s="90"/>
      <c r="AC33" s="90"/>
      <c r="AD33" s="90"/>
      <c r="AE33" s="90"/>
      <c r="AK33" s="91">
        <v>0</v>
      </c>
      <c r="AL33" s="90"/>
      <c r="AM33" s="90"/>
      <c r="AN33" s="90"/>
      <c r="AO33" s="90"/>
      <c r="AR33" s="89"/>
    </row>
    <row r="34" spans="2:44" s="2" customFormat="1" ht="7" customHeight="1">
      <c r="B34" s="3"/>
      <c r="AR34" s="3"/>
    </row>
    <row r="35" spans="2:44" s="2" customFormat="1" ht="25.9" customHeight="1">
      <c r="B35" s="3"/>
      <c r="C35" s="80"/>
      <c r="D35" s="87" t="s">
        <v>61</v>
      </c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6" t="s">
        <v>60</v>
      </c>
      <c r="U35" s="84"/>
      <c r="V35" s="84"/>
      <c r="W35" s="84"/>
      <c r="X35" s="85" t="s">
        <v>59</v>
      </c>
      <c r="Y35" s="82"/>
      <c r="Z35" s="82"/>
      <c r="AA35" s="82"/>
      <c r="AB35" s="82"/>
      <c r="AC35" s="84"/>
      <c r="AD35" s="84"/>
      <c r="AE35" s="84"/>
      <c r="AF35" s="84"/>
      <c r="AG35" s="84"/>
      <c r="AH35" s="84"/>
      <c r="AI35" s="84"/>
      <c r="AJ35" s="84"/>
      <c r="AK35" s="83">
        <f>SUM(AK26:AK33)</f>
        <v>0</v>
      </c>
      <c r="AL35" s="82"/>
      <c r="AM35" s="82"/>
      <c r="AN35" s="82"/>
      <c r="AO35" s="81"/>
      <c r="AP35" s="80"/>
      <c r="AQ35" s="80"/>
      <c r="AR35" s="3"/>
    </row>
    <row r="36" spans="2:44" s="2" customFormat="1" ht="7" customHeight="1">
      <c r="B36" s="3"/>
      <c r="AR36" s="3"/>
    </row>
    <row r="37" spans="2:44" s="2" customFormat="1" ht="7" customHeight="1">
      <c r="B37" s="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3"/>
    </row>
    <row r="41" spans="2:44" s="2" customFormat="1" ht="7" customHeight="1">
      <c r="B41" s="79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3"/>
    </row>
    <row r="42" spans="2:44" s="2" customFormat="1" ht="25" customHeight="1">
      <c r="B42" s="3"/>
      <c r="C42" s="77" t="s">
        <v>58</v>
      </c>
      <c r="AR42" s="3"/>
    </row>
    <row r="43" spans="2:44" s="2" customFormat="1" ht="7" customHeight="1">
      <c r="B43" s="3"/>
      <c r="AR43" s="3"/>
    </row>
    <row r="44" spans="2:44" s="6" customFormat="1" ht="12" customHeight="1">
      <c r="B44" s="12"/>
      <c r="C44" s="67" t="s">
        <v>57</v>
      </c>
      <c r="L44" s="6" t="str">
        <f>K5</f>
        <v>2023-12</v>
      </c>
      <c r="AR44" s="12"/>
    </row>
    <row r="45" spans="2:44" s="72" customFormat="1" ht="37" customHeight="1">
      <c r="B45" s="73"/>
      <c r="C45" s="76" t="s">
        <v>56</v>
      </c>
      <c r="L45" s="75" t="str">
        <f>K6</f>
        <v>Holice - Podhráz - výměna vodovodu LT80</v>
      </c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R45" s="73"/>
    </row>
    <row r="46" spans="2:44" s="2" customFormat="1" ht="7" customHeight="1">
      <c r="B46" s="3"/>
      <c r="AR46" s="3"/>
    </row>
    <row r="47" spans="2:44" s="2" customFormat="1" ht="12" customHeight="1">
      <c r="B47" s="3"/>
      <c r="C47" s="67" t="s">
        <v>55</v>
      </c>
      <c r="L47" s="71" t="str">
        <f>IF(K8="","",K8)</f>
        <v>Holice</v>
      </c>
      <c r="AI47" s="67" t="s">
        <v>54</v>
      </c>
      <c r="AM47" s="70" t="str">
        <f>IF(AN8= "","",AN8)</f>
        <v>25. 4. 2024</v>
      </c>
      <c r="AN47" s="70"/>
      <c r="AR47" s="3"/>
    </row>
    <row r="48" spans="2:44" s="2" customFormat="1" ht="7" customHeight="1">
      <c r="B48" s="3"/>
      <c r="AR48" s="3"/>
    </row>
    <row r="49" spans="1:91" s="2" customFormat="1" ht="15.15" customHeight="1">
      <c r="B49" s="3"/>
      <c r="C49" s="67" t="s">
        <v>53</v>
      </c>
      <c r="L49" s="6" t="str">
        <f>IF(E11= "","",E11)</f>
        <v>Vodovody a kanalizace Pardubice, a.s.</v>
      </c>
      <c r="AI49" s="67" t="s">
        <v>52</v>
      </c>
      <c r="AM49" s="66" t="str">
        <f>IF(E17="","",E17)</f>
        <v>PLP Projektstav s.r.o.</v>
      </c>
      <c r="AN49" s="65"/>
      <c r="AO49" s="65"/>
      <c r="AP49" s="65"/>
      <c r="AR49" s="3"/>
      <c r="AS49" s="69" t="s">
        <v>51</v>
      </c>
      <c r="AT49" s="68"/>
      <c r="AU49" s="51"/>
      <c r="AV49" s="51"/>
      <c r="AW49" s="51"/>
      <c r="AX49" s="51"/>
      <c r="AY49" s="51"/>
      <c r="AZ49" s="51"/>
      <c r="BA49" s="51"/>
      <c r="BB49" s="51"/>
      <c r="BC49" s="51"/>
      <c r="BD49" s="50"/>
    </row>
    <row r="50" spans="1:91" s="2" customFormat="1" ht="15.15" customHeight="1">
      <c r="B50" s="3"/>
      <c r="C50" s="67" t="s">
        <v>50</v>
      </c>
      <c r="L50" s="6" t="str">
        <f>IF(E14= "Vyplň údaj","",E14)</f>
        <v/>
      </c>
      <c r="AI50" s="67" t="s">
        <v>49</v>
      </c>
      <c r="AM50" s="66" t="str">
        <f>IF(E20="","",E20)</f>
        <v>PLP Projektstav s.r.o.</v>
      </c>
      <c r="AN50" s="65"/>
      <c r="AO50" s="65"/>
      <c r="AP50" s="65"/>
      <c r="AR50" s="3"/>
      <c r="AS50" s="64"/>
      <c r="AT50" s="63"/>
      <c r="BD50" s="62"/>
    </row>
    <row r="51" spans="1:91" s="2" customFormat="1" ht="10.8" customHeight="1">
      <c r="B51" s="3"/>
      <c r="AR51" s="3"/>
      <c r="AS51" s="64"/>
      <c r="AT51" s="63"/>
      <c r="BD51" s="62"/>
    </row>
    <row r="52" spans="1:91" s="2" customFormat="1" ht="29.25" customHeight="1">
      <c r="B52" s="3"/>
      <c r="C52" s="61" t="s">
        <v>48</v>
      </c>
      <c r="D52" s="57"/>
      <c r="E52" s="57"/>
      <c r="F52" s="57"/>
      <c r="G52" s="57"/>
      <c r="H52" s="60"/>
      <c r="I52" s="58" t="s">
        <v>47</v>
      </c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9" t="s">
        <v>46</v>
      </c>
      <c r="AH52" s="57"/>
      <c r="AI52" s="57"/>
      <c r="AJ52" s="57"/>
      <c r="AK52" s="57"/>
      <c r="AL52" s="57"/>
      <c r="AM52" s="57"/>
      <c r="AN52" s="58" t="s">
        <v>45</v>
      </c>
      <c r="AO52" s="57"/>
      <c r="AP52" s="57"/>
      <c r="AQ52" s="56" t="s">
        <v>44</v>
      </c>
      <c r="AR52" s="3"/>
      <c r="AS52" s="55" t="s">
        <v>43</v>
      </c>
      <c r="AT52" s="54" t="s">
        <v>42</v>
      </c>
      <c r="AU52" s="54" t="s">
        <v>41</v>
      </c>
      <c r="AV52" s="54" t="s">
        <v>40</v>
      </c>
      <c r="AW52" s="54" t="s">
        <v>39</v>
      </c>
      <c r="AX52" s="54" t="s">
        <v>38</v>
      </c>
      <c r="AY52" s="54" t="s">
        <v>37</v>
      </c>
      <c r="AZ52" s="54" t="s">
        <v>36</v>
      </c>
      <c r="BA52" s="54" t="s">
        <v>35</v>
      </c>
      <c r="BB52" s="54" t="s">
        <v>34</v>
      </c>
      <c r="BC52" s="54" t="s">
        <v>33</v>
      </c>
      <c r="BD52" s="53" t="s">
        <v>32</v>
      </c>
    </row>
    <row r="53" spans="1:91" s="2" customFormat="1" ht="10.8" customHeight="1">
      <c r="B53" s="3"/>
      <c r="AR53" s="3"/>
      <c r="AS53" s="52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0"/>
    </row>
    <row r="54" spans="1:91" s="37" customFormat="1" ht="32.4" customHeight="1">
      <c r="B54" s="44"/>
      <c r="C54" s="49" t="s">
        <v>31</v>
      </c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7">
        <f>ROUND(AG55+AG57+AG59+AG61,2)</f>
        <v>0</v>
      </c>
      <c r="AH54" s="47"/>
      <c r="AI54" s="47"/>
      <c r="AJ54" s="47"/>
      <c r="AK54" s="47"/>
      <c r="AL54" s="47"/>
      <c r="AM54" s="47"/>
      <c r="AN54" s="46">
        <f>SUM(AG54,AT54)</f>
        <v>0</v>
      </c>
      <c r="AO54" s="46"/>
      <c r="AP54" s="46"/>
      <c r="AQ54" s="45" t="s">
        <v>0</v>
      </c>
      <c r="AR54" s="44"/>
      <c r="AS54" s="43">
        <f>ROUND(AS55+AS57+AS59+AS61,2)</f>
        <v>0</v>
      </c>
      <c r="AT54" s="41">
        <f>ROUND(SUM(AV54:AW54),2)</f>
        <v>0</v>
      </c>
      <c r="AU54" s="42">
        <f>ROUND(AU55+AU57+AU59+AU61,5)</f>
        <v>0</v>
      </c>
      <c r="AV54" s="41">
        <f>ROUND(AZ54*L29,2)</f>
        <v>0</v>
      </c>
      <c r="AW54" s="41">
        <f>ROUND(BA54*L30,2)</f>
        <v>0</v>
      </c>
      <c r="AX54" s="41">
        <f>ROUND(BB54*L29,2)</f>
        <v>0</v>
      </c>
      <c r="AY54" s="41">
        <f>ROUND(BC54*L30,2)</f>
        <v>0</v>
      </c>
      <c r="AZ54" s="41">
        <f>ROUND(AZ55+AZ57+AZ59+AZ61,2)</f>
        <v>0</v>
      </c>
      <c r="BA54" s="41">
        <f>ROUND(BA55+BA57+BA59+BA61,2)</f>
        <v>0</v>
      </c>
      <c r="BB54" s="41">
        <f>ROUND(BB55+BB57+BB59+BB61,2)</f>
        <v>0</v>
      </c>
      <c r="BC54" s="41">
        <f>ROUND(BC55+BC57+BC59+BC61,2)</f>
        <v>0</v>
      </c>
      <c r="BD54" s="40">
        <f>ROUND(BD55+BD57+BD59+BD61,2)</f>
        <v>0</v>
      </c>
      <c r="BS54" s="38" t="s">
        <v>12</v>
      </c>
      <c r="BT54" s="38" t="s">
        <v>30</v>
      </c>
      <c r="BU54" s="39" t="s">
        <v>10</v>
      </c>
      <c r="BV54" s="38" t="s">
        <v>3</v>
      </c>
      <c r="BW54" s="38" t="s">
        <v>9</v>
      </c>
      <c r="BX54" s="38" t="s">
        <v>29</v>
      </c>
      <c r="CL54" s="38" t="s">
        <v>0</v>
      </c>
    </row>
    <row r="55" spans="1:91" s="19" customFormat="1" ht="16.5" customHeight="1">
      <c r="B55" s="25"/>
      <c r="C55" s="32"/>
      <c r="D55" s="30" t="s">
        <v>28</v>
      </c>
      <c r="E55" s="30"/>
      <c r="F55" s="30"/>
      <c r="G55" s="30"/>
      <c r="H55" s="30"/>
      <c r="I55" s="31"/>
      <c r="J55" s="30" t="s">
        <v>27</v>
      </c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29">
        <f>ROUND(AG56,2)</f>
        <v>0</v>
      </c>
      <c r="AH55" s="27"/>
      <c r="AI55" s="27"/>
      <c r="AJ55" s="27"/>
      <c r="AK55" s="27"/>
      <c r="AL55" s="27"/>
      <c r="AM55" s="27"/>
      <c r="AN55" s="28">
        <f>SUM(AG55,AT55)</f>
        <v>0</v>
      </c>
      <c r="AO55" s="27"/>
      <c r="AP55" s="27"/>
      <c r="AQ55" s="26" t="s">
        <v>24</v>
      </c>
      <c r="AR55" s="25"/>
      <c r="AS55" s="24">
        <f>ROUND(AS56,2)</f>
        <v>0</v>
      </c>
      <c r="AT55" s="22">
        <f>ROUND(SUM(AV55:AW55),2)</f>
        <v>0</v>
      </c>
      <c r="AU55" s="23">
        <f>ROUND(AU56,5)</f>
        <v>0</v>
      </c>
      <c r="AV55" s="22">
        <f>ROUND(AZ55*L29,2)</f>
        <v>0</v>
      </c>
      <c r="AW55" s="22">
        <f>ROUND(BA55*L30,2)</f>
        <v>0</v>
      </c>
      <c r="AX55" s="22">
        <f>ROUND(BB55*L29,2)</f>
        <v>0</v>
      </c>
      <c r="AY55" s="22">
        <f>ROUND(BC55*L30,2)</f>
        <v>0</v>
      </c>
      <c r="AZ55" s="22">
        <f>ROUND(AZ56,2)</f>
        <v>0</v>
      </c>
      <c r="BA55" s="22">
        <f>ROUND(BA56,2)</f>
        <v>0</v>
      </c>
      <c r="BB55" s="22">
        <f>ROUND(BB56,2)</f>
        <v>0</v>
      </c>
      <c r="BC55" s="22">
        <f>ROUND(BC56,2)</f>
        <v>0</v>
      </c>
      <c r="BD55" s="21">
        <f>ROUND(BD56,2)</f>
        <v>0</v>
      </c>
      <c r="BS55" s="20" t="s">
        <v>12</v>
      </c>
      <c r="BT55" s="20" t="s">
        <v>11</v>
      </c>
      <c r="BU55" s="20" t="s">
        <v>10</v>
      </c>
      <c r="BV55" s="20" t="s">
        <v>3</v>
      </c>
      <c r="BW55" s="20" t="s">
        <v>25</v>
      </c>
      <c r="BX55" s="20" t="s">
        <v>9</v>
      </c>
      <c r="CL55" s="20" t="s">
        <v>0</v>
      </c>
      <c r="CM55" s="20" t="s">
        <v>4</v>
      </c>
    </row>
    <row r="56" spans="1:91" s="6" customFormat="1" ht="16.5" customHeight="1">
      <c r="A56" s="18" t="s">
        <v>8</v>
      </c>
      <c r="B56" s="12"/>
      <c r="C56" s="17"/>
      <c r="D56" s="17"/>
      <c r="E56" s="16" t="s">
        <v>28</v>
      </c>
      <c r="F56" s="16"/>
      <c r="G56" s="16"/>
      <c r="H56" s="16"/>
      <c r="I56" s="16"/>
      <c r="J56" s="17"/>
      <c r="K56" s="16" t="s">
        <v>27</v>
      </c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5">
        <f>'SO 1 - Vodovod'!J32</f>
        <v>0</v>
      </c>
      <c r="AH56" s="14"/>
      <c r="AI56" s="14"/>
      <c r="AJ56" s="14"/>
      <c r="AK56" s="14"/>
      <c r="AL56" s="14"/>
      <c r="AM56" s="14"/>
      <c r="AN56" s="15">
        <f>SUM(AG56,AT56)</f>
        <v>0</v>
      </c>
      <c r="AO56" s="14"/>
      <c r="AP56" s="14"/>
      <c r="AQ56" s="13" t="s">
        <v>5</v>
      </c>
      <c r="AR56" s="12"/>
      <c r="AS56" s="36">
        <v>0</v>
      </c>
      <c r="AT56" s="34">
        <f>ROUND(SUM(AV56:AW56),2)</f>
        <v>0</v>
      </c>
      <c r="AU56" s="35">
        <f>'SO 1 - Vodovod'!P97</f>
        <v>0</v>
      </c>
      <c r="AV56" s="34">
        <f>'SO 1 - Vodovod'!J35</f>
        <v>0</v>
      </c>
      <c r="AW56" s="34">
        <f>'SO 1 - Vodovod'!J36</f>
        <v>0</v>
      </c>
      <c r="AX56" s="34">
        <f>'SO 1 - Vodovod'!J37</f>
        <v>0</v>
      </c>
      <c r="AY56" s="34">
        <f>'SO 1 - Vodovod'!J38</f>
        <v>0</v>
      </c>
      <c r="AZ56" s="34">
        <f>'SO 1 - Vodovod'!F35</f>
        <v>0</v>
      </c>
      <c r="BA56" s="34">
        <f>'SO 1 - Vodovod'!F36</f>
        <v>0</v>
      </c>
      <c r="BB56" s="34">
        <f>'SO 1 - Vodovod'!F37</f>
        <v>0</v>
      </c>
      <c r="BC56" s="34">
        <f>'SO 1 - Vodovod'!F38</f>
        <v>0</v>
      </c>
      <c r="BD56" s="33">
        <f>'SO 1 - Vodovod'!F39</f>
        <v>0</v>
      </c>
      <c r="BT56" s="7" t="s">
        <v>4</v>
      </c>
      <c r="BV56" s="7" t="s">
        <v>3</v>
      </c>
      <c r="BW56" s="7" t="s">
        <v>26</v>
      </c>
      <c r="BX56" s="7" t="s">
        <v>25</v>
      </c>
      <c r="CL56" s="7" t="s">
        <v>0</v>
      </c>
    </row>
    <row r="57" spans="1:91" s="19" customFormat="1" ht="16.5" customHeight="1">
      <c r="B57" s="25"/>
      <c r="C57" s="32"/>
      <c r="D57" s="30" t="s">
        <v>23</v>
      </c>
      <c r="E57" s="30"/>
      <c r="F57" s="30"/>
      <c r="G57" s="30"/>
      <c r="H57" s="30"/>
      <c r="I57" s="31"/>
      <c r="J57" s="30" t="s">
        <v>22</v>
      </c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29">
        <f>ROUND(AG58,2)</f>
        <v>0</v>
      </c>
      <c r="AH57" s="27"/>
      <c r="AI57" s="27"/>
      <c r="AJ57" s="27"/>
      <c r="AK57" s="27"/>
      <c r="AL57" s="27"/>
      <c r="AM57" s="27"/>
      <c r="AN57" s="28">
        <f>SUM(AG57,AT57)</f>
        <v>0</v>
      </c>
      <c r="AO57" s="27"/>
      <c r="AP57" s="27"/>
      <c r="AQ57" s="26" t="s">
        <v>24</v>
      </c>
      <c r="AR57" s="25"/>
      <c r="AS57" s="24">
        <f>ROUND(AS58,2)</f>
        <v>0</v>
      </c>
      <c r="AT57" s="22">
        <f>ROUND(SUM(AV57:AW57),2)</f>
        <v>0</v>
      </c>
      <c r="AU57" s="23">
        <f>ROUND(AU58,5)</f>
        <v>0</v>
      </c>
      <c r="AV57" s="22">
        <f>ROUND(AZ57*L29,2)</f>
        <v>0</v>
      </c>
      <c r="AW57" s="22">
        <f>ROUND(BA57*L30,2)</f>
        <v>0</v>
      </c>
      <c r="AX57" s="22">
        <f>ROUND(BB57*L29,2)</f>
        <v>0</v>
      </c>
      <c r="AY57" s="22">
        <f>ROUND(BC57*L30,2)</f>
        <v>0</v>
      </c>
      <c r="AZ57" s="22">
        <f>ROUND(AZ58,2)</f>
        <v>0</v>
      </c>
      <c r="BA57" s="22">
        <f>ROUND(BA58,2)</f>
        <v>0</v>
      </c>
      <c r="BB57" s="22">
        <f>ROUND(BB58,2)</f>
        <v>0</v>
      </c>
      <c r="BC57" s="22">
        <f>ROUND(BC58,2)</f>
        <v>0</v>
      </c>
      <c r="BD57" s="21">
        <f>ROUND(BD58,2)</f>
        <v>0</v>
      </c>
      <c r="BS57" s="20" t="s">
        <v>12</v>
      </c>
      <c r="BT57" s="20" t="s">
        <v>11</v>
      </c>
      <c r="BU57" s="20" t="s">
        <v>10</v>
      </c>
      <c r="BV57" s="20" t="s">
        <v>3</v>
      </c>
      <c r="BW57" s="20" t="s">
        <v>20</v>
      </c>
      <c r="BX57" s="20" t="s">
        <v>9</v>
      </c>
      <c r="CL57" s="20" t="s">
        <v>0</v>
      </c>
      <c r="CM57" s="20" t="s">
        <v>4</v>
      </c>
    </row>
    <row r="58" spans="1:91" s="6" customFormat="1" ht="16.5" customHeight="1">
      <c r="A58" s="18" t="s">
        <v>8</v>
      </c>
      <c r="B58" s="12"/>
      <c r="C58" s="17"/>
      <c r="D58" s="17"/>
      <c r="E58" s="16" t="s">
        <v>23</v>
      </c>
      <c r="F58" s="16"/>
      <c r="G58" s="16"/>
      <c r="H58" s="16"/>
      <c r="I58" s="16"/>
      <c r="J58" s="17"/>
      <c r="K58" s="16" t="s">
        <v>22</v>
      </c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5">
        <f>'SO 1.2 - Přepojení vodovodu'!J32</f>
        <v>0</v>
      </c>
      <c r="AH58" s="14"/>
      <c r="AI58" s="14"/>
      <c r="AJ58" s="14"/>
      <c r="AK58" s="14"/>
      <c r="AL58" s="14"/>
      <c r="AM58" s="14"/>
      <c r="AN58" s="15">
        <f>SUM(AG58,AT58)</f>
        <v>0</v>
      </c>
      <c r="AO58" s="14"/>
      <c r="AP58" s="14"/>
      <c r="AQ58" s="13" t="s">
        <v>5</v>
      </c>
      <c r="AR58" s="12"/>
      <c r="AS58" s="36">
        <v>0</v>
      </c>
      <c r="AT58" s="34">
        <f>ROUND(SUM(AV58:AW58),2)</f>
        <v>0</v>
      </c>
      <c r="AU58" s="35">
        <f>'SO 1.2 - Přepojení vodovodu'!P98</f>
        <v>0</v>
      </c>
      <c r="AV58" s="34">
        <f>'SO 1.2 - Přepojení vodovodu'!J35</f>
        <v>0</v>
      </c>
      <c r="AW58" s="34">
        <f>'SO 1.2 - Přepojení vodovodu'!J36</f>
        <v>0</v>
      </c>
      <c r="AX58" s="34">
        <f>'SO 1.2 - Přepojení vodovodu'!J37</f>
        <v>0</v>
      </c>
      <c r="AY58" s="34">
        <f>'SO 1.2 - Přepojení vodovodu'!J38</f>
        <v>0</v>
      </c>
      <c r="AZ58" s="34">
        <f>'SO 1.2 - Přepojení vodovodu'!F35</f>
        <v>0</v>
      </c>
      <c r="BA58" s="34">
        <f>'SO 1.2 - Přepojení vodovodu'!F36</f>
        <v>0</v>
      </c>
      <c r="BB58" s="34">
        <f>'SO 1.2 - Přepojení vodovodu'!F37</f>
        <v>0</v>
      </c>
      <c r="BC58" s="34">
        <f>'SO 1.2 - Přepojení vodovodu'!F38</f>
        <v>0</v>
      </c>
      <c r="BD58" s="33">
        <f>'SO 1.2 - Přepojení vodovodu'!F39</f>
        <v>0</v>
      </c>
      <c r="BT58" s="7" t="s">
        <v>4</v>
      </c>
      <c r="BV58" s="7" t="s">
        <v>3</v>
      </c>
      <c r="BW58" s="7" t="s">
        <v>21</v>
      </c>
      <c r="BX58" s="7" t="s">
        <v>20</v>
      </c>
      <c r="CL58" s="7" t="s">
        <v>0</v>
      </c>
    </row>
    <row r="59" spans="1:91" s="19" customFormat="1" ht="16.5" customHeight="1">
      <c r="B59" s="25"/>
      <c r="C59" s="32"/>
      <c r="D59" s="30" t="s">
        <v>18</v>
      </c>
      <c r="E59" s="30"/>
      <c r="F59" s="30"/>
      <c r="G59" s="30"/>
      <c r="H59" s="30"/>
      <c r="I59" s="31"/>
      <c r="J59" s="30" t="s">
        <v>17</v>
      </c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29">
        <f>ROUND(AG60,2)</f>
        <v>0</v>
      </c>
      <c r="AH59" s="27"/>
      <c r="AI59" s="27"/>
      <c r="AJ59" s="27"/>
      <c r="AK59" s="27"/>
      <c r="AL59" s="27"/>
      <c r="AM59" s="27"/>
      <c r="AN59" s="28">
        <f>SUM(AG59,AT59)</f>
        <v>0</v>
      </c>
      <c r="AO59" s="27"/>
      <c r="AP59" s="27"/>
      <c r="AQ59" s="26" t="s">
        <v>19</v>
      </c>
      <c r="AR59" s="25"/>
      <c r="AS59" s="24">
        <f>ROUND(AS60,2)</f>
        <v>0</v>
      </c>
      <c r="AT59" s="22">
        <f>ROUND(SUM(AV59:AW59),2)</f>
        <v>0</v>
      </c>
      <c r="AU59" s="23">
        <f>ROUND(AU60,5)</f>
        <v>0</v>
      </c>
      <c r="AV59" s="22">
        <f>ROUND(AZ59*L29,2)</f>
        <v>0</v>
      </c>
      <c r="AW59" s="22">
        <f>ROUND(BA59*L30,2)</f>
        <v>0</v>
      </c>
      <c r="AX59" s="22">
        <f>ROUND(BB59*L29,2)</f>
        <v>0</v>
      </c>
      <c r="AY59" s="22">
        <f>ROUND(BC59*L30,2)</f>
        <v>0</v>
      </c>
      <c r="AZ59" s="22">
        <f>ROUND(AZ60,2)</f>
        <v>0</v>
      </c>
      <c r="BA59" s="22">
        <f>ROUND(BA60,2)</f>
        <v>0</v>
      </c>
      <c r="BB59" s="22">
        <f>ROUND(BB60,2)</f>
        <v>0</v>
      </c>
      <c r="BC59" s="22">
        <f>ROUND(BC60,2)</f>
        <v>0</v>
      </c>
      <c r="BD59" s="21">
        <f>ROUND(BD60,2)</f>
        <v>0</v>
      </c>
      <c r="BS59" s="20" t="s">
        <v>12</v>
      </c>
      <c r="BT59" s="20" t="s">
        <v>11</v>
      </c>
      <c r="BU59" s="20" t="s">
        <v>10</v>
      </c>
      <c r="BV59" s="20" t="s">
        <v>3</v>
      </c>
      <c r="BW59" s="20" t="s">
        <v>15</v>
      </c>
      <c r="BX59" s="20" t="s">
        <v>9</v>
      </c>
      <c r="CL59" s="20" t="s">
        <v>0</v>
      </c>
      <c r="CM59" s="20" t="s">
        <v>4</v>
      </c>
    </row>
    <row r="60" spans="1:91" s="6" customFormat="1" ht="16.5" customHeight="1">
      <c r="A60" s="18" t="s">
        <v>8</v>
      </c>
      <c r="B60" s="12"/>
      <c r="C60" s="17"/>
      <c r="D60" s="17"/>
      <c r="E60" s="16" t="s">
        <v>18</v>
      </c>
      <c r="F60" s="16"/>
      <c r="G60" s="16"/>
      <c r="H60" s="16"/>
      <c r="I60" s="16"/>
      <c r="J60" s="17"/>
      <c r="K60" s="16" t="s">
        <v>17</v>
      </c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5">
        <f>'SO 1.3 - Vodovod - oprava...'!J32</f>
        <v>0</v>
      </c>
      <c r="AH60" s="14"/>
      <c r="AI60" s="14"/>
      <c r="AJ60" s="14"/>
      <c r="AK60" s="14"/>
      <c r="AL60" s="14"/>
      <c r="AM60" s="14"/>
      <c r="AN60" s="15">
        <f>SUM(AG60,AT60)</f>
        <v>0</v>
      </c>
      <c r="AO60" s="14"/>
      <c r="AP60" s="14"/>
      <c r="AQ60" s="13" t="s">
        <v>5</v>
      </c>
      <c r="AR60" s="12"/>
      <c r="AS60" s="36">
        <v>0</v>
      </c>
      <c r="AT60" s="34">
        <f>ROUND(SUM(AV60:AW60),2)</f>
        <v>0</v>
      </c>
      <c r="AU60" s="35">
        <f>'SO 1.3 - Vodovod - oprava...'!P90</f>
        <v>0</v>
      </c>
      <c r="AV60" s="34">
        <f>'SO 1.3 - Vodovod - oprava...'!J35</f>
        <v>0</v>
      </c>
      <c r="AW60" s="34">
        <f>'SO 1.3 - Vodovod - oprava...'!J36</f>
        <v>0</v>
      </c>
      <c r="AX60" s="34">
        <f>'SO 1.3 - Vodovod - oprava...'!J37</f>
        <v>0</v>
      </c>
      <c r="AY60" s="34">
        <f>'SO 1.3 - Vodovod - oprava...'!J38</f>
        <v>0</v>
      </c>
      <c r="AZ60" s="34">
        <f>'SO 1.3 - Vodovod - oprava...'!F35</f>
        <v>0</v>
      </c>
      <c r="BA60" s="34">
        <f>'SO 1.3 - Vodovod - oprava...'!F36</f>
        <v>0</v>
      </c>
      <c r="BB60" s="34">
        <f>'SO 1.3 - Vodovod - oprava...'!F37</f>
        <v>0</v>
      </c>
      <c r="BC60" s="34">
        <f>'SO 1.3 - Vodovod - oprava...'!F38</f>
        <v>0</v>
      </c>
      <c r="BD60" s="33">
        <f>'SO 1.3 - Vodovod - oprava...'!F39</f>
        <v>0</v>
      </c>
      <c r="BT60" s="7" t="s">
        <v>4</v>
      </c>
      <c r="BV60" s="7" t="s">
        <v>3</v>
      </c>
      <c r="BW60" s="7" t="s">
        <v>16</v>
      </c>
      <c r="BX60" s="7" t="s">
        <v>15</v>
      </c>
      <c r="CL60" s="7" t="s">
        <v>0</v>
      </c>
    </row>
    <row r="61" spans="1:91" s="19" customFormat="1" ht="16.5" customHeight="1">
      <c r="B61" s="25"/>
      <c r="C61" s="32"/>
      <c r="D61" s="30" t="s">
        <v>14</v>
      </c>
      <c r="E61" s="30"/>
      <c r="F61" s="30"/>
      <c r="G61" s="30"/>
      <c r="H61" s="30"/>
      <c r="I61" s="31"/>
      <c r="J61" s="30" t="s">
        <v>6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29">
        <f>ROUND(AG62,2)</f>
        <v>0</v>
      </c>
      <c r="AH61" s="27"/>
      <c r="AI61" s="27"/>
      <c r="AJ61" s="27"/>
      <c r="AK61" s="27"/>
      <c r="AL61" s="27"/>
      <c r="AM61" s="27"/>
      <c r="AN61" s="28">
        <f>SUM(AG61,AT61)</f>
        <v>0</v>
      </c>
      <c r="AO61" s="27"/>
      <c r="AP61" s="27"/>
      <c r="AQ61" s="26" t="s">
        <v>13</v>
      </c>
      <c r="AR61" s="25"/>
      <c r="AS61" s="24">
        <f>ROUND(AS62,2)</f>
        <v>0</v>
      </c>
      <c r="AT61" s="22">
        <f>ROUND(SUM(AV61:AW61),2)</f>
        <v>0</v>
      </c>
      <c r="AU61" s="23">
        <f>ROUND(AU62,5)</f>
        <v>0</v>
      </c>
      <c r="AV61" s="22">
        <f>ROUND(AZ61*L29,2)</f>
        <v>0</v>
      </c>
      <c r="AW61" s="22">
        <f>ROUND(BA61*L30,2)</f>
        <v>0</v>
      </c>
      <c r="AX61" s="22">
        <f>ROUND(BB61*L29,2)</f>
        <v>0</v>
      </c>
      <c r="AY61" s="22">
        <f>ROUND(BC61*L30,2)</f>
        <v>0</v>
      </c>
      <c r="AZ61" s="22">
        <f>ROUND(AZ62,2)</f>
        <v>0</v>
      </c>
      <c r="BA61" s="22">
        <f>ROUND(BA62,2)</f>
        <v>0</v>
      </c>
      <c r="BB61" s="22">
        <f>ROUND(BB62,2)</f>
        <v>0</v>
      </c>
      <c r="BC61" s="22">
        <f>ROUND(BC62,2)</f>
        <v>0</v>
      </c>
      <c r="BD61" s="21">
        <f>ROUND(BD62,2)</f>
        <v>0</v>
      </c>
      <c r="BS61" s="20" t="s">
        <v>12</v>
      </c>
      <c r="BT61" s="20" t="s">
        <v>11</v>
      </c>
      <c r="BU61" s="20" t="s">
        <v>10</v>
      </c>
      <c r="BV61" s="20" t="s">
        <v>3</v>
      </c>
      <c r="BW61" s="20" t="s">
        <v>1</v>
      </c>
      <c r="BX61" s="20" t="s">
        <v>9</v>
      </c>
      <c r="CL61" s="20" t="s">
        <v>0</v>
      </c>
      <c r="CM61" s="20" t="s">
        <v>4</v>
      </c>
    </row>
    <row r="62" spans="1:91" s="6" customFormat="1" ht="16.5" customHeight="1">
      <c r="A62" s="18" t="s">
        <v>8</v>
      </c>
      <c r="B62" s="12"/>
      <c r="C62" s="17"/>
      <c r="D62" s="17"/>
      <c r="E62" s="16" t="s">
        <v>7</v>
      </c>
      <c r="F62" s="16"/>
      <c r="G62" s="16"/>
      <c r="H62" s="16"/>
      <c r="I62" s="16"/>
      <c r="J62" s="17"/>
      <c r="K62" s="16" t="s">
        <v>6</v>
      </c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5">
        <f>'01 - Ostatní a vedlejší n...'!J32</f>
        <v>0</v>
      </c>
      <c r="AH62" s="14"/>
      <c r="AI62" s="14"/>
      <c r="AJ62" s="14"/>
      <c r="AK62" s="14"/>
      <c r="AL62" s="14"/>
      <c r="AM62" s="14"/>
      <c r="AN62" s="15">
        <f>SUM(AG62,AT62)</f>
        <v>0</v>
      </c>
      <c r="AO62" s="14"/>
      <c r="AP62" s="14"/>
      <c r="AQ62" s="13" t="s">
        <v>5</v>
      </c>
      <c r="AR62" s="12"/>
      <c r="AS62" s="11">
        <v>0</v>
      </c>
      <c r="AT62" s="9">
        <f>ROUND(SUM(AV62:AW62),2)</f>
        <v>0</v>
      </c>
      <c r="AU62" s="10">
        <f>'01 - Ostatní a vedlejší n...'!P91</f>
        <v>0</v>
      </c>
      <c r="AV62" s="9">
        <f>'01 - Ostatní a vedlejší n...'!J35</f>
        <v>0</v>
      </c>
      <c r="AW62" s="9">
        <f>'01 - Ostatní a vedlejší n...'!J36</f>
        <v>0</v>
      </c>
      <c r="AX62" s="9">
        <f>'01 - Ostatní a vedlejší n...'!J37</f>
        <v>0</v>
      </c>
      <c r="AY62" s="9">
        <f>'01 - Ostatní a vedlejší n...'!J38</f>
        <v>0</v>
      </c>
      <c r="AZ62" s="9">
        <f>'01 - Ostatní a vedlejší n...'!F35</f>
        <v>0</v>
      </c>
      <c r="BA62" s="9">
        <f>'01 - Ostatní a vedlejší n...'!F36</f>
        <v>0</v>
      </c>
      <c r="BB62" s="9">
        <f>'01 - Ostatní a vedlejší n...'!F37</f>
        <v>0</v>
      </c>
      <c r="BC62" s="9">
        <f>'01 - Ostatní a vedlejší n...'!F38</f>
        <v>0</v>
      </c>
      <c r="BD62" s="8">
        <f>'01 - Ostatní a vedlejší n...'!F39</f>
        <v>0</v>
      </c>
      <c r="BT62" s="7" t="s">
        <v>4</v>
      </c>
      <c r="BV62" s="7" t="s">
        <v>3</v>
      </c>
      <c r="BW62" s="7" t="s">
        <v>2</v>
      </c>
      <c r="BX62" s="7" t="s">
        <v>1</v>
      </c>
      <c r="CL62" s="7" t="s">
        <v>0</v>
      </c>
    </row>
    <row r="63" spans="1:91" s="2" customFormat="1" ht="30" customHeight="1">
      <c r="B63" s="3"/>
      <c r="AR63" s="3"/>
    </row>
    <row r="64" spans="1:91" s="2" customFormat="1" ht="7" customHeight="1">
      <c r="B64" s="5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3"/>
    </row>
  </sheetData>
  <sheetProtection algorithmName="SHA-512" hashValue="SnWjxozrQUTWviwHwBokQ/sZPPvxIiraZRqriZNpxPwy27prGudLPZIKdOHpxkvG0FCLbgaNOasLkX5xX0IXOg==" saltValue="Lprd7OXvNG1Rm23aiRGuTe5DbjJrma6EwBbP/29HTOLqBVtYpFuF9ymhe50JN+Mj+nhy0NA39duThp1wOmRaCw==" spinCount="100000" sheet="1" objects="1" scenarios="1" formatColumns="0" formatRows="0"/>
  <mergeCells count="70">
    <mergeCell ref="L45:AO45"/>
    <mergeCell ref="AM47:AN47"/>
    <mergeCell ref="AM49:AP49"/>
    <mergeCell ref="AS49:AT51"/>
    <mergeCell ref="AM50:AP50"/>
    <mergeCell ref="AG57:AM57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AG59:AM59"/>
    <mergeCell ref="D59:H59"/>
    <mergeCell ref="J59:AF59"/>
    <mergeCell ref="K56:AF56"/>
    <mergeCell ref="AN56:AP56"/>
    <mergeCell ref="AG56:AM56"/>
    <mergeCell ref="E56:I56"/>
    <mergeCell ref="D57:H57"/>
    <mergeCell ref="J57:AF57"/>
    <mergeCell ref="AN57:AP57"/>
    <mergeCell ref="K60:AF60"/>
    <mergeCell ref="AN61:AP61"/>
    <mergeCell ref="AG61:AM61"/>
    <mergeCell ref="D61:H61"/>
    <mergeCell ref="J61:AF61"/>
    <mergeCell ref="AG58:AM58"/>
    <mergeCell ref="AN58:AP58"/>
    <mergeCell ref="E58:I58"/>
    <mergeCell ref="K58:AF58"/>
    <mergeCell ref="AN59:AP59"/>
    <mergeCell ref="W31:AE31"/>
    <mergeCell ref="AN62:AP62"/>
    <mergeCell ref="AG62:AM62"/>
    <mergeCell ref="E62:I62"/>
    <mergeCell ref="K62:AF62"/>
    <mergeCell ref="AG54:AM54"/>
    <mergeCell ref="AN54:AP54"/>
    <mergeCell ref="AN60:AP60"/>
    <mergeCell ref="AG60:AM60"/>
    <mergeCell ref="E60:I60"/>
    <mergeCell ref="AK29:AO29"/>
    <mergeCell ref="W29:AE29"/>
    <mergeCell ref="L29:P29"/>
    <mergeCell ref="AK30:AO30"/>
    <mergeCell ref="W30:AE30"/>
    <mergeCell ref="L30:P30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</mergeCells>
  <hyperlinks>
    <hyperlink ref="A56" location="'SO 1 - Vodovod'!C2" display="/" xr:uid="{2E602035-19A4-4F38-BE04-6D2779CB4B1D}"/>
    <hyperlink ref="A58" location="'SO 1.2 - Přepojení vodovodu'!C2" display="/" xr:uid="{5C7FD294-E3EC-4BDF-8F7C-B01D7D28734D}"/>
    <hyperlink ref="A60" location="'SO 1.3 - Vodovod - oprava...'!C2" display="/" xr:uid="{194484F1-ECED-43C4-97F7-031D0B523FAF}"/>
    <hyperlink ref="A62" location="'01 - Ostatní a vedlejší n...'!C2" display="/" xr:uid="{CA8D3CB6-E80C-4D59-B225-7F427FD535BB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E3243-8394-4732-8570-0B1F4ED665C1}">
  <sheetPr>
    <pageSetUpPr fitToPage="1"/>
  </sheetPr>
  <dimension ref="B2:BM576"/>
  <sheetViews>
    <sheetView showGridLines="0" workbookViewId="0"/>
  </sheetViews>
  <sheetFormatPr defaultRowHeight="10.199999999999999"/>
  <cols>
    <col min="1" max="1" width="6.578125" style="1" customWidth="1"/>
    <col min="2" max="2" width="0.9453125" style="1" customWidth="1"/>
    <col min="3" max="3" width="3.26171875" style="1" customWidth="1"/>
    <col min="4" max="4" width="3.41796875" style="1" customWidth="1"/>
    <col min="5" max="5" width="13.5234375" style="1" customWidth="1"/>
    <col min="6" max="6" width="40.1015625" style="1" customWidth="1"/>
    <col min="7" max="7" width="5.89453125" style="1" customWidth="1"/>
    <col min="8" max="8" width="11.05078125" style="1" customWidth="1"/>
    <col min="9" max="9" width="12.47265625" style="1" customWidth="1"/>
    <col min="10" max="10" width="17.62890625" style="1" customWidth="1"/>
    <col min="11" max="11" width="17.62890625" style="1" hidden="1" customWidth="1"/>
    <col min="12" max="12" width="7.3671875" style="1" customWidth="1"/>
    <col min="13" max="13" width="8.5234375" style="1" hidden="1" customWidth="1"/>
    <col min="14" max="14" width="8.83984375" style="1"/>
    <col min="15" max="20" width="11.15625" style="1" hidden="1" customWidth="1"/>
    <col min="21" max="21" width="12.89453125" style="1" hidden="1" customWidth="1"/>
    <col min="22" max="22" width="9.734375" style="1" customWidth="1"/>
    <col min="23" max="23" width="12.89453125" style="1" customWidth="1"/>
    <col min="24" max="24" width="9.734375" style="1" customWidth="1"/>
    <col min="25" max="25" width="11.83984375" style="1" customWidth="1"/>
    <col min="26" max="26" width="8.68359375" style="1" customWidth="1"/>
    <col min="27" max="27" width="11.83984375" style="1" customWidth="1"/>
    <col min="28" max="28" width="12.89453125" style="1" customWidth="1"/>
    <col min="29" max="29" width="8.68359375" style="1" customWidth="1"/>
    <col min="30" max="30" width="11.83984375" style="1" customWidth="1"/>
    <col min="31" max="31" width="12.89453125" style="1" customWidth="1"/>
    <col min="32" max="16384" width="8.83984375" style="1"/>
  </cols>
  <sheetData>
    <row r="2" spans="2:46" ht="37" customHeight="1"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AT2" s="103" t="s">
        <v>26</v>
      </c>
    </row>
    <row r="3" spans="2:46" ht="7" customHeight="1">
      <c r="B3" s="117"/>
      <c r="C3" s="116"/>
      <c r="D3" s="116"/>
      <c r="E3" s="116"/>
      <c r="F3" s="116"/>
      <c r="G3" s="116"/>
      <c r="H3" s="116"/>
      <c r="I3" s="116"/>
      <c r="J3" s="116"/>
      <c r="K3" s="116"/>
      <c r="L3" s="100"/>
      <c r="AT3" s="103" t="s">
        <v>4</v>
      </c>
    </row>
    <row r="4" spans="2:46" ht="25" customHeight="1">
      <c r="B4" s="100"/>
      <c r="D4" s="77" t="s">
        <v>878</v>
      </c>
      <c r="L4" s="100"/>
      <c r="M4" s="239" t="s">
        <v>95</v>
      </c>
      <c r="AT4" s="103" t="s">
        <v>81</v>
      </c>
    </row>
    <row r="5" spans="2:46" ht="7" customHeight="1">
      <c r="B5" s="100"/>
      <c r="L5" s="100"/>
    </row>
    <row r="6" spans="2:46" ht="12" customHeight="1">
      <c r="B6" s="100"/>
      <c r="D6" s="67" t="s">
        <v>56</v>
      </c>
      <c r="L6" s="100"/>
    </row>
    <row r="7" spans="2:46" ht="16.5" customHeight="1">
      <c r="B7" s="100"/>
      <c r="E7" s="211" t="str">
        <f>'Rekapitulace stavby'!K6</f>
        <v>Holice - Podhráz - výměna vodovodu LT80</v>
      </c>
      <c r="F7" s="212"/>
      <c r="G7" s="212"/>
      <c r="H7" s="212"/>
      <c r="L7" s="100"/>
    </row>
    <row r="8" spans="2:46" ht="12" customHeight="1">
      <c r="B8" s="100"/>
      <c r="D8" s="67" t="s">
        <v>862</v>
      </c>
      <c r="L8" s="100"/>
    </row>
    <row r="9" spans="2:46" s="2" customFormat="1" ht="16.5" customHeight="1">
      <c r="B9" s="3"/>
      <c r="E9" s="211" t="s">
        <v>861</v>
      </c>
      <c r="F9" s="210"/>
      <c r="G9" s="210"/>
      <c r="H9" s="210"/>
      <c r="L9" s="3"/>
    </row>
    <row r="10" spans="2:46" s="2" customFormat="1" ht="12" customHeight="1">
      <c r="B10" s="3"/>
      <c r="D10" s="67" t="s">
        <v>860</v>
      </c>
      <c r="L10" s="3"/>
    </row>
    <row r="11" spans="2:46" s="2" customFormat="1" ht="16.5" customHeight="1">
      <c r="B11" s="3"/>
      <c r="E11" s="75" t="s">
        <v>861</v>
      </c>
      <c r="F11" s="210"/>
      <c r="G11" s="210"/>
      <c r="H11" s="210"/>
      <c r="L11" s="3"/>
    </row>
    <row r="12" spans="2:46" s="2" customFormat="1">
      <c r="B12" s="3"/>
      <c r="L12" s="3"/>
    </row>
    <row r="13" spans="2:46" s="2" customFormat="1" ht="12" customHeight="1">
      <c r="B13" s="3"/>
      <c r="D13" s="67" t="s">
        <v>89</v>
      </c>
      <c r="F13" s="7" t="s">
        <v>0</v>
      </c>
      <c r="I13" s="67" t="s">
        <v>88</v>
      </c>
      <c r="J13" s="7" t="s">
        <v>0</v>
      </c>
      <c r="L13" s="3"/>
    </row>
    <row r="14" spans="2:46" s="2" customFormat="1" ht="12" customHeight="1">
      <c r="B14" s="3"/>
      <c r="D14" s="67" t="s">
        <v>55</v>
      </c>
      <c r="F14" s="7" t="s">
        <v>87</v>
      </c>
      <c r="I14" s="67" t="s">
        <v>54</v>
      </c>
      <c r="J14" s="209" t="str">
        <f>'Rekapitulace stavby'!AN8</f>
        <v>25. 4. 2024</v>
      </c>
      <c r="L14" s="3"/>
    </row>
    <row r="15" spans="2:46" s="2" customFormat="1" ht="10.8" customHeight="1">
      <c r="B15" s="3"/>
      <c r="L15" s="3"/>
    </row>
    <row r="16" spans="2:46" s="2" customFormat="1" ht="12" customHeight="1">
      <c r="B16" s="3"/>
      <c r="D16" s="67" t="s">
        <v>53</v>
      </c>
      <c r="I16" s="67" t="s">
        <v>80</v>
      </c>
      <c r="J16" s="7" t="s">
        <v>85</v>
      </c>
      <c r="L16" s="3"/>
    </row>
    <row r="17" spans="2:12" s="2" customFormat="1" ht="18" customHeight="1">
      <c r="B17" s="3"/>
      <c r="E17" s="7" t="s">
        <v>84</v>
      </c>
      <c r="I17" s="67" t="s">
        <v>76</v>
      </c>
      <c r="J17" s="7" t="s">
        <v>83</v>
      </c>
      <c r="L17" s="3"/>
    </row>
    <row r="18" spans="2:12" s="2" customFormat="1" ht="7" customHeight="1">
      <c r="B18" s="3"/>
      <c r="L18" s="3"/>
    </row>
    <row r="19" spans="2:12" s="2" customFormat="1" ht="12" customHeight="1">
      <c r="B19" s="3"/>
      <c r="D19" s="67" t="s">
        <v>50</v>
      </c>
      <c r="I19" s="67" t="s">
        <v>80</v>
      </c>
      <c r="J19" s="107" t="str">
        <f>'Rekapitulace stavby'!AN13</f>
        <v>Vyplň údaj</v>
      </c>
      <c r="L19" s="3"/>
    </row>
    <row r="20" spans="2:12" s="2" customFormat="1" ht="18" customHeight="1">
      <c r="B20" s="3"/>
      <c r="E20" s="238" t="str">
        <f>'Rekapitulace stavby'!E14</f>
        <v>Vyplň údaj</v>
      </c>
      <c r="F20" s="112"/>
      <c r="G20" s="112"/>
      <c r="H20" s="112"/>
      <c r="I20" s="67" t="s">
        <v>76</v>
      </c>
      <c r="J20" s="107" t="str">
        <f>'Rekapitulace stavby'!AN14</f>
        <v>Vyplň údaj</v>
      </c>
      <c r="L20" s="3"/>
    </row>
    <row r="21" spans="2:12" s="2" customFormat="1" ht="7" customHeight="1">
      <c r="B21" s="3"/>
      <c r="L21" s="3"/>
    </row>
    <row r="22" spans="2:12" s="2" customFormat="1" ht="12" customHeight="1">
      <c r="B22" s="3"/>
      <c r="D22" s="67" t="s">
        <v>52</v>
      </c>
      <c r="I22" s="67" t="s">
        <v>80</v>
      </c>
      <c r="J22" s="7" t="s">
        <v>79</v>
      </c>
      <c r="L22" s="3"/>
    </row>
    <row r="23" spans="2:12" s="2" customFormat="1" ht="18" customHeight="1">
      <c r="B23" s="3"/>
      <c r="E23" s="7" t="s">
        <v>77</v>
      </c>
      <c r="I23" s="67" t="s">
        <v>76</v>
      </c>
      <c r="J23" s="7" t="s">
        <v>75</v>
      </c>
      <c r="L23" s="3"/>
    </row>
    <row r="24" spans="2:12" s="2" customFormat="1" ht="7" customHeight="1">
      <c r="B24" s="3"/>
      <c r="L24" s="3"/>
    </row>
    <row r="25" spans="2:12" s="2" customFormat="1" ht="12" customHeight="1">
      <c r="B25" s="3"/>
      <c r="D25" s="67" t="s">
        <v>49</v>
      </c>
      <c r="I25" s="67" t="s">
        <v>80</v>
      </c>
      <c r="J25" s="7" t="s">
        <v>79</v>
      </c>
      <c r="L25" s="3"/>
    </row>
    <row r="26" spans="2:12" s="2" customFormat="1" ht="18" customHeight="1">
      <c r="B26" s="3"/>
      <c r="E26" s="7" t="s">
        <v>77</v>
      </c>
      <c r="I26" s="67" t="s">
        <v>76</v>
      </c>
      <c r="J26" s="7" t="s">
        <v>75</v>
      </c>
      <c r="L26" s="3"/>
    </row>
    <row r="27" spans="2:12" s="2" customFormat="1" ht="7" customHeight="1">
      <c r="B27" s="3"/>
      <c r="L27" s="3"/>
    </row>
    <row r="28" spans="2:12" s="2" customFormat="1" ht="12" customHeight="1">
      <c r="B28" s="3"/>
      <c r="D28" s="67" t="s">
        <v>73</v>
      </c>
      <c r="L28" s="3"/>
    </row>
    <row r="29" spans="2:12" s="236" customFormat="1" ht="71.25" customHeight="1">
      <c r="B29" s="237"/>
      <c r="E29" s="102" t="s">
        <v>72</v>
      </c>
      <c r="F29" s="102"/>
      <c r="G29" s="102"/>
      <c r="H29" s="102"/>
      <c r="L29" s="237"/>
    </row>
    <row r="30" spans="2:12" s="2" customFormat="1" ht="7" customHeight="1">
      <c r="B30" s="3"/>
      <c r="L30" s="3"/>
    </row>
    <row r="31" spans="2:12" s="2" customFormat="1" ht="7" customHeight="1">
      <c r="B31" s="3"/>
      <c r="D31" s="51"/>
      <c r="E31" s="51"/>
      <c r="F31" s="51"/>
      <c r="G31" s="51"/>
      <c r="H31" s="51"/>
      <c r="I31" s="51"/>
      <c r="J31" s="51"/>
      <c r="K31" s="51"/>
      <c r="L31" s="3"/>
    </row>
    <row r="32" spans="2:12" s="2" customFormat="1" ht="25.45" customHeight="1">
      <c r="B32" s="3"/>
      <c r="D32" s="235" t="s">
        <v>71</v>
      </c>
      <c r="J32" s="222">
        <f>ROUND(J97, 2)</f>
        <v>0</v>
      </c>
      <c r="L32" s="3"/>
    </row>
    <row r="33" spans="2:12" s="2" customFormat="1" ht="7" customHeight="1">
      <c r="B33" s="3"/>
      <c r="D33" s="51"/>
      <c r="E33" s="51"/>
      <c r="F33" s="51"/>
      <c r="G33" s="51"/>
      <c r="H33" s="51"/>
      <c r="I33" s="51"/>
      <c r="J33" s="51"/>
      <c r="K33" s="51"/>
      <c r="L33" s="3"/>
    </row>
    <row r="34" spans="2:12" s="2" customFormat="1" ht="14.4" customHeight="1">
      <c r="B34" s="3"/>
      <c r="F34" s="234" t="s">
        <v>69</v>
      </c>
      <c r="I34" s="234" t="s">
        <v>70</v>
      </c>
      <c r="J34" s="234" t="s">
        <v>68</v>
      </c>
      <c r="L34" s="3"/>
    </row>
    <row r="35" spans="2:12" s="2" customFormat="1" ht="14.4" customHeight="1">
      <c r="B35" s="3"/>
      <c r="D35" s="233" t="s">
        <v>67</v>
      </c>
      <c r="E35" s="67" t="s">
        <v>66</v>
      </c>
      <c r="F35" s="34">
        <f>ROUND((SUM(BE97:BE575)),  2)</f>
        <v>0</v>
      </c>
      <c r="I35" s="232">
        <v>0.21</v>
      </c>
      <c r="J35" s="34">
        <f>ROUND(((SUM(BE97:BE575))*I35),  2)</f>
        <v>0</v>
      </c>
      <c r="L35" s="3"/>
    </row>
    <row r="36" spans="2:12" s="2" customFormat="1" ht="14.4" customHeight="1">
      <c r="B36" s="3"/>
      <c r="E36" s="67" t="s">
        <v>65</v>
      </c>
      <c r="F36" s="34">
        <f>ROUND((SUM(BF97:BF575)),  2)</f>
        <v>0</v>
      </c>
      <c r="I36" s="232">
        <v>0.12</v>
      </c>
      <c r="J36" s="34">
        <f>ROUND(((SUM(BF97:BF575))*I36),  2)</f>
        <v>0</v>
      </c>
      <c r="L36" s="3"/>
    </row>
    <row r="37" spans="2:12" s="2" customFormat="1" ht="14.4" hidden="1" customHeight="1">
      <c r="B37" s="3"/>
      <c r="E37" s="67" t="s">
        <v>64</v>
      </c>
      <c r="F37" s="34">
        <f>ROUND((SUM(BG97:BG575)),  2)</f>
        <v>0</v>
      </c>
      <c r="I37" s="232">
        <v>0.21</v>
      </c>
      <c r="J37" s="34">
        <f>0</f>
        <v>0</v>
      </c>
      <c r="L37" s="3"/>
    </row>
    <row r="38" spans="2:12" s="2" customFormat="1" ht="14.4" hidden="1" customHeight="1">
      <c r="B38" s="3"/>
      <c r="E38" s="67" t="s">
        <v>63</v>
      </c>
      <c r="F38" s="34">
        <f>ROUND((SUM(BH97:BH575)),  2)</f>
        <v>0</v>
      </c>
      <c r="I38" s="232">
        <v>0.12</v>
      </c>
      <c r="J38" s="34">
        <f>0</f>
        <v>0</v>
      </c>
      <c r="L38" s="3"/>
    </row>
    <row r="39" spans="2:12" s="2" customFormat="1" ht="14.4" hidden="1" customHeight="1">
      <c r="B39" s="3"/>
      <c r="E39" s="67" t="s">
        <v>62</v>
      </c>
      <c r="F39" s="34">
        <f>ROUND((SUM(BI97:BI575)),  2)</f>
        <v>0</v>
      </c>
      <c r="I39" s="232">
        <v>0</v>
      </c>
      <c r="J39" s="34">
        <f>0</f>
        <v>0</v>
      </c>
      <c r="L39" s="3"/>
    </row>
    <row r="40" spans="2:12" s="2" customFormat="1" ht="7" customHeight="1">
      <c r="B40" s="3"/>
      <c r="L40" s="3"/>
    </row>
    <row r="41" spans="2:12" s="2" customFormat="1" ht="25.45" customHeight="1">
      <c r="B41" s="3"/>
      <c r="C41" s="224"/>
      <c r="D41" s="231" t="s">
        <v>61</v>
      </c>
      <c r="E41" s="60"/>
      <c r="F41" s="60"/>
      <c r="G41" s="230" t="s">
        <v>60</v>
      </c>
      <c r="H41" s="229" t="s">
        <v>59</v>
      </c>
      <c r="I41" s="60"/>
      <c r="J41" s="228">
        <f>SUM(J32:J39)</f>
        <v>0</v>
      </c>
      <c r="K41" s="227"/>
      <c r="L41" s="3"/>
    </row>
    <row r="42" spans="2:12" s="2" customFormat="1" ht="14.4" customHeight="1">
      <c r="B42" s="5"/>
      <c r="C42" s="4"/>
      <c r="D42" s="4"/>
      <c r="E42" s="4"/>
      <c r="F42" s="4"/>
      <c r="G42" s="4"/>
      <c r="H42" s="4"/>
      <c r="I42" s="4"/>
      <c r="J42" s="4"/>
      <c r="K42" s="4"/>
      <c r="L42" s="3"/>
    </row>
    <row r="46" spans="2:12" s="2" customFormat="1" ht="7" customHeight="1">
      <c r="B46" s="79"/>
      <c r="C46" s="78"/>
      <c r="D46" s="78"/>
      <c r="E46" s="78"/>
      <c r="F46" s="78"/>
      <c r="G46" s="78"/>
      <c r="H46" s="78"/>
      <c r="I46" s="78"/>
      <c r="J46" s="78"/>
      <c r="K46" s="78"/>
      <c r="L46" s="3"/>
    </row>
    <row r="47" spans="2:12" s="2" customFormat="1" ht="25" customHeight="1">
      <c r="B47" s="3"/>
      <c r="C47" s="77" t="s">
        <v>877</v>
      </c>
      <c r="L47" s="3"/>
    </row>
    <row r="48" spans="2:12" s="2" customFormat="1" ht="7" customHeight="1">
      <c r="B48" s="3"/>
      <c r="L48" s="3"/>
    </row>
    <row r="49" spans="2:47" s="2" customFormat="1" ht="12" customHeight="1">
      <c r="B49" s="3"/>
      <c r="C49" s="67" t="s">
        <v>56</v>
      </c>
      <c r="L49" s="3"/>
    </row>
    <row r="50" spans="2:47" s="2" customFormat="1" ht="16.5" customHeight="1">
      <c r="B50" s="3"/>
      <c r="E50" s="211" t="str">
        <f>E7</f>
        <v>Holice - Podhráz - výměna vodovodu LT80</v>
      </c>
      <c r="F50" s="212"/>
      <c r="G50" s="212"/>
      <c r="H50" s="212"/>
      <c r="L50" s="3"/>
    </row>
    <row r="51" spans="2:47" ht="12" customHeight="1">
      <c r="B51" s="100"/>
      <c r="C51" s="67" t="s">
        <v>862</v>
      </c>
      <c r="L51" s="100"/>
    </row>
    <row r="52" spans="2:47" s="2" customFormat="1" ht="16.5" customHeight="1">
      <c r="B52" s="3"/>
      <c r="E52" s="211" t="s">
        <v>861</v>
      </c>
      <c r="F52" s="210"/>
      <c r="G52" s="210"/>
      <c r="H52" s="210"/>
      <c r="L52" s="3"/>
    </row>
    <row r="53" spans="2:47" s="2" customFormat="1" ht="12" customHeight="1">
      <c r="B53" s="3"/>
      <c r="C53" s="67" t="s">
        <v>860</v>
      </c>
      <c r="L53" s="3"/>
    </row>
    <row r="54" spans="2:47" s="2" customFormat="1" ht="16.5" customHeight="1">
      <c r="B54" s="3"/>
      <c r="E54" s="75" t="str">
        <f>E11</f>
        <v>SO 1 - Vodovod</v>
      </c>
      <c r="F54" s="210"/>
      <c r="G54" s="210"/>
      <c r="H54" s="210"/>
      <c r="L54" s="3"/>
    </row>
    <row r="55" spans="2:47" s="2" customFormat="1" ht="7" customHeight="1">
      <c r="B55" s="3"/>
      <c r="L55" s="3"/>
    </row>
    <row r="56" spans="2:47" s="2" customFormat="1" ht="12" customHeight="1">
      <c r="B56" s="3"/>
      <c r="C56" s="67" t="s">
        <v>55</v>
      </c>
      <c r="F56" s="7" t="str">
        <f>F14</f>
        <v>Holice</v>
      </c>
      <c r="I56" s="67" t="s">
        <v>54</v>
      </c>
      <c r="J56" s="209" t="str">
        <f>IF(J14="","",J14)</f>
        <v>25. 4. 2024</v>
      </c>
      <c r="L56" s="3"/>
    </row>
    <row r="57" spans="2:47" s="2" customFormat="1" ht="7" customHeight="1">
      <c r="B57" s="3"/>
      <c r="L57" s="3"/>
    </row>
    <row r="58" spans="2:47" s="2" customFormat="1" ht="15.15" customHeight="1">
      <c r="B58" s="3"/>
      <c r="C58" s="67" t="s">
        <v>53</v>
      </c>
      <c r="F58" s="7" t="str">
        <f>E17</f>
        <v>Vodovody a kanalizace Pardubice, a.s.</v>
      </c>
      <c r="I58" s="67" t="s">
        <v>52</v>
      </c>
      <c r="J58" s="208" t="str">
        <f>E23</f>
        <v>PLP Projektstav s.r.o.</v>
      </c>
      <c r="L58" s="3"/>
    </row>
    <row r="59" spans="2:47" s="2" customFormat="1" ht="15.15" customHeight="1">
      <c r="B59" s="3"/>
      <c r="C59" s="67" t="s">
        <v>50</v>
      </c>
      <c r="F59" s="7" t="str">
        <f>IF(E20="","",E20)</f>
        <v>Vyplň údaj</v>
      </c>
      <c r="I59" s="67" t="s">
        <v>49</v>
      </c>
      <c r="J59" s="208" t="str">
        <f>E26</f>
        <v>PLP Projektstav s.r.o.</v>
      </c>
      <c r="L59" s="3"/>
    </row>
    <row r="60" spans="2:47" s="2" customFormat="1" ht="10.3" customHeight="1">
      <c r="B60" s="3"/>
      <c r="L60" s="3"/>
    </row>
    <row r="61" spans="2:47" s="2" customFormat="1" ht="29.25" customHeight="1">
      <c r="B61" s="3"/>
      <c r="C61" s="226" t="s">
        <v>876</v>
      </c>
      <c r="D61" s="224"/>
      <c r="E61" s="224"/>
      <c r="F61" s="224"/>
      <c r="G61" s="224"/>
      <c r="H61" s="224"/>
      <c r="I61" s="224"/>
      <c r="J61" s="225" t="s">
        <v>855</v>
      </c>
      <c r="K61" s="224"/>
      <c r="L61" s="3"/>
    </row>
    <row r="62" spans="2:47" s="2" customFormat="1" ht="10.3" customHeight="1">
      <c r="B62" s="3"/>
      <c r="L62" s="3"/>
    </row>
    <row r="63" spans="2:47" s="2" customFormat="1" ht="22.8" customHeight="1">
      <c r="B63" s="3"/>
      <c r="C63" s="223" t="s">
        <v>31</v>
      </c>
      <c r="J63" s="222">
        <f>J97</f>
        <v>0</v>
      </c>
      <c r="L63" s="3"/>
      <c r="AU63" s="103" t="s">
        <v>846</v>
      </c>
    </row>
    <row r="64" spans="2:47" s="217" customFormat="1" ht="25" customHeight="1">
      <c r="B64" s="218"/>
      <c r="D64" s="221" t="s">
        <v>875</v>
      </c>
      <c r="E64" s="220"/>
      <c r="F64" s="220"/>
      <c r="G64" s="220"/>
      <c r="H64" s="220"/>
      <c r="I64" s="220"/>
      <c r="J64" s="219">
        <f>J98</f>
        <v>0</v>
      </c>
      <c r="L64" s="218"/>
    </row>
    <row r="65" spans="2:12" s="17" customFormat="1" ht="19.899999999999999" customHeight="1">
      <c r="B65" s="213"/>
      <c r="D65" s="216" t="s">
        <v>874</v>
      </c>
      <c r="E65" s="215"/>
      <c r="F65" s="215"/>
      <c r="G65" s="215"/>
      <c r="H65" s="215"/>
      <c r="I65" s="215"/>
      <c r="J65" s="214">
        <f>J99</f>
        <v>0</v>
      </c>
      <c r="L65" s="213"/>
    </row>
    <row r="66" spans="2:12" s="17" customFormat="1" ht="19.899999999999999" customHeight="1">
      <c r="B66" s="213"/>
      <c r="D66" s="216" t="s">
        <v>873</v>
      </c>
      <c r="E66" s="215"/>
      <c r="F66" s="215"/>
      <c r="G66" s="215"/>
      <c r="H66" s="215"/>
      <c r="I66" s="215"/>
      <c r="J66" s="214">
        <f>J301</f>
        <v>0</v>
      </c>
      <c r="L66" s="213"/>
    </row>
    <row r="67" spans="2:12" s="17" customFormat="1" ht="19.899999999999999" customHeight="1">
      <c r="B67" s="213"/>
      <c r="D67" s="216" t="s">
        <v>872</v>
      </c>
      <c r="E67" s="215"/>
      <c r="F67" s="215"/>
      <c r="G67" s="215"/>
      <c r="H67" s="215"/>
      <c r="I67" s="215"/>
      <c r="J67" s="214">
        <f>J311</f>
        <v>0</v>
      </c>
      <c r="L67" s="213"/>
    </row>
    <row r="68" spans="2:12" s="17" customFormat="1" ht="19.899999999999999" customHeight="1">
      <c r="B68" s="213"/>
      <c r="D68" s="216" t="s">
        <v>871</v>
      </c>
      <c r="E68" s="215"/>
      <c r="F68" s="215"/>
      <c r="G68" s="215"/>
      <c r="H68" s="215"/>
      <c r="I68" s="215"/>
      <c r="J68" s="214">
        <f>J319</f>
        <v>0</v>
      </c>
      <c r="L68" s="213"/>
    </row>
    <row r="69" spans="2:12" s="17" customFormat="1" ht="19.899999999999999" customHeight="1">
      <c r="B69" s="213"/>
      <c r="D69" s="216" t="s">
        <v>870</v>
      </c>
      <c r="E69" s="215"/>
      <c r="F69" s="215"/>
      <c r="G69" s="215"/>
      <c r="H69" s="215"/>
      <c r="I69" s="215"/>
      <c r="J69" s="214">
        <f>J331</f>
        <v>0</v>
      </c>
      <c r="L69" s="213"/>
    </row>
    <row r="70" spans="2:12" s="17" customFormat="1" ht="19.899999999999999" customHeight="1">
      <c r="B70" s="213"/>
      <c r="D70" s="216" t="s">
        <v>869</v>
      </c>
      <c r="E70" s="215"/>
      <c r="F70" s="215"/>
      <c r="G70" s="215"/>
      <c r="H70" s="215"/>
      <c r="I70" s="215"/>
      <c r="J70" s="214">
        <f>J373</f>
        <v>0</v>
      </c>
      <c r="L70" s="213"/>
    </row>
    <row r="71" spans="2:12" s="17" customFormat="1" ht="19.899999999999999" customHeight="1">
      <c r="B71" s="213"/>
      <c r="D71" s="216" t="s">
        <v>868</v>
      </c>
      <c r="E71" s="215"/>
      <c r="F71" s="215"/>
      <c r="G71" s="215"/>
      <c r="H71" s="215"/>
      <c r="I71" s="215"/>
      <c r="J71" s="214">
        <f>J521</f>
        <v>0</v>
      </c>
      <c r="L71" s="213"/>
    </row>
    <row r="72" spans="2:12" s="17" customFormat="1" ht="19.899999999999999" customHeight="1">
      <c r="B72" s="213"/>
      <c r="D72" s="216" t="s">
        <v>867</v>
      </c>
      <c r="E72" s="215"/>
      <c r="F72" s="215"/>
      <c r="G72" s="215"/>
      <c r="H72" s="215"/>
      <c r="I72" s="215"/>
      <c r="J72" s="214">
        <f>J547</f>
        <v>0</v>
      </c>
      <c r="L72" s="213"/>
    </row>
    <row r="73" spans="2:12" s="17" customFormat="1" ht="19.899999999999999" customHeight="1">
      <c r="B73" s="213"/>
      <c r="D73" s="216" t="s">
        <v>866</v>
      </c>
      <c r="E73" s="215"/>
      <c r="F73" s="215"/>
      <c r="G73" s="215"/>
      <c r="H73" s="215"/>
      <c r="I73" s="215"/>
      <c r="J73" s="214">
        <f>J567</f>
        <v>0</v>
      </c>
      <c r="L73" s="213"/>
    </row>
    <row r="74" spans="2:12" s="217" customFormat="1" ht="25" customHeight="1">
      <c r="B74" s="218"/>
      <c r="D74" s="221" t="s">
        <v>865</v>
      </c>
      <c r="E74" s="220"/>
      <c r="F74" s="220"/>
      <c r="G74" s="220"/>
      <c r="H74" s="220"/>
      <c r="I74" s="220"/>
      <c r="J74" s="219">
        <f>J571</f>
        <v>0</v>
      </c>
      <c r="L74" s="218"/>
    </row>
    <row r="75" spans="2:12" s="17" customFormat="1" ht="19.899999999999999" customHeight="1">
      <c r="B75" s="213"/>
      <c r="D75" s="216" t="s">
        <v>864</v>
      </c>
      <c r="E75" s="215"/>
      <c r="F75" s="215"/>
      <c r="G75" s="215"/>
      <c r="H75" s="215"/>
      <c r="I75" s="215"/>
      <c r="J75" s="214">
        <f>J572</f>
        <v>0</v>
      </c>
      <c r="L75" s="213"/>
    </row>
    <row r="76" spans="2:12" s="2" customFormat="1" ht="21.85" customHeight="1">
      <c r="B76" s="3"/>
      <c r="L76" s="3"/>
    </row>
    <row r="77" spans="2:12" s="2" customFormat="1" ht="7" customHeight="1">
      <c r="B77" s="5"/>
      <c r="C77" s="4"/>
      <c r="D77" s="4"/>
      <c r="E77" s="4"/>
      <c r="F77" s="4"/>
      <c r="G77" s="4"/>
      <c r="H77" s="4"/>
      <c r="I77" s="4"/>
      <c r="J77" s="4"/>
      <c r="K77" s="4"/>
      <c r="L77" s="3"/>
    </row>
    <row r="81" spans="2:20" s="2" customFormat="1" ht="7" customHeight="1">
      <c r="B81" s="79"/>
      <c r="C81" s="78"/>
      <c r="D81" s="78"/>
      <c r="E81" s="78"/>
      <c r="F81" s="78"/>
      <c r="G81" s="78"/>
      <c r="H81" s="78"/>
      <c r="I81" s="78"/>
      <c r="J81" s="78"/>
      <c r="K81" s="78"/>
      <c r="L81" s="3"/>
    </row>
    <row r="82" spans="2:20" s="2" customFormat="1" ht="25" customHeight="1">
      <c r="B82" s="3"/>
      <c r="C82" s="77" t="s">
        <v>863</v>
      </c>
      <c r="L82" s="3"/>
    </row>
    <row r="83" spans="2:20" s="2" customFormat="1" ht="7" customHeight="1">
      <c r="B83" s="3"/>
      <c r="L83" s="3"/>
    </row>
    <row r="84" spans="2:20" s="2" customFormat="1" ht="12" customHeight="1">
      <c r="B84" s="3"/>
      <c r="C84" s="67" t="s">
        <v>56</v>
      </c>
      <c r="L84" s="3"/>
    </row>
    <row r="85" spans="2:20" s="2" customFormat="1" ht="16.5" customHeight="1">
      <c r="B85" s="3"/>
      <c r="E85" s="211" t="str">
        <f>E7</f>
        <v>Holice - Podhráz - výměna vodovodu LT80</v>
      </c>
      <c r="F85" s="212"/>
      <c r="G85" s="212"/>
      <c r="H85" s="212"/>
      <c r="L85" s="3"/>
    </row>
    <row r="86" spans="2:20" ht="12" customHeight="1">
      <c r="B86" s="100"/>
      <c r="C86" s="67" t="s">
        <v>862</v>
      </c>
      <c r="L86" s="100"/>
    </row>
    <row r="87" spans="2:20" s="2" customFormat="1" ht="16.5" customHeight="1">
      <c r="B87" s="3"/>
      <c r="E87" s="211" t="s">
        <v>861</v>
      </c>
      <c r="F87" s="210"/>
      <c r="G87" s="210"/>
      <c r="H87" s="210"/>
      <c r="L87" s="3"/>
    </row>
    <row r="88" spans="2:20" s="2" customFormat="1" ht="12" customHeight="1">
      <c r="B88" s="3"/>
      <c r="C88" s="67" t="s">
        <v>860</v>
      </c>
      <c r="L88" s="3"/>
    </row>
    <row r="89" spans="2:20" s="2" customFormat="1" ht="16.5" customHeight="1">
      <c r="B89" s="3"/>
      <c r="E89" s="75" t="str">
        <f>E11</f>
        <v>SO 1 - Vodovod</v>
      </c>
      <c r="F89" s="210"/>
      <c r="G89" s="210"/>
      <c r="H89" s="210"/>
      <c r="L89" s="3"/>
    </row>
    <row r="90" spans="2:20" s="2" customFormat="1" ht="7" customHeight="1">
      <c r="B90" s="3"/>
      <c r="L90" s="3"/>
    </row>
    <row r="91" spans="2:20" s="2" customFormat="1" ht="12" customHeight="1">
      <c r="B91" s="3"/>
      <c r="C91" s="67" t="s">
        <v>55</v>
      </c>
      <c r="F91" s="7" t="str">
        <f>F14</f>
        <v>Holice</v>
      </c>
      <c r="I91" s="67" t="s">
        <v>54</v>
      </c>
      <c r="J91" s="209" t="str">
        <f>IF(J14="","",J14)</f>
        <v>25. 4. 2024</v>
      </c>
      <c r="L91" s="3"/>
    </row>
    <row r="92" spans="2:20" s="2" customFormat="1" ht="7" customHeight="1">
      <c r="B92" s="3"/>
      <c r="L92" s="3"/>
    </row>
    <row r="93" spans="2:20" s="2" customFormat="1" ht="15.15" customHeight="1">
      <c r="B93" s="3"/>
      <c r="C93" s="67" t="s">
        <v>53</v>
      </c>
      <c r="F93" s="7" t="str">
        <f>E17</f>
        <v>Vodovody a kanalizace Pardubice, a.s.</v>
      </c>
      <c r="I93" s="67" t="s">
        <v>52</v>
      </c>
      <c r="J93" s="208" t="str">
        <f>E23</f>
        <v>PLP Projektstav s.r.o.</v>
      </c>
      <c r="L93" s="3"/>
    </row>
    <row r="94" spans="2:20" s="2" customFormat="1" ht="15.15" customHeight="1">
      <c r="B94" s="3"/>
      <c r="C94" s="67" t="s">
        <v>50</v>
      </c>
      <c r="F94" s="7" t="str">
        <f>IF(E20="","",E20)</f>
        <v>Vyplň údaj</v>
      </c>
      <c r="I94" s="67" t="s">
        <v>49</v>
      </c>
      <c r="J94" s="208" t="str">
        <f>E26</f>
        <v>PLP Projektstav s.r.o.</v>
      </c>
      <c r="L94" s="3"/>
    </row>
    <row r="95" spans="2:20" s="2" customFormat="1" ht="10.3" customHeight="1">
      <c r="B95" s="3"/>
      <c r="L95" s="3"/>
    </row>
    <row r="96" spans="2:20" s="202" customFormat="1" ht="29.25" customHeight="1">
      <c r="B96" s="203"/>
      <c r="C96" s="207" t="s">
        <v>859</v>
      </c>
      <c r="D96" s="206" t="s">
        <v>44</v>
      </c>
      <c r="E96" s="206" t="s">
        <v>48</v>
      </c>
      <c r="F96" s="206" t="s">
        <v>47</v>
      </c>
      <c r="G96" s="206" t="s">
        <v>858</v>
      </c>
      <c r="H96" s="206" t="s">
        <v>857</v>
      </c>
      <c r="I96" s="206" t="s">
        <v>856</v>
      </c>
      <c r="J96" s="205" t="s">
        <v>855</v>
      </c>
      <c r="K96" s="204" t="s">
        <v>854</v>
      </c>
      <c r="L96" s="203"/>
      <c r="M96" s="55" t="s">
        <v>0</v>
      </c>
      <c r="N96" s="54" t="s">
        <v>67</v>
      </c>
      <c r="O96" s="54" t="s">
        <v>853</v>
      </c>
      <c r="P96" s="54" t="s">
        <v>852</v>
      </c>
      <c r="Q96" s="54" t="s">
        <v>851</v>
      </c>
      <c r="R96" s="54" t="s">
        <v>850</v>
      </c>
      <c r="S96" s="54" t="s">
        <v>849</v>
      </c>
      <c r="T96" s="53" t="s">
        <v>848</v>
      </c>
    </row>
    <row r="97" spans="2:65" s="2" customFormat="1" ht="22.8" customHeight="1">
      <c r="B97" s="3"/>
      <c r="C97" s="49" t="s">
        <v>847</v>
      </c>
      <c r="J97" s="201">
        <f>BK97</f>
        <v>0</v>
      </c>
      <c r="L97" s="3"/>
      <c r="M97" s="52"/>
      <c r="N97" s="51"/>
      <c r="O97" s="51"/>
      <c r="P97" s="200">
        <f>P98+P571</f>
        <v>0</v>
      </c>
      <c r="Q97" s="51"/>
      <c r="R97" s="200">
        <f>R98+R571</f>
        <v>7.5147236000000008</v>
      </c>
      <c r="S97" s="51"/>
      <c r="T97" s="199">
        <f>T98+T571</f>
        <v>97.961500000000001</v>
      </c>
      <c r="AT97" s="103" t="s">
        <v>12</v>
      </c>
      <c r="AU97" s="103" t="s">
        <v>846</v>
      </c>
      <c r="BK97" s="198">
        <f>BK98+BK571</f>
        <v>0</v>
      </c>
    </row>
    <row r="98" spans="2:65" s="146" customFormat="1" ht="25.9" customHeight="1">
      <c r="B98" s="153"/>
      <c r="D98" s="148" t="s">
        <v>12</v>
      </c>
      <c r="E98" s="158" t="s">
        <v>845</v>
      </c>
      <c r="F98" s="158" t="s">
        <v>844</v>
      </c>
      <c r="I98" s="155"/>
      <c r="J98" s="157">
        <f>BK98</f>
        <v>0</v>
      </c>
      <c r="L98" s="153"/>
      <c r="M98" s="152"/>
      <c r="P98" s="151">
        <f>P99+P301+P311+P319+P331+P373+P521+P547+P567</f>
        <v>0</v>
      </c>
      <c r="R98" s="151">
        <f>R99+R301+R311+R319+R331+R373+R521+R547+R567</f>
        <v>7.5147236000000008</v>
      </c>
      <c r="T98" s="150">
        <f>T99+T301+T311+T319+T331+T373+T521+T547+T567</f>
        <v>97.961500000000001</v>
      </c>
      <c r="AR98" s="148" t="s">
        <v>11</v>
      </c>
      <c r="AT98" s="149" t="s">
        <v>12</v>
      </c>
      <c r="AU98" s="149" t="s">
        <v>30</v>
      </c>
      <c r="AY98" s="148" t="s">
        <v>103</v>
      </c>
      <c r="BK98" s="147">
        <f>BK99+BK301+BK311+BK319+BK331+BK373+BK521+BK547+BK567</f>
        <v>0</v>
      </c>
    </row>
    <row r="99" spans="2:65" s="146" customFormat="1" ht="22.8" customHeight="1">
      <c r="B99" s="153"/>
      <c r="D99" s="148" t="s">
        <v>12</v>
      </c>
      <c r="E99" s="156" t="s">
        <v>11</v>
      </c>
      <c r="F99" s="156" t="s">
        <v>843</v>
      </c>
      <c r="I99" s="155"/>
      <c r="J99" s="154">
        <f>BK99</f>
        <v>0</v>
      </c>
      <c r="L99" s="153"/>
      <c r="M99" s="152"/>
      <c r="P99" s="151">
        <f>SUM(P100:P300)</f>
        <v>0</v>
      </c>
      <c r="R99" s="151">
        <f>SUM(R100:R300)</f>
        <v>0.75072399999999995</v>
      </c>
      <c r="T99" s="150">
        <f>SUM(T100:T300)</f>
        <v>89.866500000000002</v>
      </c>
      <c r="AR99" s="148" t="s">
        <v>11</v>
      </c>
      <c r="AT99" s="149" t="s">
        <v>12</v>
      </c>
      <c r="AU99" s="149" t="s">
        <v>11</v>
      </c>
      <c r="AY99" s="148" t="s">
        <v>103</v>
      </c>
      <c r="BK99" s="147">
        <f>SUM(BK100:BK300)</f>
        <v>0</v>
      </c>
    </row>
    <row r="100" spans="2:65" s="2" customFormat="1" ht="16.5" customHeight="1">
      <c r="B100" s="3"/>
      <c r="C100" s="182" t="s">
        <v>11</v>
      </c>
      <c r="D100" s="182" t="s">
        <v>373</v>
      </c>
      <c r="E100" s="181" t="s">
        <v>842</v>
      </c>
      <c r="F100" s="180" t="s">
        <v>839</v>
      </c>
      <c r="G100" s="179" t="s">
        <v>841</v>
      </c>
      <c r="H100" s="178">
        <v>1.95</v>
      </c>
      <c r="I100" s="177"/>
      <c r="J100" s="176">
        <f>ROUND(I100*H100,2)</f>
        <v>0</v>
      </c>
      <c r="K100" s="175"/>
      <c r="L100" s="174"/>
      <c r="M100" s="173" t="s">
        <v>0</v>
      </c>
      <c r="N100" s="172" t="s">
        <v>66</v>
      </c>
      <c r="P100" s="135">
        <f>O100*H100</f>
        <v>0</v>
      </c>
      <c r="Q100" s="135">
        <v>1E-3</v>
      </c>
      <c r="R100" s="135">
        <f>Q100*H100</f>
        <v>1.9499999999999999E-3</v>
      </c>
      <c r="S100" s="135">
        <v>0</v>
      </c>
      <c r="T100" s="134">
        <f>S100*H100</f>
        <v>0</v>
      </c>
      <c r="AR100" s="132" t="s">
        <v>374</v>
      </c>
      <c r="AT100" s="132" t="s">
        <v>373</v>
      </c>
      <c r="AU100" s="132" t="s">
        <v>4</v>
      </c>
      <c r="AY100" s="103" t="s">
        <v>103</v>
      </c>
      <c r="BE100" s="133">
        <f>IF(N100="základní",J100,0)</f>
        <v>0</v>
      </c>
      <c r="BF100" s="133">
        <f>IF(N100="snížená",J100,0)</f>
        <v>0</v>
      </c>
      <c r="BG100" s="133">
        <f>IF(N100="zákl. přenesená",J100,0)</f>
        <v>0</v>
      </c>
      <c r="BH100" s="133">
        <f>IF(N100="sníž. přenesená",J100,0)</f>
        <v>0</v>
      </c>
      <c r="BI100" s="133">
        <f>IF(N100="nulová",J100,0)</f>
        <v>0</v>
      </c>
      <c r="BJ100" s="103" t="s">
        <v>11</v>
      </c>
      <c r="BK100" s="133">
        <f>ROUND(I100*H100,2)</f>
        <v>0</v>
      </c>
      <c r="BL100" s="103" t="s">
        <v>122</v>
      </c>
      <c r="BM100" s="132" t="s">
        <v>840</v>
      </c>
    </row>
    <row r="101" spans="2:65" s="2" customFormat="1">
      <c r="B101" s="3"/>
      <c r="D101" s="128" t="s">
        <v>106</v>
      </c>
      <c r="F101" s="131" t="s">
        <v>839</v>
      </c>
      <c r="I101" s="130"/>
      <c r="L101" s="3"/>
      <c r="M101" s="129"/>
      <c r="T101" s="62"/>
      <c r="AT101" s="103" t="s">
        <v>106</v>
      </c>
      <c r="AU101" s="103" t="s">
        <v>4</v>
      </c>
    </row>
    <row r="102" spans="2:65" s="119" customFormat="1">
      <c r="B102" s="124"/>
      <c r="D102" s="128" t="s">
        <v>104</v>
      </c>
      <c r="E102" s="120" t="s">
        <v>0</v>
      </c>
      <c r="F102" s="127" t="s">
        <v>838</v>
      </c>
      <c r="H102" s="126">
        <v>1.95</v>
      </c>
      <c r="I102" s="125"/>
      <c r="L102" s="124"/>
      <c r="M102" s="162"/>
      <c r="T102" s="161"/>
      <c r="AT102" s="120" t="s">
        <v>104</v>
      </c>
      <c r="AU102" s="120" t="s">
        <v>4</v>
      </c>
      <c r="AV102" s="119" t="s">
        <v>4</v>
      </c>
      <c r="AW102" s="119" t="s">
        <v>74</v>
      </c>
      <c r="AX102" s="119" t="s">
        <v>11</v>
      </c>
      <c r="AY102" s="120" t="s">
        <v>103</v>
      </c>
    </row>
    <row r="103" spans="2:65" s="2" customFormat="1" ht="33" customHeight="1">
      <c r="B103" s="3"/>
      <c r="C103" s="145" t="s">
        <v>4</v>
      </c>
      <c r="D103" s="145" t="s">
        <v>110</v>
      </c>
      <c r="E103" s="144" t="s">
        <v>837</v>
      </c>
      <c r="F103" s="143" t="s">
        <v>836</v>
      </c>
      <c r="G103" s="142" t="s">
        <v>111</v>
      </c>
      <c r="H103" s="141">
        <v>48.6</v>
      </c>
      <c r="I103" s="140"/>
      <c r="J103" s="139">
        <f>ROUND(I103*H103,2)</f>
        <v>0</v>
      </c>
      <c r="K103" s="138"/>
      <c r="L103" s="3"/>
      <c r="M103" s="137" t="s">
        <v>0</v>
      </c>
      <c r="N103" s="136" t="s">
        <v>66</v>
      </c>
      <c r="P103" s="135">
        <f>O103*H103</f>
        <v>0</v>
      </c>
      <c r="Q103" s="135">
        <v>0</v>
      </c>
      <c r="R103" s="135">
        <f>Q103*H103</f>
        <v>0</v>
      </c>
      <c r="S103" s="135">
        <v>0.3</v>
      </c>
      <c r="T103" s="134">
        <f>S103*H103</f>
        <v>14.58</v>
      </c>
      <c r="AR103" s="132" t="s">
        <v>122</v>
      </c>
      <c r="AT103" s="132" t="s">
        <v>110</v>
      </c>
      <c r="AU103" s="132" t="s">
        <v>4</v>
      </c>
      <c r="AY103" s="103" t="s">
        <v>103</v>
      </c>
      <c r="BE103" s="133">
        <f>IF(N103="základní",J103,0)</f>
        <v>0</v>
      </c>
      <c r="BF103" s="133">
        <f>IF(N103="snížená",J103,0)</f>
        <v>0</v>
      </c>
      <c r="BG103" s="133">
        <f>IF(N103="zákl. přenesená",J103,0)</f>
        <v>0</v>
      </c>
      <c r="BH103" s="133">
        <f>IF(N103="sníž. přenesená",J103,0)</f>
        <v>0</v>
      </c>
      <c r="BI103" s="133">
        <f>IF(N103="nulová",J103,0)</f>
        <v>0</v>
      </c>
      <c r="BJ103" s="103" t="s">
        <v>11</v>
      </c>
      <c r="BK103" s="133">
        <f>ROUND(I103*H103,2)</f>
        <v>0</v>
      </c>
      <c r="BL103" s="103" t="s">
        <v>122</v>
      </c>
      <c r="BM103" s="132" t="s">
        <v>835</v>
      </c>
    </row>
    <row r="104" spans="2:65" s="2" customFormat="1" ht="34.799999999999997">
      <c r="B104" s="3"/>
      <c r="D104" s="128" t="s">
        <v>106</v>
      </c>
      <c r="F104" s="131" t="s">
        <v>834</v>
      </c>
      <c r="I104" s="130"/>
      <c r="L104" s="3"/>
      <c r="M104" s="129"/>
      <c r="T104" s="62"/>
      <c r="AT104" s="103" t="s">
        <v>106</v>
      </c>
      <c r="AU104" s="103" t="s">
        <v>4</v>
      </c>
    </row>
    <row r="105" spans="2:65" s="2" customFormat="1">
      <c r="B105" s="3"/>
      <c r="D105" s="160" t="s">
        <v>118</v>
      </c>
      <c r="F105" s="159" t="s">
        <v>833</v>
      </c>
      <c r="I105" s="130"/>
      <c r="L105" s="3"/>
      <c r="M105" s="129"/>
      <c r="T105" s="62"/>
      <c r="AT105" s="103" t="s">
        <v>118</v>
      </c>
      <c r="AU105" s="103" t="s">
        <v>4</v>
      </c>
    </row>
    <row r="106" spans="2:65" s="119" customFormat="1">
      <c r="B106" s="124"/>
      <c r="D106" s="128" t="s">
        <v>104</v>
      </c>
      <c r="E106" s="120" t="s">
        <v>0</v>
      </c>
      <c r="F106" s="127" t="s">
        <v>514</v>
      </c>
      <c r="H106" s="126">
        <v>48.6</v>
      </c>
      <c r="I106" s="125"/>
      <c r="L106" s="124"/>
      <c r="M106" s="162"/>
      <c r="T106" s="161"/>
      <c r="AT106" s="120" t="s">
        <v>104</v>
      </c>
      <c r="AU106" s="120" t="s">
        <v>4</v>
      </c>
      <c r="AV106" s="119" t="s">
        <v>4</v>
      </c>
      <c r="AW106" s="119" t="s">
        <v>74</v>
      </c>
      <c r="AX106" s="119" t="s">
        <v>11</v>
      </c>
      <c r="AY106" s="120" t="s">
        <v>103</v>
      </c>
    </row>
    <row r="107" spans="2:65" s="2" customFormat="1" ht="33" customHeight="1">
      <c r="B107" s="3"/>
      <c r="C107" s="145" t="s">
        <v>559</v>
      </c>
      <c r="D107" s="145" t="s">
        <v>110</v>
      </c>
      <c r="E107" s="144" t="s">
        <v>832</v>
      </c>
      <c r="F107" s="143" t="s">
        <v>831</v>
      </c>
      <c r="G107" s="142" t="s">
        <v>111</v>
      </c>
      <c r="H107" s="141">
        <v>60</v>
      </c>
      <c r="I107" s="140"/>
      <c r="J107" s="139">
        <f>ROUND(I107*H107,2)</f>
        <v>0</v>
      </c>
      <c r="K107" s="138"/>
      <c r="L107" s="3"/>
      <c r="M107" s="137" t="s">
        <v>0</v>
      </c>
      <c r="N107" s="136" t="s">
        <v>66</v>
      </c>
      <c r="P107" s="135">
        <f>O107*H107</f>
        <v>0</v>
      </c>
      <c r="Q107" s="135">
        <v>0</v>
      </c>
      <c r="R107" s="135">
        <f>Q107*H107</f>
        <v>0</v>
      </c>
      <c r="S107" s="135">
        <v>0.32500000000000001</v>
      </c>
      <c r="T107" s="134">
        <f>S107*H107</f>
        <v>19.5</v>
      </c>
      <c r="AR107" s="132" t="s">
        <v>122</v>
      </c>
      <c r="AT107" s="132" t="s">
        <v>110</v>
      </c>
      <c r="AU107" s="132" t="s">
        <v>4</v>
      </c>
      <c r="AY107" s="103" t="s">
        <v>103</v>
      </c>
      <c r="BE107" s="133">
        <f>IF(N107="základní",J107,0)</f>
        <v>0</v>
      </c>
      <c r="BF107" s="133">
        <f>IF(N107="snížená",J107,0)</f>
        <v>0</v>
      </c>
      <c r="BG107" s="133">
        <f>IF(N107="zákl. přenesená",J107,0)</f>
        <v>0</v>
      </c>
      <c r="BH107" s="133">
        <f>IF(N107="sníž. přenesená",J107,0)</f>
        <v>0</v>
      </c>
      <c r="BI107" s="133">
        <f>IF(N107="nulová",J107,0)</f>
        <v>0</v>
      </c>
      <c r="BJ107" s="103" t="s">
        <v>11</v>
      </c>
      <c r="BK107" s="133">
        <f>ROUND(I107*H107,2)</f>
        <v>0</v>
      </c>
      <c r="BL107" s="103" t="s">
        <v>122</v>
      </c>
      <c r="BM107" s="132" t="s">
        <v>830</v>
      </c>
    </row>
    <row r="108" spans="2:65" s="2" customFormat="1" ht="34.799999999999997">
      <c r="B108" s="3"/>
      <c r="D108" s="128" t="s">
        <v>106</v>
      </c>
      <c r="F108" s="131" t="s">
        <v>829</v>
      </c>
      <c r="I108" s="130"/>
      <c r="L108" s="3"/>
      <c r="M108" s="129"/>
      <c r="T108" s="62"/>
      <c r="AT108" s="103" t="s">
        <v>106</v>
      </c>
      <c r="AU108" s="103" t="s">
        <v>4</v>
      </c>
    </row>
    <row r="109" spans="2:65" s="2" customFormat="1">
      <c r="B109" s="3"/>
      <c r="D109" s="160" t="s">
        <v>118</v>
      </c>
      <c r="F109" s="159" t="s">
        <v>828</v>
      </c>
      <c r="I109" s="130"/>
      <c r="L109" s="3"/>
      <c r="M109" s="129"/>
      <c r="T109" s="62"/>
      <c r="AT109" s="103" t="s">
        <v>118</v>
      </c>
      <c r="AU109" s="103" t="s">
        <v>4</v>
      </c>
    </row>
    <row r="110" spans="2:65" s="119" customFormat="1">
      <c r="B110" s="124"/>
      <c r="D110" s="128" t="s">
        <v>104</v>
      </c>
      <c r="E110" s="120" t="s">
        <v>0</v>
      </c>
      <c r="F110" s="127" t="s">
        <v>488</v>
      </c>
      <c r="H110" s="126">
        <v>11.4</v>
      </c>
      <c r="I110" s="125"/>
      <c r="L110" s="124"/>
      <c r="M110" s="162"/>
      <c r="T110" s="161"/>
      <c r="AT110" s="120" t="s">
        <v>104</v>
      </c>
      <c r="AU110" s="120" t="s">
        <v>4</v>
      </c>
      <c r="AV110" s="119" t="s">
        <v>4</v>
      </c>
      <c r="AW110" s="119" t="s">
        <v>74</v>
      </c>
      <c r="AX110" s="119" t="s">
        <v>30</v>
      </c>
      <c r="AY110" s="120" t="s">
        <v>103</v>
      </c>
    </row>
    <row r="111" spans="2:65" s="119" customFormat="1">
      <c r="B111" s="124"/>
      <c r="D111" s="128" t="s">
        <v>104</v>
      </c>
      <c r="E111" s="120" t="s">
        <v>0</v>
      </c>
      <c r="F111" s="127" t="s">
        <v>487</v>
      </c>
      <c r="H111" s="126">
        <v>48.6</v>
      </c>
      <c r="I111" s="125"/>
      <c r="L111" s="124"/>
      <c r="M111" s="162"/>
      <c r="T111" s="161"/>
      <c r="AT111" s="120" t="s">
        <v>104</v>
      </c>
      <c r="AU111" s="120" t="s">
        <v>4</v>
      </c>
      <c r="AV111" s="119" t="s">
        <v>4</v>
      </c>
      <c r="AW111" s="119" t="s">
        <v>74</v>
      </c>
      <c r="AX111" s="119" t="s">
        <v>30</v>
      </c>
      <c r="AY111" s="120" t="s">
        <v>103</v>
      </c>
    </row>
    <row r="112" spans="2:65" s="163" customFormat="1">
      <c r="B112" s="167"/>
      <c r="D112" s="128" t="s">
        <v>104</v>
      </c>
      <c r="E112" s="164" t="s">
        <v>0</v>
      </c>
      <c r="F112" s="170" t="s">
        <v>183</v>
      </c>
      <c r="H112" s="169">
        <v>60</v>
      </c>
      <c r="I112" s="168"/>
      <c r="L112" s="167"/>
      <c r="M112" s="166"/>
      <c r="T112" s="165"/>
      <c r="AT112" s="164" t="s">
        <v>104</v>
      </c>
      <c r="AU112" s="164" t="s">
        <v>4</v>
      </c>
      <c r="AV112" s="163" t="s">
        <v>122</v>
      </c>
      <c r="AW112" s="163" t="s">
        <v>74</v>
      </c>
      <c r="AX112" s="163" t="s">
        <v>11</v>
      </c>
      <c r="AY112" s="164" t="s">
        <v>103</v>
      </c>
    </row>
    <row r="113" spans="2:65" s="2" customFormat="1" ht="24.15" customHeight="1">
      <c r="B113" s="3"/>
      <c r="C113" s="145" t="s">
        <v>122</v>
      </c>
      <c r="D113" s="145" t="s">
        <v>110</v>
      </c>
      <c r="E113" s="144" t="s">
        <v>827</v>
      </c>
      <c r="F113" s="143" t="s">
        <v>826</v>
      </c>
      <c r="G113" s="142" t="s">
        <v>111</v>
      </c>
      <c r="H113" s="141">
        <v>90</v>
      </c>
      <c r="I113" s="140"/>
      <c r="J113" s="139">
        <f>ROUND(I113*H113,2)</f>
        <v>0</v>
      </c>
      <c r="K113" s="138"/>
      <c r="L113" s="3"/>
      <c r="M113" s="137" t="s">
        <v>0</v>
      </c>
      <c r="N113" s="136" t="s">
        <v>66</v>
      </c>
      <c r="P113" s="135">
        <f>O113*H113</f>
        <v>0</v>
      </c>
      <c r="Q113" s="135">
        <v>0</v>
      </c>
      <c r="R113" s="135">
        <f>Q113*H113</f>
        <v>0</v>
      </c>
      <c r="S113" s="135">
        <v>0.22</v>
      </c>
      <c r="T113" s="134">
        <f>S113*H113</f>
        <v>19.8</v>
      </c>
      <c r="AR113" s="132" t="s">
        <v>122</v>
      </c>
      <c r="AT113" s="132" t="s">
        <v>110</v>
      </c>
      <c r="AU113" s="132" t="s">
        <v>4</v>
      </c>
      <c r="AY113" s="103" t="s">
        <v>103</v>
      </c>
      <c r="BE113" s="133">
        <f>IF(N113="základní",J113,0)</f>
        <v>0</v>
      </c>
      <c r="BF113" s="133">
        <f>IF(N113="snížená",J113,0)</f>
        <v>0</v>
      </c>
      <c r="BG113" s="133">
        <f>IF(N113="zákl. přenesená",J113,0)</f>
        <v>0</v>
      </c>
      <c r="BH113" s="133">
        <f>IF(N113="sníž. přenesená",J113,0)</f>
        <v>0</v>
      </c>
      <c r="BI113" s="133">
        <f>IF(N113="nulová",J113,0)</f>
        <v>0</v>
      </c>
      <c r="BJ113" s="103" t="s">
        <v>11</v>
      </c>
      <c r="BK113" s="133">
        <f>ROUND(I113*H113,2)</f>
        <v>0</v>
      </c>
      <c r="BL113" s="103" t="s">
        <v>122</v>
      </c>
      <c r="BM113" s="132" t="s">
        <v>825</v>
      </c>
    </row>
    <row r="114" spans="2:65" s="2" customFormat="1" ht="34.799999999999997">
      <c r="B114" s="3"/>
      <c r="D114" s="128" t="s">
        <v>106</v>
      </c>
      <c r="F114" s="131" t="s">
        <v>824</v>
      </c>
      <c r="I114" s="130"/>
      <c r="L114" s="3"/>
      <c r="M114" s="129"/>
      <c r="T114" s="62"/>
      <c r="AT114" s="103" t="s">
        <v>106</v>
      </c>
      <c r="AU114" s="103" t="s">
        <v>4</v>
      </c>
    </row>
    <row r="115" spans="2:65" s="2" customFormat="1">
      <c r="B115" s="3"/>
      <c r="D115" s="160" t="s">
        <v>118</v>
      </c>
      <c r="F115" s="159" t="s">
        <v>823</v>
      </c>
      <c r="I115" s="130"/>
      <c r="L115" s="3"/>
      <c r="M115" s="129"/>
      <c r="T115" s="62"/>
      <c r="AT115" s="103" t="s">
        <v>118</v>
      </c>
      <c r="AU115" s="103" t="s">
        <v>4</v>
      </c>
    </row>
    <row r="116" spans="2:65" s="119" customFormat="1">
      <c r="B116" s="124"/>
      <c r="D116" s="128" t="s">
        <v>104</v>
      </c>
      <c r="E116" s="120" t="s">
        <v>0</v>
      </c>
      <c r="F116" s="127" t="s">
        <v>480</v>
      </c>
      <c r="H116" s="126">
        <v>14.4</v>
      </c>
      <c r="I116" s="125"/>
      <c r="L116" s="124"/>
      <c r="M116" s="162"/>
      <c r="T116" s="161"/>
      <c r="AT116" s="120" t="s">
        <v>104</v>
      </c>
      <c r="AU116" s="120" t="s">
        <v>4</v>
      </c>
      <c r="AV116" s="119" t="s">
        <v>4</v>
      </c>
      <c r="AW116" s="119" t="s">
        <v>74</v>
      </c>
      <c r="AX116" s="119" t="s">
        <v>30</v>
      </c>
      <c r="AY116" s="120" t="s">
        <v>103</v>
      </c>
    </row>
    <row r="117" spans="2:65" s="119" customFormat="1">
      <c r="B117" s="124"/>
      <c r="D117" s="128" t="s">
        <v>104</v>
      </c>
      <c r="E117" s="120" t="s">
        <v>0</v>
      </c>
      <c r="F117" s="127" t="s">
        <v>479</v>
      </c>
      <c r="H117" s="126">
        <v>75.599999999999994</v>
      </c>
      <c r="I117" s="125"/>
      <c r="L117" s="124"/>
      <c r="M117" s="162"/>
      <c r="T117" s="161"/>
      <c r="AT117" s="120" t="s">
        <v>104</v>
      </c>
      <c r="AU117" s="120" t="s">
        <v>4</v>
      </c>
      <c r="AV117" s="119" t="s">
        <v>4</v>
      </c>
      <c r="AW117" s="119" t="s">
        <v>74</v>
      </c>
      <c r="AX117" s="119" t="s">
        <v>30</v>
      </c>
      <c r="AY117" s="120" t="s">
        <v>103</v>
      </c>
    </row>
    <row r="118" spans="2:65" s="163" customFormat="1">
      <c r="B118" s="167"/>
      <c r="D118" s="128" t="s">
        <v>104</v>
      </c>
      <c r="E118" s="164" t="s">
        <v>0</v>
      </c>
      <c r="F118" s="170" t="s">
        <v>183</v>
      </c>
      <c r="H118" s="169">
        <v>90</v>
      </c>
      <c r="I118" s="168"/>
      <c r="L118" s="167"/>
      <c r="M118" s="166"/>
      <c r="T118" s="165"/>
      <c r="AT118" s="164" t="s">
        <v>104</v>
      </c>
      <c r="AU118" s="164" t="s">
        <v>4</v>
      </c>
      <c r="AV118" s="163" t="s">
        <v>122</v>
      </c>
      <c r="AW118" s="163" t="s">
        <v>74</v>
      </c>
      <c r="AX118" s="163" t="s">
        <v>11</v>
      </c>
      <c r="AY118" s="164" t="s">
        <v>103</v>
      </c>
    </row>
    <row r="119" spans="2:65" s="2" customFormat="1" ht="24.15" customHeight="1">
      <c r="B119" s="3"/>
      <c r="C119" s="145" t="s">
        <v>523</v>
      </c>
      <c r="D119" s="145" t="s">
        <v>110</v>
      </c>
      <c r="E119" s="144" t="s">
        <v>822</v>
      </c>
      <c r="F119" s="143" t="s">
        <v>821</v>
      </c>
      <c r="G119" s="142" t="s">
        <v>111</v>
      </c>
      <c r="H119" s="141">
        <v>8.4</v>
      </c>
      <c r="I119" s="140"/>
      <c r="J119" s="139">
        <f>ROUND(I119*H119,2)</f>
        <v>0</v>
      </c>
      <c r="K119" s="138"/>
      <c r="L119" s="3"/>
      <c r="M119" s="137" t="s">
        <v>0</v>
      </c>
      <c r="N119" s="136" t="s">
        <v>66</v>
      </c>
      <c r="P119" s="135">
        <f>O119*H119</f>
        <v>0</v>
      </c>
      <c r="Q119" s="135">
        <v>0</v>
      </c>
      <c r="R119" s="135">
        <f>Q119*H119</f>
        <v>0</v>
      </c>
      <c r="S119" s="135">
        <v>0.5</v>
      </c>
      <c r="T119" s="134">
        <f>S119*H119</f>
        <v>4.2</v>
      </c>
      <c r="AR119" s="132" t="s">
        <v>122</v>
      </c>
      <c r="AT119" s="132" t="s">
        <v>110</v>
      </c>
      <c r="AU119" s="132" t="s">
        <v>4</v>
      </c>
      <c r="AY119" s="103" t="s">
        <v>103</v>
      </c>
      <c r="BE119" s="133">
        <f>IF(N119="základní",J119,0)</f>
        <v>0</v>
      </c>
      <c r="BF119" s="133">
        <f>IF(N119="snížená",J119,0)</f>
        <v>0</v>
      </c>
      <c r="BG119" s="133">
        <f>IF(N119="zákl. přenesená",J119,0)</f>
        <v>0</v>
      </c>
      <c r="BH119" s="133">
        <f>IF(N119="sníž. přenesená",J119,0)</f>
        <v>0</v>
      </c>
      <c r="BI119" s="133">
        <f>IF(N119="nulová",J119,0)</f>
        <v>0</v>
      </c>
      <c r="BJ119" s="103" t="s">
        <v>11</v>
      </c>
      <c r="BK119" s="133">
        <f>ROUND(I119*H119,2)</f>
        <v>0</v>
      </c>
      <c r="BL119" s="103" t="s">
        <v>122</v>
      </c>
      <c r="BM119" s="132" t="s">
        <v>820</v>
      </c>
    </row>
    <row r="120" spans="2:65" s="2" customFormat="1" ht="34.799999999999997">
      <c r="B120" s="3"/>
      <c r="D120" s="128" t="s">
        <v>106</v>
      </c>
      <c r="F120" s="131" t="s">
        <v>819</v>
      </c>
      <c r="I120" s="130"/>
      <c r="L120" s="3"/>
      <c r="M120" s="129"/>
      <c r="T120" s="62"/>
      <c r="AT120" s="103" t="s">
        <v>106</v>
      </c>
      <c r="AU120" s="103" t="s">
        <v>4</v>
      </c>
    </row>
    <row r="121" spans="2:65" s="2" customFormat="1">
      <c r="B121" s="3"/>
      <c r="D121" s="160" t="s">
        <v>118</v>
      </c>
      <c r="F121" s="159" t="s">
        <v>818</v>
      </c>
      <c r="I121" s="130"/>
      <c r="L121" s="3"/>
      <c r="M121" s="129"/>
      <c r="T121" s="62"/>
      <c r="AT121" s="103" t="s">
        <v>118</v>
      </c>
      <c r="AU121" s="103" t="s">
        <v>4</v>
      </c>
    </row>
    <row r="122" spans="2:65" s="119" customFormat="1">
      <c r="B122" s="124"/>
      <c r="D122" s="128" t="s">
        <v>104</v>
      </c>
      <c r="E122" s="120" t="s">
        <v>0</v>
      </c>
      <c r="F122" s="127" t="s">
        <v>507</v>
      </c>
      <c r="H122" s="126">
        <v>8.4</v>
      </c>
      <c r="I122" s="125"/>
      <c r="L122" s="124"/>
      <c r="M122" s="162"/>
      <c r="T122" s="161"/>
      <c r="AT122" s="120" t="s">
        <v>104</v>
      </c>
      <c r="AU122" s="120" t="s">
        <v>4</v>
      </c>
      <c r="AV122" s="119" t="s">
        <v>4</v>
      </c>
      <c r="AW122" s="119" t="s">
        <v>74</v>
      </c>
      <c r="AX122" s="119" t="s">
        <v>11</v>
      </c>
      <c r="AY122" s="120" t="s">
        <v>103</v>
      </c>
    </row>
    <row r="123" spans="2:65" s="2" customFormat="1" ht="16.5" customHeight="1">
      <c r="B123" s="3"/>
      <c r="C123" s="145" t="s">
        <v>817</v>
      </c>
      <c r="D123" s="145" t="s">
        <v>110</v>
      </c>
      <c r="E123" s="144" t="s">
        <v>816</v>
      </c>
      <c r="F123" s="143" t="s">
        <v>815</v>
      </c>
      <c r="G123" s="142" t="s">
        <v>111</v>
      </c>
      <c r="H123" s="141">
        <v>49.5</v>
      </c>
      <c r="I123" s="140"/>
      <c r="J123" s="139">
        <f>ROUND(I123*H123,2)</f>
        <v>0</v>
      </c>
      <c r="K123" s="138"/>
      <c r="L123" s="3"/>
      <c r="M123" s="137" t="s">
        <v>0</v>
      </c>
      <c r="N123" s="136" t="s">
        <v>66</v>
      </c>
      <c r="P123" s="135">
        <f>O123*H123</f>
        <v>0</v>
      </c>
      <c r="Q123" s="135">
        <v>0</v>
      </c>
      <c r="R123" s="135">
        <f>Q123*H123</f>
        <v>0</v>
      </c>
      <c r="S123" s="135">
        <v>0.35499999999999998</v>
      </c>
      <c r="T123" s="134">
        <f>S123*H123</f>
        <v>17.572499999999998</v>
      </c>
      <c r="AR123" s="132" t="s">
        <v>122</v>
      </c>
      <c r="AT123" s="132" t="s">
        <v>110</v>
      </c>
      <c r="AU123" s="132" t="s">
        <v>4</v>
      </c>
      <c r="AY123" s="103" t="s">
        <v>103</v>
      </c>
      <c r="BE123" s="133">
        <f>IF(N123="základní",J123,0)</f>
        <v>0</v>
      </c>
      <c r="BF123" s="133">
        <f>IF(N123="snížená",J123,0)</f>
        <v>0</v>
      </c>
      <c r="BG123" s="133">
        <f>IF(N123="zákl. přenesená",J123,0)</f>
        <v>0</v>
      </c>
      <c r="BH123" s="133">
        <f>IF(N123="sníž. přenesená",J123,0)</f>
        <v>0</v>
      </c>
      <c r="BI123" s="133">
        <f>IF(N123="nulová",J123,0)</f>
        <v>0</v>
      </c>
      <c r="BJ123" s="103" t="s">
        <v>11</v>
      </c>
      <c r="BK123" s="133">
        <f>ROUND(I123*H123,2)</f>
        <v>0</v>
      </c>
      <c r="BL123" s="103" t="s">
        <v>122</v>
      </c>
      <c r="BM123" s="132" t="s">
        <v>814</v>
      </c>
    </row>
    <row r="124" spans="2:65" s="2" customFormat="1" ht="17.399999999999999">
      <c r="B124" s="3"/>
      <c r="D124" s="128" t="s">
        <v>106</v>
      </c>
      <c r="F124" s="131" t="s">
        <v>813</v>
      </c>
      <c r="I124" s="130"/>
      <c r="L124" s="3"/>
      <c r="M124" s="129"/>
      <c r="T124" s="62"/>
      <c r="AT124" s="103" t="s">
        <v>106</v>
      </c>
      <c r="AU124" s="103" t="s">
        <v>4</v>
      </c>
    </row>
    <row r="125" spans="2:65" s="2" customFormat="1">
      <c r="B125" s="3"/>
      <c r="D125" s="160" t="s">
        <v>118</v>
      </c>
      <c r="F125" s="159" t="s">
        <v>812</v>
      </c>
      <c r="I125" s="130"/>
      <c r="L125" s="3"/>
      <c r="M125" s="129"/>
      <c r="T125" s="62"/>
      <c r="AT125" s="103" t="s">
        <v>118</v>
      </c>
      <c r="AU125" s="103" t="s">
        <v>4</v>
      </c>
    </row>
    <row r="126" spans="2:65" s="119" customFormat="1">
      <c r="B126" s="124"/>
      <c r="D126" s="128" t="s">
        <v>104</v>
      </c>
      <c r="E126" s="120" t="s">
        <v>0</v>
      </c>
      <c r="F126" s="127" t="s">
        <v>811</v>
      </c>
      <c r="H126" s="126">
        <v>49.5</v>
      </c>
      <c r="I126" s="125"/>
      <c r="L126" s="124"/>
      <c r="M126" s="162"/>
      <c r="T126" s="161"/>
      <c r="AT126" s="120" t="s">
        <v>104</v>
      </c>
      <c r="AU126" s="120" t="s">
        <v>4</v>
      </c>
      <c r="AV126" s="119" t="s">
        <v>4</v>
      </c>
      <c r="AW126" s="119" t="s">
        <v>74</v>
      </c>
      <c r="AX126" s="119" t="s">
        <v>11</v>
      </c>
      <c r="AY126" s="120" t="s">
        <v>103</v>
      </c>
    </row>
    <row r="127" spans="2:65" s="2" customFormat="1" ht="33" customHeight="1">
      <c r="B127" s="3"/>
      <c r="C127" s="145" t="s">
        <v>810</v>
      </c>
      <c r="D127" s="145" t="s">
        <v>110</v>
      </c>
      <c r="E127" s="144" t="s">
        <v>809</v>
      </c>
      <c r="F127" s="143" t="s">
        <v>808</v>
      </c>
      <c r="G127" s="142" t="s">
        <v>111</v>
      </c>
      <c r="H127" s="141">
        <v>123.6</v>
      </c>
      <c r="I127" s="140"/>
      <c r="J127" s="139">
        <f>ROUND(I127*H127,2)</f>
        <v>0</v>
      </c>
      <c r="K127" s="138"/>
      <c r="L127" s="3"/>
      <c r="M127" s="137" t="s">
        <v>0</v>
      </c>
      <c r="N127" s="136" t="s">
        <v>66</v>
      </c>
      <c r="P127" s="135">
        <f>O127*H127</f>
        <v>0</v>
      </c>
      <c r="Q127" s="135">
        <v>5.0000000000000002E-5</v>
      </c>
      <c r="R127" s="135">
        <f>Q127*H127</f>
        <v>6.1799999999999997E-3</v>
      </c>
      <c r="S127" s="135">
        <v>0.115</v>
      </c>
      <c r="T127" s="134">
        <f>S127*H127</f>
        <v>14.214</v>
      </c>
      <c r="AR127" s="132" t="s">
        <v>122</v>
      </c>
      <c r="AT127" s="132" t="s">
        <v>110</v>
      </c>
      <c r="AU127" s="132" t="s">
        <v>4</v>
      </c>
      <c r="AY127" s="103" t="s">
        <v>103</v>
      </c>
      <c r="BE127" s="133">
        <f>IF(N127="základní",J127,0)</f>
        <v>0</v>
      </c>
      <c r="BF127" s="133">
        <f>IF(N127="snížená",J127,0)</f>
        <v>0</v>
      </c>
      <c r="BG127" s="133">
        <f>IF(N127="zákl. přenesená",J127,0)</f>
        <v>0</v>
      </c>
      <c r="BH127" s="133">
        <f>IF(N127="sníž. přenesená",J127,0)</f>
        <v>0</v>
      </c>
      <c r="BI127" s="133">
        <f>IF(N127="nulová",J127,0)</f>
        <v>0</v>
      </c>
      <c r="BJ127" s="103" t="s">
        <v>11</v>
      </c>
      <c r="BK127" s="133">
        <f>ROUND(I127*H127,2)</f>
        <v>0</v>
      </c>
      <c r="BL127" s="103" t="s">
        <v>122</v>
      </c>
      <c r="BM127" s="132" t="s">
        <v>807</v>
      </c>
    </row>
    <row r="128" spans="2:65" s="2" customFormat="1" ht="26.1">
      <c r="B128" s="3"/>
      <c r="D128" s="128" t="s">
        <v>106</v>
      </c>
      <c r="F128" s="131" t="s">
        <v>806</v>
      </c>
      <c r="I128" s="130"/>
      <c r="L128" s="3"/>
      <c r="M128" s="129"/>
      <c r="T128" s="62"/>
      <c r="AT128" s="103" t="s">
        <v>106</v>
      </c>
      <c r="AU128" s="103" t="s">
        <v>4</v>
      </c>
    </row>
    <row r="129" spans="2:65" s="2" customFormat="1">
      <c r="B129" s="3"/>
      <c r="D129" s="160" t="s">
        <v>118</v>
      </c>
      <c r="F129" s="159" t="s">
        <v>805</v>
      </c>
      <c r="I129" s="130"/>
      <c r="L129" s="3"/>
      <c r="M129" s="129"/>
      <c r="T129" s="62"/>
      <c r="AT129" s="103" t="s">
        <v>118</v>
      </c>
      <c r="AU129" s="103" t="s">
        <v>4</v>
      </c>
    </row>
    <row r="130" spans="2:65" s="119" customFormat="1">
      <c r="B130" s="124"/>
      <c r="D130" s="128" t="s">
        <v>104</v>
      </c>
      <c r="E130" s="120" t="s">
        <v>0</v>
      </c>
      <c r="F130" s="127" t="s">
        <v>466</v>
      </c>
      <c r="H130" s="126">
        <v>21</v>
      </c>
      <c r="I130" s="125"/>
      <c r="L130" s="124"/>
      <c r="M130" s="162"/>
      <c r="T130" s="161"/>
      <c r="AT130" s="120" t="s">
        <v>104</v>
      </c>
      <c r="AU130" s="120" t="s">
        <v>4</v>
      </c>
      <c r="AV130" s="119" t="s">
        <v>4</v>
      </c>
      <c r="AW130" s="119" t="s">
        <v>74</v>
      </c>
      <c r="AX130" s="119" t="s">
        <v>30</v>
      </c>
      <c r="AY130" s="120" t="s">
        <v>103</v>
      </c>
    </row>
    <row r="131" spans="2:65" s="119" customFormat="1">
      <c r="B131" s="124"/>
      <c r="D131" s="128" t="s">
        <v>104</v>
      </c>
      <c r="E131" s="120" t="s">
        <v>0</v>
      </c>
      <c r="F131" s="127" t="s">
        <v>465</v>
      </c>
      <c r="H131" s="126">
        <v>102.6</v>
      </c>
      <c r="I131" s="125"/>
      <c r="L131" s="124"/>
      <c r="M131" s="162"/>
      <c r="T131" s="161"/>
      <c r="AT131" s="120" t="s">
        <v>104</v>
      </c>
      <c r="AU131" s="120" t="s">
        <v>4</v>
      </c>
      <c r="AV131" s="119" t="s">
        <v>4</v>
      </c>
      <c r="AW131" s="119" t="s">
        <v>74</v>
      </c>
      <c r="AX131" s="119" t="s">
        <v>30</v>
      </c>
      <c r="AY131" s="120" t="s">
        <v>103</v>
      </c>
    </row>
    <row r="132" spans="2:65" s="163" customFormat="1">
      <c r="B132" s="167"/>
      <c r="D132" s="128" t="s">
        <v>104</v>
      </c>
      <c r="E132" s="164" t="s">
        <v>0</v>
      </c>
      <c r="F132" s="170" t="s">
        <v>183</v>
      </c>
      <c r="H132" s="169">
        <v>123.6</v>
      </c>
      <c r="I132" s="168"/>
      <c r="L132" s="167"/>
      <c r="M132" s="166"/>
      <c r="T132" s="165"/>
      <c r="AT132" s="164" t="s">
        <v>104</v>
      </c>
      <c r="AU132" s="164" t="s">
        <v>4</v>
      </c>
      <c r="AV132" s="163" t="s">
        <v>122</v>
      </c>
      <c r="AW132" s="163" t="s">
        <v>74</v>
      </c>
      <c r="AX132" s="163" t="s">
        <v>11</v>
      </c>
      <c r="AY132" s="164" t="s">
        <v>103</v>
      </c>
    </row>
    <row r="133" spans="2:65" s="2" customFormat="1" ht="24.15" customHeight="1">
      <c r="B133" s="3"/>
      <c r="C133" s="145" t="s">
        <v>374</v>
      </c>
      <c r="D133" s="145" t="s">
        <v>110</v>
      </c>
      <c r="E133" s="144" t="s">
        <v>804</v>
      </c>
      <c r="F133" s="143" t="s">
        <v>803</v>
      </c>
      <c r="G133" s="142" t="s">
        <v>313</v>
      </c>
      <c r="H133" s="141">
        <v>1</v>
      </c>
      <c r="I133" s="140"/>
      <c r="J133" s="139">
        <f>ROUND(I133*H133,2)</f>
        <v>0</v>
      </c>
      <c r="K133" s="138"/>
      <c r="L133" s="3"/>
      <c r="M133" s="137" t="s">
        <v>0</v>
      </c>
      <c r="N133" s="136" t="s">
        <v>66</v>
      </c>
      <c r="P133" s="135">
        <f>O133*H133</f>
        <v>0</v>
      </c>
      <c r="Q133" s="135">
        <v>4.0000000000000003E-5</v>
      </c>
      <c r="R133" s="135">
        <f>Q133*H133</f>
        <v>4.0000000000000003E-5</v>
      </c>
      <c r="S133" s="135">
        <v>0</v>
      </c>
      <c r="T133" s="134">
        <f>S133*H133</f>
        <v>0</v>
      </c>
      <c r="AR133" s="132" t="s">
        <v>122</v>
      </c>
      <c r="AT133" s="132" t="s">
        <v>110</v>
      </c>
      <c r="AU133" s="132" t="s">
        <v>4</v>
      </c>
      <c r="AY133" s="103" t="s">
        <v>103</v>
      </c>
      <c r="BE133" s="133">
        <f>IF(N133="základní",J133,0)</f>
        <v>0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103" t="s">
        <v>11</v>
      </c>
      <c r="BK133" s="133">
        <f>ROUND(I133*H133,2)</f>
        <v>0</v>
      </c>
      <c r="BL133" s="103" t="s">
        <v>122</v>
      </c>
      <c r="BM133" s="132" t="s">
        <v>802</v>
      </c>
    </row>
    <row r="134" spans="2:65" s="2" customFormat="1" ht="17.399999999999999">
      <c r="B134" s="3"/>
      <c r="D134" s="128" t="s">
        <v>106</v>
      </c>
      <c r="F134" s="131" t="s">
        <v>801</v>
      </c>
      <c r="I134" s="130"/>
      <c r="L134" s="3"/>
      <c r="M134" s="129"/>
      <c r="T134" s="62"/>
      <c r="AT134" s="103" t="s">
        <v>106</v>
      </c>
      <c r="AU134" s="103" t="s">
        <v>4</v>
      </c>
    </row>
    <row r="135" spans="2:65" s="2" customFormat="1" ht="27">
      <c r="B135" s="3"/>
      <c r="D135" s="128" t="s">
        <v>218</v>
      </c>
      <c r="F135" s="171" t="s">
        <v>800</v>
      </c>
      <c r="I135" s="130"/>
      <c r="L135" s="3"/>
      <c r="M135" s="129"/>
      <c r="T135" s="62"/>
      <c r="AT135" s="103" t="s">
        <v>218</v>
      </c>
      <c r="AU135" s="103" t="s">
        <v>4</v>
      </c>
    </row>
    <row r="136" spans="2:65" s="2" customFormat="1" ht="66.75" customHeight="1">
      <c r="B136" s="3"/>
      <c r="C136" s="145" t="s">
        <v>207</v>
      </c>
      <c r="D136" s="145" t="s">
        <v>110</v>
      </c>
      <c r="E136" s="144" t="s">
        <v>799</v>
      </c>
      <c r="F136" s="143" t="s">
        <v>787</v>
      </c>
      <c r="G136" s="142" t="s">
        <v>179</v>
      </c>
      <c r="H136" s="141">
        <v>8</v>
      </c>
      <c r="I136" s="140"/>
      <c r="J136" s="139">
        <f>ROUND(I136*H136,2)</f>
        <v>0</v>
      </c>
      <c r="K136" s="138"/>
      <c r="L136" s="3"/>
      <c r="M136" s="137" t="s">
        <v>0</v>
      </c>
      <c r="N136" s="136" t="s">
        <v>66</v>
      </c>
      <c r="P136" s="135">
        <f>O136*H136</f>
        <v>0</v>
      </c>
      <c r="Q136" s="135">
        <v>0</v>
      </c>
      <c r="R136" s="135">
        <f>Q136*H136</f>
        <v>0</v>
      </c>
      <c r="S136" s="135">
        <v>0</v>
      </c>
      <c r="T136" s="134">
        <f>S136*H136</f>
        <v>0</v>
      </c>
      <c r="AR136" s="132" t="s">
        <v>122</v>
      </c>
      <c r="AT136" s="132" t="s">
        <v>110</v>
      </c>
      <c r="AU136" s="132" t="s">
        <v>4</v>
      </c>
      <c r="AY136" s="103" t="s">
        <v>103</v>
      </c>
      <c r="BE136" s="133">
        <f>IF(N136="základní",J136,0)</f>
        <v>0</v>
      </c>
      <c r="BF136" s="133">
        <f>IF(N136="snížená",J136,0)</f>
        <v>0</v>
      </c>
      <c r="BG136" s="133">
        <f>IF(N136="zákl. přenesená",J136,0)</f>
        <v>0</v>
      </c>
      <c r="BH136" s="133">
        <f>IF(N136="sníž. přenesená",J136,0)</f>
        <v>0</v>
      </c>
      <c r="BI136" s="133">
        <f>IF(N136="nulová",J136,0)</f>
        <v>0</v>
      </c>
      <c r="BJ136" s="103" t="s">
        <v>11</v>
      </c>
      <c r="BK136" s="133">
        <f>ROUND(I136*H136,2)</f>
        <v>0</v>
      </c>
      <c r="BL136" s="103" t="s">
        <v>122</v>
      </c>
      <c r="BM136" s="132" t="s">
        <v>798</v>
      </c>
    </row>
    <row r="137" spans="2:65" s="2" customFormat="1" ht="43.5">
      <c r="B137" s="3"/>
      <c r="D137" s="128" t="s">
        <v>106</v>
      </c>
      <c r="F137" s="131" t="s">
        <v>797</v>
      </c>
      <c r="I137" s="130"/>
      <c r="L137" s="3"/>
      <c r="M137" s="129"/>
      <c r="T137" s="62"/>
      <c r="AT137" s="103" t="s">
        <v>106</v>
      </c>
      <c r="AU137" s="103" t="s">
        <v>4</v>
      </c>
    </row>
    <row r="138" spans="2:65" s="2" customFormat="1" ht="24.15" customHeight="1">
      <c r="B138" s="3"/>
      <c r="C138" s="145" t="s">
        <v>796</v>
      </c>
      <c r="D138" s="145" t="s">
        <v>110</v>
      </c>
      <c r="E138" s="144" t="s">
        <v>795</v>
      </c>
      <c r="F138" s="143" t="s">
        <v>794</v>
      </c>
      <c r="G138" s="142" t="s">
        <v>179</v>
      </c>
      <c r="H138" s="141">
        <v>6</v>
      </c>
      <c r="I138" s="140"/>
      <c r="J138" s="139">
        <f>ROUND(I138*H138,2)</f>
        <v>0</v>
      </c>
      <c r="K138" s="138"/>
      <c r="L138" s="3"/>
      <c r="M138" s="137" t="s">
        <v>0</v>
      </c>
      <c r="N138" s="136" t="s">
        <v>66</v>
      </c>
      <c r="P138" s="135">
        <f>O138*H138</f>
        <v>0</v>
      </c>
      <c r="Q138" s="135">
        <v>8.6800000000000002E-3</v>
      </c>
      <c r="R138" s="135">
        <f>Q138*H138</f>
        <v>5.2080000000000001E-2</v>
      </c>
      <c r="S138" s="135">
        <v>0</v>
      </c>
      <c r="T138" s="134">
        <f>S138*H138</f>
        <v>0</v>
      </c>
      <c r="AR138" s="132" t="s">
        <v>122</v>
      </c>
      <c r="AT138" s="132" t="s">
        <v>110</v>
      </c>
      <c r="AU138" s="132" t="s">
        <v>4</v>
      </c>
      <c r="AY138" s="103" t="s">
        <v>103</v>
      </c>
      <c r="BE138" s="133">
        <f>IF(N138="základní",J138,0)</f>
        <v>0</v>
      </c>
      <c r="BF138" s="133">
        <f>IF(N138="snížená",J138,0)</f>
        <v>0</v>
      </c>
      <c r="BG138" s="133">
        <f>IF(N138="zákl. přenesená",J138,0)</f>
        <v>0</v>
      </c>
      <c r="BH138" s="133">
        <f>IF(N138="sníž. přenesená",J138,0)</f>
        <v>0</v>
      </c>
      <c r="BI138" s="133">
        <f>IF(N138="nulová",J138,0)</f>
        <v>0</v>
      </c>
      <c r="BJ138" s="103" t="s">
        <v>11</v>
      </c>
      <c r="BK138" s="133">
        <f>ROUND(I138*H138,2)</f>
        <v>0</v>
      </c>
      <c r="BL138" s="103" t="s">
        <v>122</v>
      </c>
      <c r="BM138" s="132" t="s">
        <v>793</v>
      </c>
    </row>
    <row r="139" spans="2:65" s="2" customFormat="1" ht="43.5">
      <c r="B139" s="3"/>
      <c r="D139" s="128" t="s">
        <v>106</v>
      </c>
      <c r="F139" s="131" t="s">
        <v>792</v>
      </c>
      <c r="I139" s="130"/>
      <c r="L139" s="3"/>
      <c r="M139" s="129"/>
      <c r="T139" s="62"/>
      <c r="AT139" s="103" t="s">
        <v>106</v>
      </c>
      <c r="AU139" s="103" t="s">
        <v>4</v>
      </c>
    </row>
    <row r="140" spans="2:65" s="2" customFormat="1">
      <c r="B140" s="3"/>
      <c r="D140" s="160" t="s">
        <v>118</v>
      </c>
      <c r="F140" s="159" t="s">
        <v>791</v>
      </c>
      <c r="I140" s="130"/>
      <c r="L140" s="3"/>
      <c r="M140" s="129"/>
      <c r="T140" s="62"/>
      <c r="AT140" s="103" t="s">
        <v>118</v>
      </c>
      <c r="AU140" s="103" t="s">
        <v>4</v>
      </c>
    </row>
    <row r="141" spans="2:65" s="119" customFormat="1">
      <c r="B141" s="124"/>
      <c r="D141" s="128" t="s">
        <v>104</v>
      </c>
      <c r="E141" s="120" t="s">
        <v>0</v>
      </c>
      <c r="F141" s="127" t="s">
        <v>790</v>
      </c>
      <c r="H141" s="126">
        <v>6</v>
      </c>
      <c r="I141" s="125"/>
      <c r="L141" s="124"/>
      <c r="M141" s="162"/>
      <c r="T141" s="161"/>
      <c r="AT141" s="120" t="s">
        <v>104</v>
      </c>
      <c r="AU141" s="120" t="s">
        <v>4</v>
      </c>
      <c r="AV141" s="119" t="s">
        <v>4</v>
      </c>
      <c r="AW141" s="119" t="s">
        <v>74</v>
      </c>
      <c r="AX141" s="119" t="s">
        <v>11</v>
      </c>
      <c r="AY141" s="120" t="s">
        <v>103</v>
      </c>
    </row>
    <row r="142" spans="2:65" s="2" customFormat="1" ht="66.75" customHeight="1">
      <c r="B142" s="3"/>
      <c r="C142" s="145" t="s">
        <v>789</v>
      </c>
      <c r="D142" s="145" t="s">
        <v>110</v>
      </c>
      <c r="E142" s="144" t="s">
        <v>788</v>
      </c>
      <c r="F142" s="143" t="s">
        <v>787</v>
      </c>
      <c r="G142" s="142" t="s">
        <v>179</v>
      </c>
      <c r="H142" s="141">
        <v>10</v>
      </c>
      <c r="I142" s="140"/>
      <c r="J142" s="139">
        <f>ROUND(I142*H142,2)</f>
        <v>0</v>
      </c>
      <c r="K142" s="138"/>
      <c r="L142" s="3"/>
      <c r="M142" s="137" t="s">
        <v>0</v>
      </c>
      <c r="N142" s="136" t="s">
        <v>66</v>
      </c>
      <c r="P142" s="135">
        <f>O142*H142</f>
        <v>0</v>
      </c>
      <c r="Q142" s="135">
        <v>1.068E-2</v>
      </c>
      <c r="R142" s="135">
        <f>Q142*H142</f>
        <v>0.10680000000000001</v>
      </c>
      <c r="S142" s="135">
        <v>0</v>
      </c>
      <c r="T142" s="134">
        <f>S142*H142</f>
        <v>0</v>
      </c>
      <c r="AR142" s="132" t="s">
        <v>122</v>
      </c>
      <c r="AT142" s="132" t="s">
        <v>110</v>
      </c>
      <c r="AU142" s="132" t="s">
        <v>4</v>
      </c>
      <c r="AY142" s="103" t="s">
        <v>103</v>
      </c>
      <c r="BE142" s="133">
        <f>IF(N142="základní",J142,0)</f>
        <v>0</v>
      </c>
      <c r="BF142" s="133">
        <f>IF(N142="snížená",J142,0)</f>
        <v>0</v>
      </c>
      <c r="BG142" s="133">
        <f>IF(N142="zákl. přenesená",J142,0)</f>
        <v>0</v>
      </c>
      <c r="BH142" s="133">
        <f>IF(N142="sníž. přenesená",J142,0)</f>
        <v>0</v>
      </c>
      <c r="BI142" s="133">
        <f>IF(N142="nulová",J142,0)</f>
        <v>0</v>
      </c>
      <c r="BJ142" s="103" t="s">
        <v>11</v>
      </c>
      <c r="BK142" s="133">
        <f>ROUND(I142*H142,2)</f>
        <v>0</v>
      </c>
      <c r="BL142" s="103" t="s">
        <v>122</v>
      </c>
      <c r="BM142" s="132" t="s">
        <v>786</v>
      </c>
    </row>
    <row r="143" spans="2:65" s="2" customFormat="1" ht="52.2">
      <c r="B143" s="3"/>
      <c r="D143" s="128" t="s">
        <v>106</v>
      </c>
      <c r="F143" s="131" t="s">
        <v>785</v>
      </c>
      <c r="I143" s="130"/>
      <c r="L143" s="3"/>
      <c r="M143" s="129"/>
      <c r="T143" s="62"/>
      <c r="AT143" s="103" t="s">
        <v>106</v>
      </c>
      <c r="AU143" s="103" t="s">
        <v>4</v>
      </c>
    </row>
    <row r="144" spans="2:65" s="2" customFormat="1" ht="24.15" customHeight="1">
      <c r="B144" s="3"/>
      <c r="C144" s="145" t="s">
        <v>97</v>
      </c>
      <c r="D144" s="145" t="s">
        <v>110</v>
      </c>
      <c r="E144" s="144" t="s">
        <v>784</v>
      </c>
      <c r="F144" s="143" t="s">
        <v>783</v>
      </c>
      <c r="G144" s="142" t="s">
        <v>179</v>
      </c>
      <c r="H144" s="141">
        <v>10.5</v>
      </c>
      <c r="I144" s="140"/>
      <c r="J144" s="139">
        <f>ROUND(I144*H144,2)</f>
        <v>0</v>
      </c>
      <c r="K144" s="138"/>
      <c r="L144" s="3"/>
      <c r="M144" s="137" t="s">
        <v>0</v>
      </c>
      <c r="N144" s="136" t="s">
        <v>66</v>
      </c>
      <c r="P144" s="135">
        <f>O144*H144</f>
        <v>0</v>
      </c>
      <c r="Q144" s="135">
        <v>3.6900000000000002E-2</v>
      </c>
      <c r="R144" s="135">
        <f>Q144*H144</f>
        <v>0.38745000000000002</v>
      </c>
      <c r="S144" s="135">
        <v>0</v>
      </c>
      <c r="T144" s="134">
        <f>S144*H144</f>
        <v>0</v>
      </c>
      <c r="AR144" s="132" t="s">
        <v>122</v>
      </c>
      <c r="AT144" s="132" t="s">
        <v>110</v>
      </c>
      <c r="AU144" s="132" t="s">
        <v>4</v>
      </c>
      <c r="AY144" s="103" t="s">
        <v>103</v>
      </c>
      <c r="BE144" s="133">
        <f>IF(N144="základní",J144,0)</f>
        <v>0</v>
      </c>
      <c r="BF144" s="133">
        <f>IF(N144="snížená",J144,0)</f>
        <v>0</v>
      </c>
      <c r="BG144" s="133">
        <f>IF(N144="zákl. přenesená",J144,0)</f>
        <v>0</v>
      </c>
      <c r="BH144" s="133">
        <f>IF(N144="sníž. přenesená",J144,0)</f>
        <v>0</v>
      </c>
      <c r="BI144" s="133">
        <f>IF(N144="nulová",J144,0)</f>
        <v>0</v>
      </c>
      <c r="BJ144" s="103" t="s">
        <v>11</v>
      </c>
      <c r="BK144" s="133">
        <f>ROUND(I144*H144,2)</f>
        <v>0</v>
      </c>
      <c r="BL144" s="103" t="s">
        <v>122</v>
      </c>
      <c r="BM144" s="132" t="s">
        <v>782</v>
      </c>
    </row>
    <row r="145" spans="2:65" s="2" customFormat="1" ht="43.5">
      <c r="B145" s="3"/>
      <c r="D145" s="128" t="s">
        <v>106</v>
      </c>
      <c r="F145" s="131" t="s">
        <v>781</v>
      </c>
      <c r="I145" s="130"/>
      <c r="L145" s="3"/>
      <c r="M145" s="129"/>
      <c r="T145" s="62"/>
      <c r="AT145" s="103" t="s">
        <v>106</v>
      </c>
      <c r="AU145" s="103" t="s">
        <v>4</v>
      </c>
    </row>
    <row r="146" spans="2:65" s="2" customFormat="1">
      <c r="B146" s="3"/>
      <c r="D146" s="160" t="s">
        <v>118</v>
      </c>
      <c r="F146" s="159" t="s">
        <v>780</v>
      </c>
      <c r="I146" s="130"/>
      <c r="L146" s="3"/>
      <c r="M146" s="129"/>
      <c r="T146" s="62"/>
      <c r="AT146" s="103" t="s">
        <v>118</v>
      </c>
      <c r="AU146" s="103" t="s">
        <v>4</v>
      </c>
    </row>
    <row r="147" spans="2:65" s="119" customFormat="1">
      <c r="B147" s="124"/>
      <c r="D147" s="128" t="s">
        <v>104</v>
      </c>
      <c r="E147" s="120" t="s">
        <v>0</v>
      </c>
      <c r="F147" s="127" t="s">
        <v>779</v>
      </c>
      <c r="H147" s="126">
        <v>6</v>
      </c>
      <c r="I147" s="125"/>
      <c r="L147" s="124"/>
      <c r="M147" s="162"/>
      <c r="T147" s="161"/>
      <c r="AT147" s="120" t="s">
        <v>104</v>
      </c>
      <c r="AU147" s="120" t="s">
        <v>4</v>
      </c>
      <c r="AV147" s="119" t="s">
        <v>4</v>
      </c>
      <c r="AW147" s="119" t="s">
        <v>74</v>
      </c>
      <c r="AX147" s="119" t="s">
        <v>30</v>
      </c>
      <c r="AY147" s="120" t="s">
        <v>103</v>
      </c>
    </row>
    <row r="148" spans="2:65" s="119" customFormat="1">
      <c r="B148" s="124"/>
      <c r="D148" s="128" t="s">
        <v>104</v>
      </c>
      <c r="E148" s="120" t="s">
        <v>0</v>
      </c>
      <c r="F148" s="127" t="s">
        <v>778</v>
      </c>
      <c r="H148" s="126">
        <v>4.5</v>
      </c>
      <c r="I148" s="125"/>
      <c r="L148" s="124"/>
      <c r="M148" s="162"/>
      <c r="T148" s="161"/>
      <c r="AT148" s="120" t="s">
        <v>104</v>
      </c>
      <c r="AU148" s="120" t="s">
        <v>4</v>
      </c>
      <c r="AV148" s="119" t="s">
        <v>4</v>
      </c>
      <c r="AW148" s="119" t="s">
        <v>74</v>
      </c>
      <c r="AX148" s="119" t="s">
        <v>30</v>
      </c>
      <c r="AY148" s="120" t="s">
        <v>103</v>
      </c>
    </row>
    <row r="149" spans="2:65" s="163" customFormat="1">
      <c r="B149" s="167"/>
      <c r="D149" s="128" t="s">
        <v>104</v>
      </c>
      <c r="E149" s="164" t="s">
        <v>0</v>
      </c>
      <c r="F149" s="170" t="s">
        <v>183</v>
      </c>
      <c r="H149" s="169">
        <v>10.5</v>
      </c>
      <c r="I149" s="168"/>
      <c r="L149" s="167"/>
      <c r="M149" s="166"/>
      <c r="T149" s="165"/>
      <c r="AT149" s="164" t="s">
        <v>104</v>
      </c>
      <c r="AU149" s="164" t="s">
        <v>4</v>
      </c>
      <c r="AV149" s="163" t="s">
        <v>122</v>
      </c>
      <c r="AW149" s="163" t="s">
        <v>74</v>
      </c>
      <c r="AX149" s="163" t="s">
        <v>11</v>
      </c>
      <c r="AY149" s="164" t="s">
        <v>103</v>
      </c>
    </row>
    <row r="150" spans="2:65" s="2" customFormat="1" ht="24.15" customHeight="1">
      <c r="B150" s="3"/>
      <c r="C150" s="145" t="s">
        <v>777</v>
      </c>
      <c r="D150" s="145" t="s">
        <v>110</v>
      </c>
      <c r="E150" s="144" t="s">
        <v>776</v>
      </c>
      <c r="F150" s="143" t="s">
        <v>775</v>
      </c>
      <c r="G150" s="142" t="s">
        <v>111</v>
      </c>
      <c r="H150" s="141">
        <v>39</v>
      </c>
      <c r="I150" s="140"/>
      <c r="J150" s="139">
        <f>ROUND(I150*H150,2)</f>
        <v>0</v>
      </c>
      <c r="K150" s="138"/>
      <c r="L150" s="3"/>
      <c r="M150" s="137" t="s">
        <v>0</v>
      </c>
      <c r="N150" s="136" t="s">
        <v>66</v>
      </c>
      <c r="P150" s="135">
        <f>O150*H150</f>
        <v>0</v>
      </c>
      <c r="Q150" s="135">
        <v>0</v>
      </c>
      <c r="R150" s="135">
        <f>Q150*H150</f>
        <v>0</v>
      </c>
      <c r="S150" s="135">
        <v>0</v>
      </c>
      <c r="T150" s="134">
        <f>S150*H150</f>
        <v>0</v>
      </c>
      <c r="AR150" s="132" t="s">
        <v>122</v>
      </c>
      <c r="AT150" s="132" t="s">
        <v>110</v>
      </c>
      <c r="AU150" s="132" t="s">
        <v>4</v>
      </c>
      <c r="AY150" s="103" t="s">
        <v>103</v>
      </c>
      <c r="BE150" s="133">
        <f>IF(N150="základní",J150,0)</f>
        <v>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03" t="s">
        <v>11</v>
      </c>
      <c r="BK150" s="133">
        <f>ROUND(I150*H150,2)</f>
        <v>0</v>
      </c>
      <c r="BL150" s="103" t="s">
        <v>122</v>
      </c>
      <c r="BM150" s="132" t="s">
        <v>774</v>
      </c>
    </row>
    <row r="151" spans="2:65" s="2" customFormat="1">
      <c r="B151" s="3"/>
      <c r="D151" s="128" t="s">
        <v>106</v>
      </c>
      <c r="F151" s="131" t="s">
        <v>773</v>
      </c>
      <c r="I151" s="130"/>
      <c r="L151" s="3"/>
      <c r="M151" s="129"/>
      <c r="T151" s="62"/>
      <c r="AT151" s="103" t="s">
        <v>106</v>
      </c>
      <c r="AU151" s="103" t="s">
        <v>4</v>
      </c>
    </row>
    <row r="152" spans="2:65" s="2" customFormat="1">
      <c r="B152" s="3"/>
      <c r="D152" s="160" t="s">
        <v>118</v>
      </c>
      <c r="F152" s="159" t="s">
        <v>772</v>
      </c>
      <c r="I152" s="130"/>
      <c r="L152" s="3"/>
      <c r="M152" s="129"/>
      <c r="T152" s="62"/>
      <c r="AT152" s="103" t="s">
        <v>118</v>
      </c>
      <c r="AU152" s="103" t="s">
        <v>4</v>
      </c>
    </row>
    <row r="153" spans="2:65" s="119" customFormat="1">
      <c r="B153" s="124"/>
      <c r="D153" s="128" t="s">
        <v>104</v>
      </c>
      <c r="E153" s="120" t="s">
        <v>0</v>
      </c>
      <c r="F153" s="127" t="s">
        <v>593</v>
      </c>
      <c r="H153" s="126">
        <v>39</v>
      </c>
      <c r="I153" s="125"/>
      <c r="L153" s="124"/>
      <c r="M153" s="162"/>
      <c r="T153" s="161"/>
      <c r="AT153" s="120" t="s">
        <v>104</v>
      </c>
      <c r="AU153" s="120" t="s">
        <v>4</v>
      </c>
      <c r="AV153" s="119" t="s">
        <v>4</v>
      </c>
      <c r="AW153" s="119" t="s">
        <v>74</v>
      </c>
      <c r="AX153" s="119" t="s">
        <v>11</v>
      </c>
      <c r="AY153" s="120" t="s">
        <v>103</v>
      </c>
    </row>
    <row r="154" spans="2:65" s="2" customFormat="1" ht="24.15" customHeight="1">
      <c r="B154" s="3"/>
      <c r="C154" s="145" t="s">
        <v>771</v>
      </c>
      <c r="D154" s="145" t="s">
        <v>110</v>
      </c>
      <c r="E154" s="144" t="s">
        <v>770</v>
      </c>
      <c r="F154" s="143" t="s">
        <v>769</v>
      </c>
      <c r="G154" s="142" t="s">
        <v>171</v>
      </c>
      <c r="H154" s="141">
        <v>21.024000000000001</v>
      </c>
      <c r="I154" s="140"/>
      <c r="J154" s="139">
        <f>ROUND(I154*H154,2)</f>
        <v>0</v>
      </c>
      <c r="K154" s="138"/>
      <c r="L154" s="3"/>
      <c r="M154" s="137" t="s">
        <v>0</v>
      </c>
      <c r="N154" s="136" t="s">
        <v>66</v>
      </c>
      <c r="P154" s="135">
        <f>O154*H154</f>
        <v>0</v>
      </c>
      <c r="Q154" s="135">
        <v>0</v>
      </c>
      <c r="R154" s="135">
        <f>Q154*H154</f>
        <v>0</v>
      </c>
      <c r="S154" s="135">
        <v>0</v>
      </c>
      <c r="T154" s="134">
        <f>S154*H154</f>
        <v>0</v>
      </c>
      <c r="AR154" s="132" t="s">
        <v>122</v>
      </c>
      <c r="AT154" s="132" t="s">
        <v>110</v>
      </c>
      <c r="AU154" s="132" t="s">
        <v>4</v>
      </c>
      <c r="AY154" s="103" t="s">
        <v>103</v>
      </c>
      <c r="BE154" s="133">
        <f>IF(N154="základní",J154,0)</f>
        <v>0</v>
      </c>
      <c r="BF154" s="133">
        <f>IF(N154="snížená",J154,0)</f>
        <v>0</v>
      </c>
      <c r="BG154" s="133">
        <f>IF(N154="zákl. přenesená",J154,0)</f>
        <v>0</v>
      </c>
      <c r="BH154" s="133">
        <f>IF(N154="sníž. přenesená",J154,0)</f>
        <v>0</v>
      </c>
      <c r="BI154" s="133">
        <f>IF(N154="nulová",J154,0)</f>
        <v>0</v>
      </c>
      <c r="BJ154" s="103" t="s">
        <v>11</v>
      </c>
      <c r="BK154" s="133">
        <f>ROUND(I154*H154,2)</f>
        <v>0</v>
      </c>
      <c r="BL154" s="103" t="s">
        <v>122</v>
      </c>
      <c r="BM154" s="132" t="s">
        <v>768</v>
      </c>
    </row>
    <row r="155" spans="2:65" s="2" customFormat="1" ht="17.399999999999999">
      <c r="B155" s="3"/>
      <c r="D155" s="128" t="s">
        <v>106</v>
      </c>
      <c r="F155" s="131" t="s">
        <v>767</v>
      </c>
      <c r="I155" s="130"/>
      <c r="L155" s="3"/>
      <c r="M155" s="129"/>
      <c r="T155" s="62"/>
      <c r="AT155" s="103" t="s">
        <v>106</v>
      </c>
      <c r="AU155" s="103" t="s">
        <v>4</v>
      </c>
    </row>
    <row r="156" spans="2:65" s="2" customFormat="1">
      <c r="B156" s="3"/>
      <c r="D156" s="160" t="s">
        <v>118</v>
      </c>
      <c r="F156" s="159" t="s">
        <v>766</v>
      </c>
      <c r="I156" s="130"/>
      <c r="L156" s="3"/>
      <c r="M156" s="129"/>
      <c r="T156" s="62"/>
      <c r="AT156" s="103" t="s">
        <v>118</v>
      </c>
      <c r="AU156" s="103" t="s">
        <v>4</v>
      </c>
    </row>
    <row r="157" spans="2:65" s="191" customFormat="1">
      <c r="B157" s="195"/>
      <c r="D157" s="128" t="s">
        <v>104</v>
      </c>
      <c r="E157" s="192" t="s">
        <v>0</v>
      </c>
      <c r="F157" s="197" t="s">
        <v>765</v>
      </c>
      <c r="H157" s="192" t="s">
        <v>0</v>
      </c>
      <c r="I157" s="196"/>
      <c r="L157" s="195"/>
      <c r="M157" s="194"/>
      <c r="T157" s="193"/>
      <c r="AT157" s="192" t="s">
        <v>104</v>
      </c>
      <c r="AU157" s="192" t="s">
        <v>4</v>
      </c>
      <c r="AV157" s="191" t="s">
        <v>11</v>
      </c>
      <c r="AW157" s="191" t="s">
        <v>74</v>
      </c>
      <c r="AX157" s="191" t="s">
        <v>30</v>
      </c>
      <c r="AY157" s="192" t="s">
        <v>103</v>
      </c>
    </row>
    <row r="158" spans="2:65" s="119" customFormat="1">
      <c r="B158" s="124"/>
      <c r="D158" s="128" t="s">
        <v>104</v>
      </c>
      <c r="E158" s="120" t="s">
        <v>0</v>
      </c>
      <c r="F158" s="127" t="s">
        <v>764</v>
      </c>
      <c r="H158" s="126">
        <v>21.024000000000001</v>
      </c>
      <c r="I158" s="125"/>
      <c r="L158" s="124"/>
      <c r="M158" s="162"/>
      <c r="T158" s="161"/>
      <c r="AT158" s="120" t="s">
        <v>104</v>
      </c>
      <c r="AU158" s="120" t="s">
        <v>4</v>
      </c>
      <c r="AV158" s="119" t="s">
        <v>4</v>
      </c>
      <c r="AW158" s="119" t="s">
        <v>74</v>
      </c>
      <c r="AX158" s="119" t="s">
        <v>11</v>
      </c>
      <c r="AY158" s="120" t="s">
        <v>103</v>
      </c>
    </row>
    <row r="159" spans="2:65" s="2" customFormat="1" ht="16.5" customHeight="1">
      <c r="B159" s="3"/>
      <c r="C159" s="145" t="s">
        <v>763</v>
      </c>
      <c r="D159" s="145" t="s">
        <v>110</v>
      </c>
      <c r="E159" s="144" t="s">
        <v>762</v>
      </c>
      <c r="F159" s="143" t="s">
        <v>760</v>
      </c>
      <c r="G159" s="142" t="s">
        <v>171</v>
      </c>
      <c r="H159" s="141">
        <v>2</v>
      </c>
      <c r="I159" s="140"/>
      <c r="J159" s="139">
        <f>ROUND(I159*H159,2)</f>
        <v>0</v>
      </c>
      <c r="K159" s="138"/>
      <c r="L159" s="3"/>
      <c r="M159" s="137" t="s">
        <v>0</v>
      </c>
      <c r="N159" s="136" t="s">
        <v>66</v>
      </c>
      <c r="P159" s="135">
        <f>O159*H159</f>
        <v>0</v>
      </c>
      <c r="Q159" s="135">
        <v>0</v>
      </c>
      <c r="R159" s="135">
        <f>Q159*H159</f>
        <v>0</v>
      </c>
      <c r="S159" s="135">
        <v>0</v>
      </c>
      <c r="T159" s="134">
        <f>S159*H159</f>
        <v>0</v>
      </c>
      <c r="AR159" s="132" t="s">
        <v>122</v>
      </c>
      <c r="AT159" s="132" t="s">
        <v>110</v>
      </c>
      <c r="AU159" s="132" t="s">
        <v>4</v>
      </c>
      <c r="AY159" s="103" t="s">
        <v>103</v>
      </c>
      <c r="BE159" s="133">
        <f>IF(N159="základní",J159,0)</f>
        <v>0</v>
      </c>
      <c r="BF159" s="133">
        <f>IF(N159="snížená",J159,0)</f>
        <v>0</v>
      </c>
      <c r="BG159" s="133">
        <f>IF(N159="zákl. přenesená",J159,0)</f>
        <v>0</v>
      </c>
      <c r="BH159" s="133">
        <f>IF(N159="sníž. přenesená",J159,0)</f>
        <v>0</v>
      </c>
      <c r="BI159" s="133">
        <f>IF(N159="nulová",J159,0)</f>
        <v>0</v>
      </c>
      <c r="BJ159" s="103" t="s">
        <v>11</v>
      </c>
      <c r="BK159" s="133">
        <f>ROUND(I159*H159,2)</f>
        <v>0</v>
      </c>
      <c r="BL159" s="103" t="s">
        <v>122</v>
      </c>
      <c r="BM159" s="132" t="s">
        <v>761</v>
      </c>
    </row>
    <row r="160" spans="2:65" s="2" customFormat="1">
      <c r="B160" s="3"/>
      <c r="D160" s="128" t="s">
        <v>106</v>
      </c>
      <c r="F160" s="131" t="s">
        <v>760</v>
      </c>
      <c r="I160" s="130"/>
      <c r="L160" s="3"/>
      <c r="M160" s="129"/>
      <c r="T160" s="62"/>
      <c r="AT160" s="103" t="s">
        <v>106</v>
      </c>
      <c r="AU160" s="103" t="s">
        <v>4</v>
      </c>
    </row>
    <row r="161" spans="2:65" s="2" customFormat="1" ht="27">
      <c r="B161" s="3"/>
      <c r="D161" s="128" t="s">
        <v>218</v>
      </c>
      <c r="F161" s="171" t="s">
        <v>759</v>
      </c>
      <c r="I161" s="130"/>
      <c r="L161" s="3"/>
      <c r="M161" s="129"/>
      <c r="T161" s="62"/>
      <c r="AT161" s="103" t="s">
        <v>218</v>
      </c>
      <c r="AU161" s="103" t="s">
        <v>4</v>
      </c>
    </row>
    <row r="162" spans="2:65" s="2" customFormat="1" ht="33" customHeight="1">
      <c r="B162" s="3"/>
      <c r="C162" s="145" t="s">
        <v>109</v>
      </c>
      <c r="D162" s="145" t="s">
        <v>110</v>
      </c>
      <c r="E162" s="144" t="s">
        <v>758</v>
      </c>
      <c r="F162" s="143" t="s">
        <v>757</v>
      </c>
      <c r="G162" s="142" t="s">
        <v>171</v>
      </c>
      <c r="H162" s="141">
        <v>10.512</v>
      </c>
      <c r="I162" s="140"/>
      <c r="J162" s="139">
        <f>ROUND(I162*H162,2)</f>
        <v>0</v>
      </c>
      <c r="K162" s="138"/>
      <c r="L162" s="3"/>
      <c r="M162" s="137" t="s">
        <v>0</v>
      </c>
      <c r="N162" s="136" t="s">
        <v>66</v>
      </c>
      <c r="P162" s="135">
        <f>O162*H162</f>
        <v>0</v>
      </c>
      <c r="Q162" s="135">
        <v>0</v>
      </c>
      <c r="R162" s="135">
        <f>Q162*H162</f>
        <v>0</v>
      </c>
      <c r="S162" s="135">
        <v>0</v>
      </c>
      <c r="T162" s="134">
        <f>S162*H162</f>
        <v>0</v>
      </c>
      <c r="AR162" s="132" t="s">
        <v>122</v>
      </c>
      <c r="AT162" s="132" t="s">
        <v>110</v>
      </c>
      <c r="AU162" s="132" t="s">
        <v>4</v>
      </c>
      <c r="AY162" s="103" t="s">
        <v>103</v>
      </c>
      <c r="BE162" s="133">
        <f>IF(N162="základní",J162,0)</f>
        <v>0</v>
      </c>
      <c r="BF162" s="133">
        <f>IF(N162="snížená",J162,0)</f>
        <v>0</v>
      </c>
      <c r="BG162" s="133">
        <f>IF(N162="zákl. přenesená",J162,0)</f>
        <v>0</v>
      </c>
      <c r="BH162" s="133">
        <f>IF(N162="sníž. přenesená",J162,0)</f>
        <v>0</v>
      </c>
      <c r="BI162" s="133">
        <f>IF(N162="nulová",J162,0)</f>
        <v>0</v>
      </c>
      <c r="BJ162" s="103" t="s">
        <v>11</v>
      </c>
      <c r="BK162" s="133">
        <f>ROUND(I162*H162,2)</f>
        <v>0</v>
      </c>
      <c r="BL162" s="103" t="s">
        <v>122</v>
      </c>
      <c r="BM162" s="132" t="s">
        <v>756</v>
      </c>
    </row>
    <row r="163" spans="2:65" s="2" customFormat="1" ht="26.1">
      <c r="B163" s="3"/>
      <c r="D163" s="128" t="s">
        <v>106</v>
      </c>
      <c r="F163" s="131" t="s">
        <v>755</v>
      </c>
      <c r="I163" s="130"/>
      <c r="L163" s="3"/>
      <c r="M163" s="129"/>
      <c r="T163" s="62"/>
      <c r="AT163" s="103" t="s">
        <v>106</v>
      </c>
      <c r="AU163" s="103" t="s">
        <v>4</v>
      </c>
    </row>
    <row r="164" spans="2:65" s="2" customFormat="1">
      <c r="B164" s="3"/>
      <c r="D164" s="160" t="s">
        <v>118</v>
      </c>
      <c r="F164" s="159" t="s">
        <v>754</v>
      </c>
      <c r="I164" s="130"/>
      <c r="L164" s="3"/>
      <c r="M164" s="129"/>
      <c r="T164" s="62"/>
      <c r="AT164" s="103" t="s">
        <v>118</v>
      </c>
      <c r="AU164" s="103" t="s">
        <v>4</v>
      </c>
    </row>
    <row r="165" spans="2:65" s="119" customFormat="1">
      <c r="B165" s="124"/>
      <c r="D165" s="128" t="s">
        <v>104</v>
      </c>
      <c r="E165" s="120" t="s">
        <v>0</v>
      </c>
      <c r="F165" s="127" t="s">
        <v>753</v>
      </c>
      <c r="H165" s="126">
        <v>10.512</v>
      </c>
      <c r="I165" s="125"/>
      <c r="L165" s="124"/>
      <c r="M165" s="162"/>
      <c r="T165" s="161"/>
      <c r="AT165" s="120" t="s">
        <v>104</v>
      </c>
      <c r="AU165" s="120" t="s">
        <v>4</v>
      </c>
      <c r="AV165" s="119" t="s">
        <v>4</v>
      </c>
      <c r="AW165" s="119" t="s">
        <v>74</v>
      </c>
      <c r="AX165" s="119" t="s">
        <v>11</v>
      </c>
      <c r="AY165" s="120" t="s">
        <v>103</v>
      </c>
    </row>
    <row r="166" spans="2:65" s="2" customFormat="1" ht="33" customHeight="1">
      <c r="B166" s="3"/>
      <c r="C166" s="145" t="s">
        <v>752</v>
      </c>
      <c r="D166" s="145" t="s">
        <v>110</v>
      </c>
      <c r="E166" s="144" t="s">
        <v>751</v>
      </c>
      <c r="F166" s="143" t="s">
        <v>750</v>
      </c>
      <c r="G166" s="142" t="s">
        <v>171</v>
      </c>
      <c r="H166" s="141">
        <v>52.56</v>
      </c>
      <c r="I166" s="140"/>
      <c r="J166" s="139">
        <f>ROUND(I166*H166,2)</f>
        <v>0</v>
      </c>
      <c r="K166" s="138"/>
      <c r="L166" s="3"/>
      <c r="M166" s="137" t="s">
        <v>0</v>
      </c>
      <c r="N166" s="136" t="s">
        <v>66</v>
      </c>
      <c r="P166" s="135">
        <f>O166*H166</f>
        <v>0</v>
      </c>
      <c r="Q166" s="135">
        <v>0</v>
      </c>
      <c r="R166" s="135">
        <f>Q166*H166</f>
        <v>0</v>
      </c>
      <c r="S166" s="135">
        <v>0</v>
      </c>
      <c r="T166" s="134">
        <f>S166*H166</f>
        <v>0</v>
      </c>
      <c r="AR166" s="132" t="s">
        <v>122</v>
      </c>
      <c r="AT166" s="132" t="s">
        <v>110</v>
      </c>
      <c r="AU166" s="132" t="s">
        <v>4</v>
      </c>
      <c r="AY166" s="103" t="s">
        <v>103</v>
      </c>
      <c r="BE166" s="133">
        <f>IF(N166="základní",J166,0)</f>
        <v>0</v>
      </c>
      <c r="BF166" s="133">
        <f>IF(N166="snížená",J166,0)</f>
        <v>0</v>
      </c>
      <c r="BG166" s="133">
        <f>IF(N166="zákl. přenesená",J166,0)</f>
        <v>0</v>
      </c>
      <c r="BH166" s="133">
        <f>IF(N166="sníž. přenesená",J166,0)</f>
        <v>0</v>
      </c>
      <c r="BI166" s="133">
        <f>IF(N166="nulová",J166,0)</f>
        <v>0</v>
      </c>
      <c r="BJ166" s="103" t="s">
        <v>11</v>
      </c>
      <c r="BK166" s="133">
        <f>ROUND(I166*H166,2)</f>
        <v>0</v>
      </c>
      <c r="BL166" s="103" t="s">
        <v>122</v>
      </c>
      <c r="BM166" s="132" t="s">
        <v>749</v>
      </c>
    </row>
    <row r="167" spans="2:65" s="2" customFormat="1" ht="26.1">
      <c r="B167" s="3"/>
      <c r="D167" s="128" t="s">
        <v>106</v>
      </c>
      <c r="F167" s="131" t="s">
        <v>748</v>
      </c>
      <c r="I167" s="130"/>
      <c r="L167" s="3"/>
      <c r="M167" s="129"/>
      <c r="T167" s="62"/>
      <c r="AT167" s="103" t="s">
        <v>106</v>
      </c>
      <c r="AU167" s="103" t="s">
        <v>4</v>
      </c>
    </row>
    <row r="168" spans="2:65" s="2" customFormat="1">
      <c r="B168" s="3"/>
      <c r="D168" s="160" t="s">
        <v>118</v>
      </c>
      <c r="F168" s="159" t="s">
        <v>747</v>
      </c>
      <c r="I168" s="130"/>
      <c r="L168" s="3"/>
      <c r="M168" s="129"/>
      <c r="T168" s="62"/>
      <c r="AT168" s="103" t="s">
        <v>118</v>
      </c>
      <c r="AU168" s="103" t="s">
        <v>4</v>
      </c>
    </row>
    <row r="169" spans="2:65" s="119" customFormat="1">
      <c r="B169" s="124"/>
      <c r="D169" s="128" t="s">
        <v>104</v>
      </c>
      <c r="E169" s="120" t="s">
        <v>0</v>
      </c>
      <c r="F169" s="127" t="s">
        <v>746</v>
      </c>
      <c r="H169" s="126">
        <v>52.56</v>
      </c>
      <c r="I169" s="125"/>
      <c r="L169" s="124"/>
      <c r="M169" s="162"/>
      <c r="T169" s="161"/>
      <c r="AT169" s="120" t="s">
        <v>104</v>
      </c>
      <c r="AU169" s="120" t="s">
        <v>4</v>
      </c>
      <c r="AV169" s="119" t="s">
        <v>4</v>
      </c>
      <c r="AW169" s="119" t="s">
        <v>74</v>
      </c>
      <c r="AX169" s="119" t="s">
        <v>11</v>
      </c>
      <c r="AY169" s="120" t="s">
        <v>103</v>
      </c>
    </row>
    <row r="170" spans="2:65" s="2" customFormat="1" ht="33" customHeight="1">
      <c r="B170" s="3"/>
      <c r="C170" s="145" t="s">
        <v>745</v>
      </c>
      <c r="D170" s="145" t="s">
        <v>110</v>
      </c>
      <c r="E170" s="144" t="s">
        <v>744</v>
      </c>
      <c r="F170" s="143" t="s">
        <v>743</v>
      </c>
      <c r="G170" s="142" t="s">
        <v>171</v>
      </c>
      <c r="H170" s="141">
        <v>42.048000000000002</v>
      </c>
      <c r="I170" s="140"/>
      <c r="J170" s="139">
        <f>ROUND(I170*H170,2)</f>
        <v>0</v>
      </c>
      <c r="K170" s="138"/>
      <c r="L170" s="3"/>
      <c r="M170" s="137" t="s">
        <v>0</v>
      </c>
      <c r="N170" s="136" t="s">
        <v>66</v>
      </c>
      <c r="P170" s="135">
        <f>O170*H170</f>
        <v>0</v>
      </c>
      <c r="Q170" s="135">
        <v>0</v>
      </c>
      <c r="R170" s="135">
        <f>Q170*H170</f>
        <v>0</v>
      </c>
      <c r="S170" s="135">
        <v>0</v>
      </c>
      <c r="T170" s="134">
        <f>S170*H170</f>
        <v>0</v>
      </c>
      <c r="AR170" s="132" t="s">
        <v>122</v>
      </c>
      <c r="AT170" s="132" t="s">
        <v>110</v>
      </c>
      <c r="AU170" s="132" t="s">
        <v>4</v>
      </c>
      <c r="AY170" s="103" t="s">
        <v>103</v>
      </c>
      <c r="BE170" s="133">
        <f>IF(N170="základní",J170,0)</f>
        <v>0</v>
      </c>
      <c r="BF170" s="133">
        <f>IF(N170="snížená",J170,0)</f>
        <v>0</v>
      </c>
      <c r="BG170" s="133">
        <f>IF(N170="zákl. přenesená",J170,0)</f>
        <v>0</v>
      </c>
      <c r="BH170" s="133">
        <f>IF(N170="sníž. přenesená",J170,0)</f>
        <v>0</v>
      </c>
      <c r="BI170" s="133">
        <f>IF(N170="nulová",J170,0)</f>
        <v>0</v>
      </c>
      <c r="BJ170" s="103" t="s">
        <v>11</v>
      </c>
      <c r="BK170" s="133">
        <f>ROUND(I170*H170,2)</f>
        <v>0</v>
      </c>
      <c r="BL170" s="103" t="s">
        <v>122</v>
      </c>
      <c r="BM170" s="132" t="s">
        <v>742</v>
      </c>
    </row>
    <row r="171" spans="2:65" s="2" customFormat="1" ht="26.1">
      <c r="B171" s="3"/>
      <c r="D171" s="128" t="s">
        <v>106</v>
      </c>
      <c r="F171" s="131" t="s">
        <v>741</v>
      </c>
      <c r="I171" s="130"/>
      <c r="L171" s="3"/>
      <c r="M171" s="129"/>
      <c r="T171" s="62"/>
      <c r="AT171" s="103" t="s">
        <v>106</v>
      </c>
      <c r="AU171" s="103" t="s">
        <v>4</v>
      </c>
    </row>
    <row r="172" spans="2:65" s="2" customFormat="1">
      <c r="B172" s="3"/>
      <c r="D172" s="160" t="s">
        <v>118</v>
      </c>
      <c r="F172" s="159" t="s">
        <v>740</v>
      </c>
      <c r="I172" s="130"/>
      <c r="L172" s="3"/>
      <c r="M172" s="129"/>
      <c r="T172" s="62"/>
      <c r="AT172" s="103" t="s">
        <v>118</v>
      </c>
      <c r="AU172" s="103" t="s">
        <v>4</v>
      </c>
    </row>
    <row r="173" spans="2:65" s="119" customFormat="1">
      <c r="B173" s="124"/>
      <c r="D173" s="128" t="s">
        <v>104</v>
      </c>
      <c r="E173" s="120" t="s">
        <v>0</v>
      </c>
      <c r="F173" s="127" t="s">
        <v>739</v>
      </c>
      <c r="H173" s="126">
        <v>42.048000000000002</v>
      </c>
      <c r="I173" s="125"/>
      <c r="L173" s="124"/>
      <c r="M173" s="162"/>
      <c r="T173" s="161"/>
      <c r="AT173" s="120" t="s">
        <v>104</v>
      </c>
      <c r="AU173" s="120" t="s">
        <v>4</v>
      </c>
      <c r="AV173" s="119" t="s">
        <v>4</v>
      </c>
      <c r="AW173" s="119" t="s">
        <v>74</v>
      </c>
      <c r="AX173" s="119" t="s">
        <v>11</v>
      </c>
      <c r="AY173" s="120" t="s">
        <v>103</v>
      </c>
    </row>
    <row r="174" spans="2:65" s="2" customFormat="1" ht="21.75" customHeight="1">
      <c r="B174" s="3"/>
      <c r="C174" s="145" t="s">
        <v>738</v>
      </c>
      <c r="D174" s="145" t="s">
        <v>110</v>
      </c>
      <c r="E174" s="144" t="s">
        <v>737</v>
      </c>
      <c r="F174" s="143" t="s">
        <v>736</v>
      </c>
      <c r="G174" s="142" t="s">
        <v>111</v>
      </c>
      <c r="H174" s="141">
        <v>233.6</v>
      </c>
      <c r="I174" s="140"/>
      <c r="J174" s="139">
        <f>ROUND(I174*H174,2)</f>
        <v>0</v>
      </c>
      <c r="K174" s="138"/>
      <c r="L174" s="3"/>
      <c r="M174" s="137" t="s">
        <v>0</v>
      </c>
      <c r="N174" s="136" t="s">
        <v>66</v>
      </c>
      <c r="P174" s="135">
        <f>O174*H174</f>
        <v>0</v>
      </c>
      <c r="Q174" s="135">
        <v>8.4000000000000003E-4</v>
      </c>
      <c r="R174" s="135">
        <f>Q174*H174</f>
        <v>0.19622400000000001</v>
      </c>
      <c r="S174" s="135">
        <v>0</v>
      </c>
      <c r="T174" s="134">
        <f>S174*H174</f>
        <v>0</v>
      </c>
      <c r="AR174" s="132" t="s">
        <v>122</v>
      </c>
      <c r="AT174" s="132" t="s">
        <v>110</v>
      </c>
      <c r="AU174" s="132" t="s">
        <v>4</v>
      </c>
      <c r="AY174" s="103" t="s">
        <v>103</v>
      </c>
      <c r="BE174" s="133">
        <f>IF(N174="základní",J174,0)</f>
        <v>0</v>
      </c>
      <c r="BF174" s="133">
        <f>IF(N174="snížená",J174,0)</f>
        <v>0</v>
      </c>
      <c r="BG174" s="133">
        <f>IF(N174="zákl. přenesená",J174,0)</f>
        <v>0</v>
      </c>
      <c r="BH174" s="133">
        <f>IF(N174="sníž. přenesená",J174,0)</f>
        <v>0</v>
      </c>
      <c r="BI174" s="133">
        <f>IF(N174="nulová",J174,0)</f>
        <v>0</v>
      </c>
      <c r="BJ174" s="103" t="s">
        <v>11</v>
      </c>
      <c r="BK174" s="133">
        <f>ROUND(I174*H174,2)</f>
        <v>0</v>
      </c>
      <c r="BL174" s="103" t="s">
        <v>122</v>
      </c>
      <c r="BM174" s="132" t="s">
        <v>735</v>
      </c>
    </row>
    <row r="175" spans="2:65" s="2" customFormat="1" ht="17.399999999999999">
      <c r="B175" s="3"/>
      <c r="D175" s="128" t="s">
        <v>106</v>
      </c>
      <c r="F175" s="131" t="s">
        <v>734</v>
      </c>
      <c r="I175" s="130"/>
      <c r="L175" s="3"/>
      <c r="M175" s="129"/>
      <c r="T175" s="62"/>
      <c r="AT175" s="103" t="s">
        <v>106</v>
      </c>
      <c r="AU175" s="103" t="s">
        <v>4</v>
      </c>
    </row>
    <row r="176" spans="2:65" s="2" customFormat="1">
      <c r="B176" s="3"/>
      <c r="D176" s="160" t="s">
        <v>118</v>
      </c>
      <c r="F176" s="159" t="s">
        <v>733</v>
      </c>
      <c r="I176" s="130"/>
      <c r="L176" s="3"/>
      <c r="M176" s="129"/>
      <c r="T176" s="62"/>
      <c r="AT176" s="103" t="s">
        <v>118</v>
      </c>
      <c r="AU176" s="103" t="s">
        <v>4</v>
      </c>
    </row>
    <row r="177" spans="2:65" s="119" customFormat="1">
      <c r="B177" s="124"/>
      <c r="D177" s="128" t="s">
        <v>104</v>
      </c>
      <c r="E177" s="120" t="s">
        <v>0</v>
      </c>
      <c r="F177" s="127" t="s">
        <v>726</v>
      </c>
      <c r="H177" s="126">
        <v>233.6</v>
      </c>
      <c r="I177" s="125"/>
      <c r="L177" s="124"/>
      <c r="M177" s="162"/>
      <c r="T177" s="161"/>
      <c r="AT177" s="120" t="s">
        <v>104</v>
      </c>
      <c r="AU177" s="120" t="s">
        <v>4</v>
      </c>
      <c r="AV177" s="119" t="s">
        <v>4</v>
      </c>
      <c r="AW177" s="119" t="s">
        <v>74</v>
      </c>
      <c r="AX177" s="119" t="s">
        <v>11</v>
      </c>
      <c r="AY177" s="120" t="s">
        <v>103</v>
      </c>
    </row>
    <row r="178" spans="2:65" s="2" customFormat="1" ht="24.15" customHeight="1">
      <c r="B178" s="3"/>
      <c r="C178" s="145" t="s">
        <v>732</v>
      </c>
      <c r="D178" s="145" t="s">
        <v>110</v>
      </c>
      <c r="E178" s="144" t="s">
        <v>731</v>
      </c>
      <c r="F178" s="143" t="s">
        <v>730</v>
      </c>
      <c r="G178" s="142" t="s">
        <v>111</v>
      </c>
      <c r="H178" s="141">
        <v>233.6</v>
      </c>
      <c r="I178" s="140"/>
      <c r="J178" s="139">
        <f>ROUND(I178*H178,2)</f>
        <v>0</v>
      </c>
      <c r="K178" s="138"/>
      <c r="L178" s="3"/>
      <c r="M178" s="137" t="s">
        <v>0</v>
      </c>
      <c r="N178" s="136" t="s">
        <v>66</v>
      </c>
      <c r="P178" s="135">
        <f>O178*H178</f>
        <v>0</v>
      </c>
      <c r="Q178" s="135">
        <v>0</v>
      </c>
      <c r="R178" s="135">
        <f>Q178*H178</f>
        <v>0</v>
      </c>
      <c r="S178" s="135">
        <v>0</v>
      </c>
      <c r="T178" s="134">
        <f>S178*H178</f>
        <v>0</v>
      </c>
      <c r="AR178" s="132" t="s">
        <v>122</v>
      </c>
      <c r="AT178" s="132" t="s">
        <v>110</v>
      </c>
      <c r="AU178" s="132" t="s">
        <v>4</v>
      </c>
      <c r="AY178" s="103" t="s">
        <v>103</v>
      </c>
      <c r="BE178" s="133">
        <f>IF(N178="základní",J178,0)</f>
        <v>0</v>
      </c>
      <c r="BF178" s="133">
        <f>IF(N178="snížená",J178,0)</f>
        <v>0</v>
      </c>
      <c r="BG178" s="133">
        <f>IF(N178="zákl. přenesená",J178,0)</f>
        <v>0</v>
      </c>
      <c r="BH178" s="133">
        <f>IF(N178="sníž. přenesená",J178,0)</f>
        <v>0</v>
      </c>
      <c r="BI178" s="133">
        <f>IF(N178="nulová",J178,0)</f>
        <v>0</v>
      </c>
      <c r="BJ178" s="103" t="s">
        <v>11</v>
      </c>
      <c r="BK178" s="133">
        <f>ROUND(I178*H178,2)</f>
        <v>0</v>
      </c>
      <c r="BL178" s="103" t="s">
        <v>122</v>
      </c>
      <c r="BM178" s="132" t="s">
        <v>729</v>
      </c>
    </row>
    <row r="179" spans="2:65" s="2" customFormat="1" ht="17.399999999999999">
      <c r="B179" s="3"/>
      <c r="D179" s="128" t="s">
        <v>106</v>
      </c>
      <c r="F179" s="131" t="s">
        <v>728</v>
      </c>
      <c r="I179" s="130"/>
      <c r="L179" s="3"/>
      <c r="M179" s="129"/>
      <c r="T179" s="62"/>
      <c r="AT179" s="103" t="s">
        <v>106</v>
      </c>
      <c r="AU179" s="103" t="s">
        <v>4</v>
      </c>
    </row>
    <row r="180" spans="2:65" s="2" customFormat="1">
      <c r="B180" s="3"/>
      <c r="D180" s="160" t="s">
        <v>118</v>
      </c>
      <c r="F180" s="159" t="s">
        <v>727</v>
      </c>
      <c r="I180" s="130"/>
      <c r="L180" s="3"/>
      <c r="M180" s="129"/>
      <c r="T180" s="62"/>
      <c r="AT180" s="103" t="s">
        <v>118</v>
      </c>
      <c r="AU180" s="103" t="s">
        <v>4</v>
      </c>
    </row>
    <row r="181" spans="2:65" s="119" customFormat="1">
      <c r="B181" s="124"/>
      <c r="D181" s="128" t="s">
        <v>104</v>
      </c>
      <c r="E181" s="120" t="s">
        <v>0</v>
      </c>
      <c r="F181" s="127" t="s">
        <v>726</v>
      </c>
      <c r="H181" s="126">
        <v>233.6</v>
      </c>
      <c r="I181" s="125"/>
      <c r="L181" s="124"/>
      <c r="M181" s="162"/>
      <c r="T181" s="161"/>
      <c r="AT181" s="120" t="s">
        <v>104</v>
      </c>
      <c r="AU181" s="120" t="s">
        <v>4</v>
      </c>
      <c r="AV181" s="119" t="s">
        <v>4</v>
      </c>
      <c r="AW181" s="119" t="s">
        <v>74</v>
      </c>
      <c r="AX181" s="119" t="s">
        <v>11</v>
      </c>
      <c r="AY181" s="120" t="s">
        <v>103</v>
      </c>
    </row>
    <row r="182" spans="2:65" s="2" customFormat="1" ht="37.799999999999997" customHeight="1">
      <c r="B182" s="3"/>
      <c r="C182" s="145" t="s">
        <v>98</v>
      </c>
      <c r="D182" s="145" t="s">
        <v>110</v>
      </c>
      <c r="E182" s="144" t="s">
        <v>725</v>
      </c>
      <c r="F182" s="143" t="s">
        <v>724</v>
      </c>
      <c r="G182" s="142" t="s">
        <v>171</v>
      </c>
      <c r="H182" s="141">
        <v>74.772000000000006</v>
      </c>
      <c r="I182" s="140"/>
      <c r="J182" s="139">
        <f>ROUND(I182*H182,2)</f>
        <v>0</v>
      </c>
      <c r="K182" s="138"/>
      <c r="L182" s="3"/>
      <c r="M182" s="137" t="s">
        <v>0</v>
      </c>
      <c r="N182" s="136" t="s">
        <v>66</v>
      </c>
      <c r="P182" s="135">
        <f>O182*H182</f>
        <v>0</v>
      </c>
      <c r="Q182" s="135">
        <v>0</v>
      </c>
      <c r="R182" s="135">
        <f>Q182*H182</f>
        <v>0</v>
      </c>
      <c r="S182" s="135">
        <v>0</v>
      </c>
      <c r="T182" s="134">
        <f>S182*H182</f>
        <v>0</v>
      </c>
      <c r="AR182" s="132" t="s">
        <v>122</v>
      </c>
      <c r="AT182" s="132" t="s">
        <v>110</v>
      </c>
      <c r="AU182" s="132" t="s">
        <v>4</v>
      </c>
      <c r="AY182" s="103" t="s">
        <v>103</v>
      </c>
      <c r="BE182" s="133">
        <f>IF(N182="základní",J182,0)</f>
        <v>0</v>
      </c>
      <c r="BF182" s="133">
        <f>IF(N182="snížená",J182,0)</f>
        <v>0</v>
      </c>
      <c r="BG182" s="133">
        <f>IF(N182="zákl. přenesená",J182,0)</f>
        <v>0</v>
      </c>
      <c r="BH182" s="133">
        <f>IF(N182="sníž. přenesená",J182,0)</f>
        <v>0</v>
      </c>
      <c r="BI182" s="133">
        <f>IF(N182="nulová",J182,0)</f>
        <v>0</v>
      </c>
      <c r="BJ182" s="103" t="s">
        <v>11</v>
      </c>
      <c r="BK182" s="133">
        <f>ROUND(I182*H182,2)</f>
        <v>0</v>
      </c>
      <c r="BL182" s="103" t="s">
        <v>122</v>
      </c>
      <c r="BM182" s="132" t="s">
        <v>723</v>
      </c>
    </row>
    <row r="183" spans="2:65" s="2" customFormat="1" ht="34.799999999999997">
      <c r="B183" s="3"/>
      <c r="D183" s="128" t="s">
        <v>106</v>
      </c>
      <c r="F183" s="131" t="s">
        <v>722</v>
      </c>
      <c r="I183" s="130"/>
      <c r="L183" s="3"/>
      <c r="M183" s="129"/>
      <c r="T183" s="62"/>
      <c r="AT183" s="103" t="s">
        <v>106</v>
      </c>
      <c r="AU183" s="103" t="s">
        <v>4</v>
      </c>
    </row>
    <row r="184" spans="2:65" s="2" customFormat="1">
      <c r="B184" s="3"/>
      <c r="D184" s="160" t="s">
        <v>118</v>
      </c>
      <c r="F184" s="159" t="s">
        <v>721</v>
      </c>
      <c r="I184" s="130"/>
      <c r="L184" s="3"/>
      <c r="M184" s="129"/>
      <c r="T184" s="62"/>
      <c r="AT184" s="103" t="s">
        <v>118</v>
      </c>
      <c r="AU184" s="103" t="s">
        <v>4</v>
      </c>
    </row>
    <row r="185" spans="2:65" s="191" customFormat="1">
      <c r="B185" s="195"/>
      <c r="D185" s="128" t="s">
        <v>104</v>
      </c>
      <c r="E185" s="192" t="s">
        <v>0</v>
      </c>
      <c r="F185" s="197" t="s">
        <v>655</v>
      </c>
      <c r="H185" s="192" t="s">
        <v>0</v>
      </c>
      <c r="I185" s="196"/>
      <c r="L185" s="195"/>
      <c r="M185" s="194"/>
      <c r="T185" s="193"/>
      <c r="AT185" s="192" t="s">
        <v>104</v>
      </c>
      <c r="AU185" s="192" t="s">
        <v>4</v>
      </c>
      <c r="AV185" s="191" t="s">
        <v>11</v>
      </c>
      <c r="AW185" s="191" t="s">
        <v>74</v>
      </c>
      <c r="AX185" s="191" t="s">
        <v>30</v>
      </c>
      <c r="AY185" s="192" t="s">
        <v>103</v>
      </c>
    </row>
    <row r="186" spans="2:65" s="119" customFormat="1">
      <c r="B186" s="124"/>
      <c r="D186" s="128" t="s">
        <v>104</v>
      </c>
      <c r="E186" s="120" t="s">
        <v>0</v>
      </c>
      <c r="F186" s="127" t="s">
        <v>679</v>
      </c>
      <c r="H186" s="126">
        <v>63.072000000000003</v>
      </c>
      <c r="I186" s="125"/>
      <c r="L186" s="124"/>
      <c r="M186" s="162"/>
      <c r="T186" s="161"/>
      <c r="AT186" s="120" t="s">
        <v>104</v>
      </c>
      <c r="AU186" s="120" t="s">
        <v>4</v>
      </c>
      <c r="AV186" s="119" t="s">
        <v>4</v>
      </c>
      <c r="AW186" s="119" t="s">
        <v>74</v>
      </c>
      <c r="AX186" s="119" t="s">
        <v>30</v>
      </c>
      <c r="AY186" s="120" t="s">
        <v>103</v>
      </c>
    </row>
    <row r="187" spans="2:65" s="119" customFormat="1">
      <c r="B187" s="124"/>
      <c r="D187" s="128" t="s">
        <v>104</v>
      </c>
      <c r="E187" s="120" t="s">
        <v>0</v>
      </c>
      <c r="F187" s="127" t="s">
        <v>720</v>
      </c>
      <c r="H187" s="126">
        <v>11.7</v>
      </c>
      <c r="I187" s="125"/>
      <c r="L187" s="124"/>
      <c r="M187" s="162"/>
      <c r="T187" s="161"/>
      <c r="AT187" s="120" t="s">
        <v>104</v>
      </c>
      <c r="AU187" s="120" t="s">
        <v>4</v>
      </c>
      <c r="AV187" s="119" t="s">
        <v>4</v>
      </c>
      <c r="AW187" s="119" t="s">
        <v>74</v>
      </c>
      <c r="AX187" s="119" t="s">
        <v>30</v>
      </c>
      <c r="AY187" s="120" t="s">
        <v>103</v>
      </c>
    </row>
    <row r="188" spans="2:65" s="163" customFormat="1">
      <c r="B188" s="167"/>
      <c r="D188" s="128" t="s">
        <v>104</v>
      </c>
      <c r="E188" s="164" t="s">
        <v>0</v>
      </c>
      <c r="F188" s="170" t="s">
        <v>183</v>
      </c>
      <c r="H188" s="169">
        <v>74.772000000000006</v>
      </c>
      <c r="I188" s="168"/>
      <c r="L188" s="167"/>
      <c r="M188" s="166"/>
      <c r="T188" s="165"/>
      <c r="AT188" s="164" t="s">
        <v>104</v>
      </c>
      <c r="AU188" s="164" t="s">
        <v>4</v>
      </c>
      <c r="AV188" s="163" t="s">
        <v>122</v>
      </c>
      <c r="AW188" s="163" t="s">
        <v>74</v>
      </c>
      <c r="AX188" s="163" t="s">
        <v>11</v>
      </c>
      <c r="AY188" s="164" t="s">
        <v>103</v>
      </c>
    </row>
    <row r="189" spans="2:65" s="2" customFormat="1" ht="37.799999999999997" customHeight="1">
      <c r="B189" s="3"/>
      <c r="C189" s="145" t="s">
        <v>719</v>
      </c>
      <c r="D189" s="145" t="s">
        <v>110</v>
      </c>
      <c r="E189" s="144" t="s">
        <v>718</v>
      </c>
      <c r="F189" s="143" t="s">
        <v>717</v>
      </c>
      <c r="G189" s="142" t="s">
        <v>171</v>
      </c>
      <c r="H189" s="141">
        <v>42.048000000000002</v>
      </c>
      <c r="I189" s="140"/>
      <c r="J189" s="139">
        <f>ROUND(I189*H189,2)</f>
        <v>0</v>
      </c>
      <c r="K189" s="138"/>
      <c r="L189" s="3"/>
      <c r="M189" s="137" t="s">
        <v>0</v>
      </c>
      <c r="N189" s="136" t="s">
        <v>66</v>
      </c>
      <c r="P189" s="135">
        <f>O189*H189</f>
        <v>0</v>
      </c>
      <c r="Q189" s="135">
        <v>0</v>
      </c>
      <c r="R189" s="135">
        <f>Q189*H189</f>
        <v>0</v>
      </c>
      <c r="S189" s="135">
        <v>0</v>
      </c>
      <c r="T189" s="134">
        <f>S189*H189</f>
        <v>0</v>
      </c>
      <c r="AR189" s="132" t="s">
        <v>122</v>
      </c>
      <c r="AT189" s="132" t="s">
        <v>110</v>
      </c>
      <c r="AU189" s="132" t="s">
        <v>4</v>
      </c>
      <c r="AY189" s="103" t="s">
        <v>103</v>
      </c>
      <c r="BE189" s="133">
        <f>IF(N189="základní",J189,0)</f>
        <v>0</v>
      </c>
      <c r="BF189" s="133">
        <f>IF(N189="snížená",J189,0)</f>
        <v>0</v>
      </c>
      <c r="BG189" s="133">
        <f>IF(N189="zákl. přenesená",J189,0)</f>
        <v>0</v>
      </c>
      <c r="BH189" s="133">
        <f>IF(N189="sníž. přenesená",J189,0)</f>
        <v>0</v>
      </c>
      <c r="BI189" s="133">
        <f>IF(N189="nulová",J189,0)</f>
        <v>0</v>
      </c>
      <c r="BJ189" s="103" t="s">
        <v>11</v>
      </c>
      <c r="BK189" s="133">
        <f>ROUND(I189*H189,2)</f>
        <v>0</v>
      </c>
      <c r="BL189" s="103" t="s">
        <v>122</v>
      </c>
      <c r="BM189" s="132" t="s">
        <v>716</v>
      </c>
    </row>
    <row r="190" spans="2:65" s="2" customFormat="1" ht="34.799999999999997">
      <c r="B190" s="3"/>
      <c r="D190" s="128" t="s">
        <v>106</v>
      </c>
      <c r="F190" s="131" t="s">
        <v>715</v>
      </c>
      <c r="I190" s="130"/>
      <c r="L190" s="3"/>
      <c r="M190" s="129"/>
      <c r="T190" s="62"/>
      <c r="AT190" s="103" t="s">
        <v>106</v>
      </c>
      <c r="AU190" s="103" t="s">
        <v>4</v>
      </c>
    </row>
    <row r="191" spans="2:65" s="2" customFormat="1">
      <c r="B191" s="3"/>
      <c r="D191" s="160" t="s">
        <v>118</v>
      </c>
      <c r="F191" s="159" t="s">
        <v>714</v>
      </c>
      <c r="I191" s="130"/>
      <c r="L191" s="3"/>
      <c r="M191" s="129"/>
      <c r="T191" s="62"/>
      <c r="AT191" s="103" t="s">
        <v>118</v>
      </c>
      <c r="AU191" s="103" t="s">
        <v>4</v>
      </c>
    </row>
    <row r="192" spans="2:65" s="191" customFormat="1">
      <c r="B192" s="195"/>
      <c r="D192" s="128" t="s">
        <v>104</v>
      </c>
      <c r="E192" s="192" t="s">
        <v>0</v>
      </c>
      <c r="F192" s="197" t="s">
        <v>655</v>
      </c>
      <c r="H192" s="192" t="s">
        <v>0</v>
      </c>
      <c r="I192" s="196"/>
      <c r="L192" s="195"/>
      <c r="M192" s="194"/>
      <c r="T192" s="193"/>
      <c r="AT192" s="192" t="s">
        <v>104</v>
      </c>
      <c r="AU192" s="192" t="s">
        <v>4</v>
      </c>
      <c r="AV192" s="191" t="s">
        <v>11</v>
      </c>
      <c r="AW192" s="191" t="s">
        <v>74</v>
      </c>
      <c r="AX192" s="191" t="s">
        <v>30</v>
      </c>
      <c r="AY192" s="192" t="s">
        <v>103</v>
      </c>
    </row>
    <row r="193" spans="2:65" s="119" customFormat="1">
      <c r="B193" s="124"/>
      <c r="D193" s="128" t="s">
        <v>104</v>
      </c>
      <c r="E193" s="120" t="s">
        <v>0</v>
      </c>
      <c r="F193" s="127" t="s">
        <v>671</v>
      </c>
      <c r="H193" s="126">
        <v>42.048000000000002</v>
      </c>
      <c r="I193" s="125"/>
      <c r="L193" s="124"/>
      <c r="M193" s="162"/>
      <c r="T193" s="161"/>
      <c r="AT193" s="120" t="s">
        <v>104</v>
      </c>
      <c r="AU193" s="120" t="s">
        <v>4</v>
      </c>
      <c r="AV193" s="119" t="s">
        <v>4</v>
      </c>
      <c r="AW193" s="119" t="s">
        <v>74</v>
      </c>
      <c r="AX193" s="119" t="s">
        <v>11</v>
      </c>
      <c r="AY193" s="120" t="s">
        <v>103</v>
      </c>
    </row>
    <row r="194" spans="2:65" s="2" customFormat="1" ht="37.799999999999997" customHeight="1">
      <c r="B194" s="3"/>
      <c r="C194" s="145" t="s">
        <v>713</v>
      </c>
      <c r="D194" s="145" t="s">
        <v>110</v>
      </c>
      <c r="E194" s="144" t="s">
        <v>712</v>
      </c>
      <c r="F194" s="143" t="s">
        <v>711</v>
      </c>
      <c r="G194" s="142" t="s">
        <v>171</v>
      </c>
      <c r="H194" s="141">
        <v>63.072000000000003</v>
      </c>
      <c r="I194" s="140"/>
      <c r="J194" s="139">
        <f>ROUND(I194*H194,2)</f>
        <v>0</v>
      </c>
      <c r="K194" s="138"/>
      <c r="L194" s="3"/>
      <c r="M194" s="137" t="s">
        <v>0</v>
      </c>
      <c r="N194" s="136" t="s">
        <v>66</v>
      </c>
      <c r="P194" s="135">
        <f>O194*H194</f>
        <v>0</v>
      </c>
      <c r="Q194" s="135">
        <v>0</v>
      </c>
      <c r="R194" s="135">
        <f>Q194*H194</f>
        <v>0</v>
      </c>
      <c r="S194" s="135">
        <v>0</v>
      </c>
      <c r="T194" s="134">
        <f>S194*H194</f>
        <v>0</v>
      </c>
      <c r="AR194" s="132" t="s">
        <v>122</v>
      </c>
      <c r="AT194" s="132" t="s">
        <v>110</v>
      </c>
      <c r="AU194" s="132" t="s">
        <v>4</v>
      </c>
      <c r="AY194" s="103" t="s">
        <v>103</v>
      </c>
      <c r="BE194" s="133">
        <f>IF(N194="základní",J194,0)</f>
        <v>0</v>
      </c>
      <c r="BF194" s="133">
        <f>IF(N194="snížená",J194,0)</f>
        <v>0</v>
      </c>
      <c r="BG194" s="133">
        <f>IF(N194="zákl. přenesená",J194,0)</f>
        <v>0</v>
      </c>
      <c r="BH194" s="133">
        <f>IF(N194="sníž. přenesená",J194,0)</f>
        <v>0</v>
      </c>
      <c r="BI194" s="133">
        <f>IF(N194="nulová",J194,0)</f>
        <v>0</v>
      </c>
      <c r="BJ194" s="103" t="s">
        <v>11</v>
      </c>
      <c r="BK194" s="133">
        <f>ROUND(I194*H194,2)</f>
        <v>0</v>
      </c>
      <c r="BL194" s="103" t="s">
        <v>122</v>
      </c>
      <c r="BM194" s="132" t="s">
        <v>710</v>
      </c>
    </row>
    <row r="195" spans="2:65" s="2" customFormat="1" ht="34.799999999999997">
      <c r="B195" s="3"/>
      <c r="D195" s="128" t="s">
        <v>106</v>
      </c>
      <c r="F195" s="131" t="s">
        <v>709</v>
      </c>
      <c r="I195" s="130"/>
      <c r="L195" s="3"/>
      <c r="M195" s="129"/>
      <c r="T195" s="62"/>
      <c r="AT195" s="103" t="s">
        <v>106</v>
      </c>
      <c r="AU195" s="103" t="s">
        <v>4</v>
      </c>
    </row>
    <row r="196" spans="2:65" s="2" customFormat="1">
      <c r="B196" s="3"/>
      <c r="D196" s="160" t="s">
        <v>118</v>
      </c>
      <c r="F196" s="159" t="s">
        <v>708</v>
      </c>
      <c r="I196" s="130"/>
      <c r="L196" s="3"/>
      <c r="M196" s="129"/>
      <c r="T196" s="62"/>
      <c r="AT196" s="103" t="s">
        <v>118</v>
      </c>
      <c r="AU196" s="103" t="s">
        <v>4</v>
      </c>
    </row>
    <row r="197" spans="2:65" s="191" customFormat="1">
      <c r="B197" s="195"/>
      <c r="D197" s="128" t="s">
        <v>104</v>
      </c>
      <c r="E197" s="192" t="s">
        <v>0</v>
      </c>
      <c r="F197" s="197" t="s">
        <v>663</v>
      </c>
      <c r="H197" s="192" t="s">
        <v>0</v>
      </c>
      <c r="I197" s="196"/>
      <c r="L197" s="195"/>
      <c r="M197" s="194"/>
      <c r="T197" s="193"/>
      <c r="AT197" s="192" t="s">
        <v>104</v>
      </c>
      <c r="AU197" s="192" t="s">
        <v>4</v>
      </c>
      <c r="AV197" s="191" t="s">
        <v>11</v>
      </c>
      <c r="AW197" s="191" t="s">
        <v>74</v>
      </c>
      <c r="AX197" s="191" t="s">
        <v>30</v>
      </c>
      <c r="AY197" s="192" t="s">
        <v>103</v>
      </c>
    </row>
    <row r="198" spans="2:65" s="119" customFormat="1">
      <c r="B198" s="124"/>
      <c r="D198" s="128" t="s">
        <v>104</v>
      </c>
      <c r="E198" s="120" t="s">
        <v>0</v>
      </c>
      <c r="F198" s="127" t="s">
        <v>654</v>
      </c>
      <c r="H198" s="126">
        <v>105.12</v>
      </c>
      <c r="I198" s="125"/>
      <c r="L198" s="124"/>
      <c r="M198" s="162"/>
      <c r="T198" s="161"/>
      <c r="AT198" s="120" t="s">
        <v>104</v>
      </c>
      <c r="AU198" s="120" t="s">
        <v>4</v>
      </c>
      <c r="AV198" s="119" t="s">
        <v>4</v>
      </c>
      <c r="AW198" s="119" t="s">
        <v>74</v>
      </c>
      <c r="AX198" s="119" t="s">
        <v>30</v>
      </c>
      <c r="AY198" s="120" t="s">
        <v>103</v>
      </c>
    </row>
    <row r="199" spans="2:65" s="119" customFormat="1">
      <c r="B199" s="124"/>
      <c r="D199" s="128" t="s">
        <v>104</v>
      </c>
      <c r="E199" s="120" t="s">
        <v>0</v>
      </c>
      <c r="F199" s="127" t="s">
        <v>707</v>
      </c>
      <c r="H199" s="126">
        <v>-42.048000000000002</v>
      </c>
      <c r="I199" s="125"/>
      <c r="L199" s="124"/>
      <c r="M199" s="162"/>
      <c r="T199" s="161"/>
      <c r="AT199" s="120" t="s">
        <v>104</v>
      </c>
      <c r="AU199" s="120" t="s">
        <v>4</v>
      </c>
      <c r="AV199" s="119" t="s">
        <v>4</v>
      </c>
      <c r="AW199" s="119" t="s">
        <v>74</v>
      </c>
      <c r="AX199" s="119" t="s">
        <v>30</v>
      </c>
      <c r="AY199" s="120" t="s">
        <v>103</v>
      </c>
    </row>
    <row r="200" spans="2:65" s="163" customFormat="1">
      <c r="B200" s="167"/>
      <c r="D200" s="128" t="s">
        <v>104</v>
      </c>
      <c r="E200" s="164" t="s">
        <v>0</v>
      </c>
      <c r="F200" s="170" t="s">
        <v>183</v>
      </c>
      <c r="H200" s="169">
        <v>63.072000000000003</v>
      </c>
      <c r="I200" s="168"/>
      <c r="L200" s="167"/>
      <c r="M200" s="166"/>
      <c r="T200" s="165"/>
      <c r="AT200" s="164" t="s">
        <v>104</v>
      </c>
      <c r="AU200" s="164" t="s">
        <v>4</v>
      </c>
      <c r="AV200" s="163" t="s">
        <v>122</v>
      </c>
      <c r="AW200" s="163" t="s">
        <v>74</v>
      </c>
      <c r="AX200" s="163" t="s">
        <v>11</v>
      </c>
      <c r="AY200" s="164" t="s">
        <v>103</v>
      </c>
    </row>
    <row r="201" spans="2:65" s="2" customFormat="1" ht="37.799999999999997" customHeight="1">
      <c r="B201" s="3"/>
      <c r="C201" s="145" t="s">
        <v>706</v>
      </c>
      <c r="D201" s="145" t="s">
        <v>110</v>
      </c>
      <c r="E201" s="144" t="s">
        <v>705</v>
      </c>
      <c r="F201" s="143" t="s">
        <v>704</v>
      </c>
      <c r="G201" s="142" t="s">
        <v>171</v>
      </c>
      <c r="H201" s="141">
        <v>630.72</v>
      </c>
      <c r="I201" s="140"/>
      <c r="J201" s="139">
        <f>ROUND(I201*H201,2)</f>
        <v>0</v>
      </c>
      <c r="K201" s="138"/>
      <c r="L201" s="3"/>
      <c r="M201" s="137" t="s">
        <v>0</v>
      </c>
      <c r="N201" s="136" t="s">
        <v>66</v>
      </c>
      <c r="P201" s="135">
        <f>O201*H201</f>
        <v>0</v>
      </c>
      <c r="Q201" s="135">
        <v>0</v>
      </c>
      <c r="R201" s="135">
        <f>Q201*H201</f>
        <v>0</v>
      </c>
      <c r="S201" s="135">
        <v>0</v>
      </c>
      <c r="T201" s="134">
        <f>S201*H201</f>
        <v>0</v>
      </c>
      <c r="AR201" s="132" t="s">
        <v>122</v>
      </c>
      <c r="AT201" s="132" t="s">
        <v>110</v>
      </c>
      <c r="AU201" s="132" t="s">
        <v>4</v>
      </c>
      <c r="AY201" s="103" t="s">
        <v>103</v>
      </c>
      <c r="BE201" s="133">
        <f>IF(N201="základní",J201,0)</f>
        <v>0</v>
      </c>
      <c r="BF201" s="133">
        <f>IF(N201="snížená",J201,0)</f>
        <v>0</v>
      </c>
      <c r="BG201" s="133">
        <f>IF(N201="zákl. přenesená",J201,0)</f>
        <v>0</v>
      </c>
      <c r="BH201" s="133">
        <f>IF(N201="sníž. přenesená",J201,0)</f>
        <v>0</v>
      </c>
      <c r="BI201" s="133">
        <f>IF(N201="nulová",J201,0)</f>
        <v>0</v>
      </c>
      <c r="BJ201" s="103" t="s">
        <v>11</v>
      </c>
      <c r="BK201" s="133">
        <f>ROUND(I201*H201,2)</f>
        <v>0</v>
      </c>
      <c r="BL201" s="103" t="s">
        <v>122</v>
      </c>
      <c r="BM201" s="132" t="s">
        <v>703</v>
      </c>
    </row>
    <row r="202" spans="2:65" s="2" customFormat="1" ht="34.799999999999997">
      <c r="B202" s="3"/>
      <c r="D202" s="128" t="s">
        <v>106</v>
      </c>
      <c r="F202" s="131" t="s">
        <v>702</v>
      </c>
      <c r="I202" s="130"/>
      <c r="L202" s="3"/>
      <c r="M202" s="129"/>
      <c r="T202" s="62"/>
      <c r="AT202" s="103" t="s">
        <v>106</v>
      </c>
      <c r="AU202" s="103" t="s">
        <v>4</v>
      </c>
    </row>
    <row r="203" spans="2:65" s="2" customFormat="1">
      <c r="B203" s="3"/>
      <c r="D203" s="160" t="s">
        <v>118</v>
      </c>
      <c r="F203" s="159" t="s">
        <v>701</v>
      </c>
      <c r="I203" s="130"/>
      <c r="L203" s="3"/>
      <c r="M203" s="129"/>
      <c r="T203" s="62"/>
      <c r="AT203" s="103" t="s">
        <v>118</v>
      </c>
      <c r="AU203" s="103" t="s">
        <v>4</v>
      </c>
    </row>
    <row r="204" spans="2:65" s="119" customFormat="1">
      <c r="B204" s="124"/>
      <c r="D204" s="128" t="s">
        <v>104</v>
      </c>
      <c r="E204" s="120" t="s">
        <v>0</v>
      </c>
      <c r="F204" s="127" t="s">
        <v>700</v>
      </c>
      <c r="H204" s="126">
        <v>630.72</v>
      </c>
      <c r="I204" s="125"/>
      <c r="L204" s="124"/>
      <c r="M204" s="162"/>
      <c r="T204" s="161"/>
      <c r="AT204" s="120" t="s">
        <v>104</v>
      </c>
      <c r="AU204" s="120" t="s">
        <v>4</v>
      </c>
      <c r="AV204" s="119" t="s">
        <v>4</v>
      </c>
      <c r="AW204" s="119" t="s">
        <v>74</v>
      </c>
      <c r="AX204" s="119" t="s">
        <v>11</v>
      </c>
      <c r="AY204" s="120" t="s">
        <v>103</v>
      </c>
    </row>
    <row r="205" spans="2:65" s="2" customFormat="1" ht="37.799999999999997" customHeight="1">
      <c r="B205" s="3"/>
      <c r="C205" s="145" t="s">
        <v>699</v>
      </c>
      <c r="D205" s="145" t="s">
        <v>110</v>
      </c>
      <c r="E205" s="144" t="s">
        <v>698</v>
      </c>
      <c r="F205" s="143" t="s">
        <v>697</v>
      </c>
      <c r="G205" s="142" t="s">
        <v>171</v>
      </c>
      <c r="H205" s="141">
        <v>42.048000000000002</v>
      </c>
      <c r="I205" s="140"/>
      <c r="J205" s="139">
        <f>ROUND(I205*H205,2)</f>
        <v>0</v>
      </c>
      <c r="K205" s="138"/>
      <c r="L205" s="3"/>
      <c r="M205" s="137" t="s">
        <v>0</v>
      </c>
      <c r="N205" s="136" t="s">
        <v>66</v>
      </c>
      <c r="P205" s="135">
        <f>O205*H205</f>
        <v>0</v>
      </c>
      <c r="Q205" s="135">
        <v>0</v>
      </c>
      <c r="R205" s="135">
        <f>Q205*H205</f>
        <v>0</v>
      </c>
      <c r="S205" s="135">
        <v>0</v>
      </c>
      <c r="T205" s="134">
        <f>S205*H205</f>
        <v>0</v>
      </c>
      <c r="AR205" s="132" t="s">
        <v>122</v>
      </c>
      <c r="AT205" s="132" t="s">
        <v>110</v>
      </c>
      <c r="AU205" s="132" t="s">
        <v>4</v>
      </c>
      <c r="AY205" s="103" t="s">
        <v>103</v>
      </c>
      <c r="BE205" s="133">
        <f>IF(N205="základní",J205,0)</f>
        <v>0</v>
      </c>
      <c r="BF205" s="133">
        <f>IF(N205="snížená",J205,0)</f>
        <v>0</v>
      </c>
      <c r="BG205" s="133">
        <f>IF(N205="zákl. přenesená",J205,0)</f>
        <v>0</v>
      </c>
      <c r="BH205" s="133">
        <f>IF(N205="sníž. přenesená",J205,0)</f>
        <v>0</v>
      </c>
      <c r="BI205" s="133">
        <f>IF(N205="nulová",J205,0)</f>
        <v>0</v>
      </c>
      <c r="BJ205" s="103" t="s">
        <v>11</v>
      </c>
      <c r="BK205" s="133">
        <f>ROUND(I205*H205,2)</f>
        <v>0</v>
      </c>
      <c r="BL205" s="103" t="s">
        <v>122</v>
      </c>
      <c r="BM205" s="132" t="s">
        <v>696</v>
      </c>
    </row>
    <row r="206" spans="2:65" s="2" customFormat="1" ht="34.799999999999997">
      <c r="B206" s="3"/>
      <c r="D206" s="128" t="s">
        <v>106</v>
      </c>
      <c r="F206" s="131" t="s">
        <v>695</v>
      </c>
      <c r="I206" s="130"/>
      <c r="L206" s="3"/>
      <c r="M206" s="129"/>
      <c r="T206" s="62"/>
      <c r="AT206" s="103" t="s">
        <v>106</v>
      </c>
      <c r="AU206" s="103" t="s">
        <v>4</v>
      </c>
    </row>
    <row r="207" spans="2:65" s="2" customFormat="1">
      <c r="B207" s="3"/>
      <c r="D207" s="160" t="s">
        <v>118</v>
      </c>
      <c r="F207" s="159" t="s">
        <v>694</v>
      </c>
      <c r="I207" s="130"/>
      <c r="L207" s="3"/>
      <c r="M207" s="129"/>
      <c r="T207" s="62"/>
      <c r="AT207" s="103" t="s">
        <v>118</v>
      </c>
      <c r="AU207" s="103" t="s">
        <v>4</v>
      </c>
    </row>
    <row r="208" spans="2:65" s="2" customFormat="1" ht="27">
      <c r="B208" s="3"/>
      <c r="D208" s="128" t="s">
        <v>218</v>
      </c>
      <c r="F208" s="171" t="s">
        <v>693</v>
      </c>
      <c r="I208" s="130"/>
      <c r="L208" s="3"/>
      <c r="M208" s="129"/>
      <c r="T208" s="62"/>
      <c r="AT208" s="103" t="s">
        <v>218</v>
      </c>
      <c r="AU208" s="103" t="s">
        <v>4</v>
      </c>
    </row>
    <row r="209" spans="2:65" s="191" customFormat="1">
      <c r="B209" s="195"/>
      <c r="D209" s="128" t="s">
        <v>104</v>
      </c>
      <c r="E209" s="192" t="s">
        <v>0</v>
      </c>
      <c r="F209" s="197" t="s">
        <v>663</v>
      </c>
      <c r="H209" s="192" t="s">
        <v>0</v>
      </c>
      <c r="I209" s="196"/>
      <c r="L209" s="195"/>
      <c r="M209" s="194"/>
      <c r="T209" s="193"/>
      <c r="AT209" s="192" t="s">
        <v>104</v>
      </c>
      <c r="AU209" s="192" t="s">
        <v>4</v>
      </c>
      <c r="AV209" s="191" t="s">
        <v>11</v>
      </c>
      <c r="AW209" s="191" t="s">
        <v>74</v>
      </c>
      <c r="AX209" s="191" t="s">
        <v>30</v>
      </c>
      <c r="AY209" s="192" t="s">
        <v>103</v>
      </c>
    </row>
    <row r="210" spans="2:65" s="119" customFormat="1">
      <c r="B210" s="124"/>
      <c r="D210" s="128" t="s">
        <v>104</v>
      </c>
      <c r="E210" s="120" t="s">
        <v>0</v>
      </c>
      <c r="F210" s="127" t="s">
        <v>671</v>
      </c>
      <c r="H210" s="126">
        <v>42.048000000000002</v>
      </c>
      <c r="I210" s="125"/>
      <c r="L210" s="124"/>
      <c r="M210" s="162"/>
      <c r="T210" s="161"/>
      <c r="AT210" s="120" t="s">
        <v>104</v>
      </c>
      <c r="AU210" s="120" t="s">
        <v>4</v>
      </c>
      <c r="AV210" s="119" t="s">
        <v>4</v>
      </c>
      <c r="AW210" s="119" t="s">
        <v>74</v>
      </c>
      <c r="AX210" s="119" t="s">
        <v>11</v>
      </c>
      <c r="AY210" s="120" t="s">
        <v>103</v>
      </c>
    </row>
    <row r="211" spans="2:65" s="2" customFormat="1" ht="37.799999999999997" customHeight="1">
      <c r="B211" s="3"/>
      <c r="C211" s="145" t="s">
        <v>692</v>
      </c>
      <c r="D211" s="145" t="s">
        <v>110</v>
      </c>
      <c r="E211" s="144" t="s">
        <v>691</v>
      </c>
      <c r="F211" s="143" t="s">
        <v>690</v>
      </c>
      <c r="G211" s="142" t="s">
        <v>171</v>
      </c>
      <c r="H211" s="141">
        <v>420.48</v>
      </c>
      <c r="I211" s="140"/>
      <c r="J211" s="139">
        <f>ROUND(I211*H211,2)</f>
        <v>0</v>
      </c>
      <c r="K211" s="138"/>
      <c r="L211" s="3"/>
      <c r="M211" s="137" t="s">
        <v>0</v>
      </c>
      <c r="N211" s="136" t="s">
        <v>66</v>
      </c>
      <c r="P211" s="135">
        <f>O211*H211</f>
        <v>0</v>
      </c>
      <c r="Q211" s="135">
        <v>0</v>
      </c>
      <c r="R211" s="135">
        <f>Q211*H211</f>
        <v>0</v>
      </c>
      <c r="S211" s="135">
        <v>0</v>
      </c>
      <c r="T211" s="134">
        <f>S211*H211</f>
        <v>0</v>
      </c>
      <c r="AR211" s="132" t="s">
        <v>122</v>
      </c>
      <c r="AT211" s="132" t="s">
        <v>110</v>
      </c>
      <c r="AU211" s="132" t="s">
        <v>4</v>
      </c>
      <c r="AY211" s="103" t="s">
        <v>103</v>
      </c>
      <c r="BE211" s="133">
        <f>IF(N211="základní",J211,0)</f>
        <v>0</v>
      </c>
      <c r="BF211" s="133">
        <f>IF(N211="snížená",J211,0)</f>
        <v>0</v>
      </c>
      <c r="BG211" s="133">
        <f>IF(N211="zákl. přenesená",J211,0)</f>
        <v>0</v>
      </c>
      <c r="BH211" s="133">
        <f>IF(N211="sníž. přenesená",J211,0)</f>
        <v>0</v>
      </c>
      <c r="BI211" s="133">
        <f>IF(N211="nulová",J211,0)</f>
        <v>0</v>
      </c>
      <c r="BJ211" s="103" t="s">
        <v>11</v>
      </c>
      <c r="BK211" s="133">
        <f>ROUND(I211*H211,2)</f>
        <v>0</v>
      </c>
      <c r="BL211" s="103" t="s">
        <v>122</v>
      </c>
      <c r="BM211" s="132" t="s">
        <v>689</v>
      </c>
    </row>
    <row r="212" spans="2:65" s="2" customFormat="1" ht="34.799999999999997">
      <c r="B212" s="3"/>
      <c r="D212" s="128" t="s">
        <v>106</v>
      </c>
      <c r="F212" s="131" t="s">
        <v>688</v>
      </c>
      <c r="I212" s="130"/>
      <c r="L212" s="3"/>
      <c r="M212" s="129"/>
      <c r="T212" s="62"/>
      <c r="AT212" s="103" t="s">
        <v>106</v>
      </c>
      <c r="AU212" s="103" t="s">
        <v>4</v>
      </c>
    </row>
    <row r="213" spans="2:65" s="2" customFormat="1">
      <c r="B213" s="3"/>
      <c r="D213" s="160" t="s">
        <v>118</v>
      </c>
      <c r="F213" s="159" t="s">
        <v>687</v>
      </c>
      <c r="I213" s="130"/>
      <c r="L213" s="3"/>
      <c r="M213" s="129"/>
      <c r="T213" s="62"/>
      <c r="AT213" s="103" t="s">
        <v>118</v>
      </c>
      <c r="AU213" s="103" t="s">
        <v>4</v>
      </c>
    </row>
    <row r="214" spans="2:65" s="119" customFormat="1">
      <c r="B214" s="124"/>
      <c r="D214" s="128" t="s">
        <v>104</v>
      </c>
      <c r="E214" s="120" t="s">
        <v>0</v>
      </c>
      <c r="F214" s="127" t="s">
        <v>686</v>
      </c>
      <c r="H214" s="126">
        <v>420.48</v>
      </c>
      <c r="I214" s="125"/>
      <c r="L214" s="124"/>
      <c r="M214" s="162"/>
      <c r="T214" s="161"/>
      <c r="AT214" s="120" t="s">
        <v>104</v>
      </c>
      <c r="AU214" s="120" t="s">
        <v>4</v>
      </c>
      <c r="AV214" s="119" t="s">
        <v>4</v>
      </c>
      <c r="AW214" s="119" t="s">
        <v>74</v>
      </c>
      <c r="AX214" s="119" t="s">
        <v>11</v>
      </c>
      <c r="AY214" s="120" t="s">
        <v>103</v>
      </c>
    </row>
    <row r="215" spans="2:65" s="2" customFormat="1" ht="24.15" customHeight="1">
      <c r="B215" s="3"/>
      <c r="C215" s="145" t="s">
        <v>685</v>
      </c>
      <c r="D215" s="145" t="s">
        <v>110</v>
      </c>
      <c r="E215" s="144" t="s">
        <v>684</v>
      </c>
      <c r="F215" s="143" t="s">
        <v>683</v>
      </c>
      <c r="G215" s="142" t="s">
        <v>171</v>
      </c>
      <c r="H215" s="141">
        <v>68.921999999999997</v>
      </c>
      <c r="I215" s="140"/>
      <c r="J215" s="139">
        <f>ROUND(I215*H215,2)</f>
        <v>0</v>
      </c>
      <c r="K215" s="138"/>
      <c r="L215" s="3"/>
      <c r="M215" s="137" t="s">
        <v>0</v>
      </c>
      <c r="N215" s="136" t="s">
        <v>66</v>
      </c>
      <c r="P215" s="135">
        <f>O215*H215</f>
        <v>0</v>
      </c>
      <c r="Q215" s="135">
        <v>0</v>
      </c>
      <c r="R215" s="135">
        <f>Q215*H215</f>
        <v>0</v>
      </c>
      <c r="S215" s="135">
        <v>0</v>
      </c>
      <c r="T215" s="134">
        <f>S215*H215</f>
        <v>0</v>
      </c>
      <c r="AR215" s="132" t="s">
        <v>122</v>
      </c>
      <c r="AT215" s="132" t="s">
        <v>110</v>
      </c>
      <c r="AU215" s="132" t="s">
        <v>4</v>
      </c>
      <c r="AY215" s="103" t="s">
        <v>103</v>
      </c>
      <c r="BE215" s="133">
        <f>IF(N215="základní",J215,0)</f>
        <v>0</v>
      </c>
      <c r="BF215" s="133">
        <f>IF(N215="snížená",J215,0)</f>
        <v>0</v>
      </c>
      <c r="BG215" s="133">
        <f>IF(N215="zákl. přenesená",J215,0)</f>
        <v>0</v>
      </c>
      <c r="BH215" s="133">
        <f>IF(N215="sníž. přenesená",J215,0)</f>
        <v>0</v>
      </c>
      <c r="BI215" s="133">
        <f>IF(N215="nulová",J215,0)</f>
        <v>0</v>
      </c>
      <c r="BJ215" s="103" t="s">
        <v>11</v>
      </c>
      <c r="BK215" s="133">
        <f>ROUND(I215*H215,2)</f>
        <v>0</v>
      </c>
      <c r="BL215" s="103" t="s">
        <v>122</v>
      </c>
      <c r="BM215" s="132" t="s">
        <v>682</v>
      </c>
    </row>
    <row r="216" spans="2:65" s="2" customFormat="1" ht="26.1">
      <c r="B216" s="3"/>
      <c r="D216" s="128" t="s">
        <v>106</v>
      </c>
      <c r="F216" s="131" t="s">
        <v>681</v>
      </c>
      <c r="I216" s="130"/>
      <c r="L216" s="3"/>
      <c r="M216" s="129"/>
      <c r="T216" s="62"/>
      <c r="AT216" s="103" t="s">
        <v>106</v>
      </c>
      <c r="AU216" s="103" t="s">
        <v>4</v>
      </c>
    </row>
    <row r="217" spans="2:65" s="2" customFormat="1">
      <c r="B217" s="3"/>
      <c r="D217" s="160" t="s">
        <v>118</v>
      </c>
      <c r="F217" s="159" t="s">
        <v>680</v>
      </c>
      <c r="I217" s="130"/>
      <c r="L217" s="3"/>
      <c r="M217" s="129"/>
      <c r="T217" s="62"/>
      <c r="AT217" s="103" t="s">
        <v>118</v>
      </c>
      <c r="AU217" s="103" t="s">
        <v>4</v>
      </c>
    </row>
    <row r="218" spans="2:65" s="191" customFormat="1">
      <c r="B218" s="195"/>
      <c r="D218" s="128" t="s">
        <v>104</v>
      </c>
      <c r="E218" s="192" t="s">
        <v>0</v>
      </c>
      <c r="F218" s="197" t="s">
        <v>672</v>
      </c>
      <c r="H218" s="192" t="s">
        <v>0</v>
      </c>
      <c r="I218" s="196"/>
      <c r="L218" s="195"/>
      <c r="M218" s="194"/>
      <c r="T218" s="193"/>
      <c r="AT218" s="192" t="s">
        <v>104</v>
      </c>
      <c r="AU218" s="192" t="s">
        <v>4</v>
      </c>
      <c r="AV218" s="191" t="s">
        <v>11</v>
      </c>
      <c r="AW218" s="191" t="s">
        <v>74</v>
      </c>
      <c r="AX218" s="191" t="s">
        <v>30</v>
      </c>
      <c r="AY218" s="192" t="s">
        <v>103</v>
      </c>
    </row>
    <row r="219" spans="2:65" s="119" customFormat="1">
      <c r="B219" s="124"/>
      <c r="D219" s="128" t="s">
        <v>104</v>
      </c>
      <c r="E219" s="120" t="s">
        <v>0</v>
      </c>
      <c r="F219" s="127" t="s">
        <v>679</v>
      </c>
      <c r="H219" s="126">
        <v>63.072000000000003</v>
      </c>
      <c r="I219" s="125"/>
      <c r="L219" s="124"/>
      <c r="M219" s="162"/>
      <c r="T219" s="161"/>
      <c r="AT219" s="120" t="s">
        <v>104</v>
      </c>
      <c r="AU219" s="120" t="s">
        <v>4</v>
      </c>
      <c r="AV219" s="119" t="s">
        <v>4</v>
      </c>
      <c r="AW219" s="119" t="s">
        <v>74</v>
      </c>
      <c r="AX219" s="119" t="s">
        <v>30</v>
      </c>
      <c r="AY219" s="120" t="s">
        <v>103</v>
      </c>
    </row>
    <row r="220" spans="2:65" s="119" customFormat="1">
      <c r="B220" s="124"/>
      <c r="D220" s="128" t="s">
        <v>104</v>
      </c>
      <c r="E220" s="120" t="s">
        <v>0</v>
      </c>
      <c r="F220" s="127" t="s">
        <v>651</v>
      </c>
      <c r="H220" s="126">
        <v>5.85</v>
      </c>
      <c r="I220" s="125"/>
      <c r="L220" s="124"/>
      <c r="M220" s="162"/>
      <c r="T220" s="161"/>
      <c r="AT220" s="120" t="s">
        <v>104</v>
      </c>
      <c r="AU220" s="120" t="s">
        <v>4</v>
      </c>
      <c r="AV220" s="119" t="s">
        <v>4</v>
      </c>
      <c r="AW220" s="119" t="s">
        <v>74</v>
      </c>
      <c r="AX220" s="119" t="s">
        <v>30</v>
      </c>
      <c r="AY220" s="120" t="s">
        <v>103</v>
      </c>
    </row>
    <row r="221" spans="2:65" s="163" customFormat="1">
      <c r="B221" s="167"/>
      <c r="D221" s="128" t="s">
        <v>104</v>
      </c>
      <c r="E221" s="164" t="s">
        <v>0</v>
      </c>
      <c r="F221" s="170" t="s">
        <v>183</v>
      </c>
      <c r="H221" s="169">
        <v>68.921999999999997</v>
      </c>
      <c r="I221" s="168"/>
      <c r="L221" s="167"/>
      <c r="M221" s="166"/>
      <c r="T221" s="165"/>
      <c r="AT221" s="164" t="s">
        <v>104</v>
      </c>
      <c r="AU221" s="164" t="s">
        <v>4</v>
      </c>
      <c r="AV221" s="163" t="s">
        <v>122</v>
      </c>
      <c r="AW221" s="163" t="s">
        <v>74</v>
      </c>
      <c r="AX221" s="163" t="s">
        <v>11</v>
      </c>
      <c r="AY221" s="164" t="s">
        <v>103</v>
      </c>
    </row>
    <row r="222" spans="2:65" s="2" customFormat="1" ht="24.15" customHeight="1">
      <c r="B222" s="3"/>
      <c r="C222" s="145" t="s">
        <v>678</v>
      </c>
      <c r="D222" s="145" t="s">
        <v>110</v>
      </c>
      <c r="E222" s="144" t="s">
        <v>677</v>
      </c>
      <c r="F222" s="143" t="s">
        <v>676</v>
      </c>
      <c r="G222" s="142" t="s">
        <v>171</v>
      </c>
      <c r="H222" s="141">
        <v>42.048000000000002</v>
      </c>
      <c r="I222" s="140"/>
      <c r="J222" s="139">
        <f>ROUND(I222*H222,2)</f>
        <v>0</v>
      </c>
      <c r="K222" s="138"/>
      <c r="L222" s="3"/>
      <c r="M222" s="137" t="s">
        <v>0</v>
      </c>
      <c r="N222" s="136" t="s">
        <v>66</v>
      </c>
      <c r="P222" s="135">
        <f>O222*H222</f>
        <v>0</v>
      </c>
      <c r="Q222" s="135">
        <v>0</v>
      </c>
      <c r="R222" s="135">
        <f>Q222*H222</f>
        <v>0</v>
      </c>
      <c r="S222" s="135">
        <v>0</v>
      </c>
      <c r="T222" s="134">
        <f>S222*H222</f>
        <v>0</v>
      </c>
      <c r="AR222" s="132" t="s">
        <v>122</v>
      </c>
      <c r="AT222" s="132" t="s">
        <v>110</v>
      </c>
      <c r="AU222" s="132" t="s">
        <v>4</v>
      </c>
      <c r="AY222" s="103" t="s">
        <v>103</v>
      </c>
      <c r="BE222" s="133">
        <f>IF(N222="základní",J222,0)</f>
        <v>0</v>
      </c>
      <c r="BF222" s="133">
        <f>IF(N222="snížená",J222,0)</f>
        <v>0</v>
      </c>
      <c r="BG222" s="133">
        <f>IF(N222="zákl. přenesená",J222,0)</f>
        <v>0</v>
      </c>
      <c r="BH222" s="133">
        <f>IF(N222="sníž. přenesená",J222,0)</f>
        <v>0</v>
      </c>
      <c r="BI222" s="133">
        <f>IF(N222="nulová",J222,0)</f>
        <v>0</v>
      </c>
      <c r="BJ222" s="103" t="s">
        <v>11</v>
      </c>
      <c r="BK222" s="133">
        <f>ROUND(I222*H222,2)</f>
        <v>0</v>
      </c>
      <c r="BL222" s="103" t="s">
        <v>122</v>
      </c>
      <c r="BM222" s="132" t="s">
        <v>675</v>
      </c>
    </row>
    <row r="223" spans="2:65" s="2" customFormat="1" ht="26.1">
      <c r="B223" s="3"/>
      <c r="D223" s="128" t="s">
        <v>106</v>
      </c>
      <c r="F223" s="131" t="s">
        <v>674</v>
      </c>
      <c r="I223" s="130"/>
      <c r="L223" s="3"/>
      <c r="M223" s="129"/>
      <c r="T223" s="62"/>
      <c r="AT223" s="103" t="s">
        <v>106</v>
      </c>
      <c r="AU223" s="103" t="s">
        <v>4</v>
      </c>
    </row>
    <row r="224" spans="2:65" s="2" customFormat="1">
      <c r="B224" s="3"/>
      <c r="D224" s="160" t="s">
        <v>118</v>
      </c>
      <c r="F224" s="159" t="s">
        <v>673</v>
      </c>
      <c r="I224" s="130"/>
      <c r="L224" s="3"/>
      <c r="M224" s="129"/>
      <c r="T224" s="62"/>
      <c r="AT224" s="103" t="s">
        <v>118</v>
      </c>
      <c r="AU224" s="103" t="s">
        <v>4</v>
      </c>
    </row>
    <row r="225" spans="2:65" s="191" customFormat="1">
      <c r="B225" s="195"/>
      <c r="D225" s="128" t="s">
        <v>104</v>
      </c>
      <c r="E225" s="192" t="s">
        <v>0</v>
      </c>
      <c r="F225" s="197" t="s">
        <v>672</v>
      </c>
      <c r="H225" s="192" t="s">
        <v>0</v>
      </c>
      <c r="I225" s="196"/>
      <c r="L225" s="195"/>
      <c r="M225" s="194"/>
      <c r="T225" s="193"/>
      <c r="AT225" s="192" t="s">
        <v>104</v>
      </c>
      <c r="AU225" s="192" t="s">
        <v>4</v>
      </c>
      <c r="AV225" s="191" t="s">
        <v>11</v>
      </c>
      <c r="AW225" s="191" t="s">
        <v>74</v>
      </c>
      <c r="AX225" s="191" t="s">
        <v>30</v>
      </c>
      <c r="AY225" s="192" t="s">
        <v>103</v>
      </c>
    </row>
    <row r="226" spans="2:65" s="119" customFormat="1">
      <c r="B226" s="124"/>
      <c r="D226" s="128" t="s">
        <v>104</v>
      </c>
      <c r="E226" s="120" t="s">
        <v>0</v>
      </c>
      <c r="F226" s="127" t="s">
        <v>671</v>
      </c>
      <c r="H226" s="126">
        <v>42.048000000000002</v>
      </c>
      <c r="I226" s="125"/>
      <c r="L226" s="124"/>
      <c r="M226" s="162"/>
      <c r="T226" s="161"/>
      <c r="AT226" s="120" t="s">
        <v>104</v>
      </c>
      <c r="AU226" s="120" t="s">
        <v>4</v>
      </c>
      <c r="AV226" s="119" t="s">
        <v>4</v>
      </c>
      <c r="AW226" s="119" t="s">
        <v>74</v>
      </c>
      <c r="AX226" s="119" t="s">
        <v>11</v>
      </c>
      <c r="AY226" s="120" t="s">
        <v>103</v>
      </c>
    </row>
    <row r="227" spans="2:65" s="2" customFormat="1" ht="33" customHeight="1">
      <c r="B227" s="3"/>
      <c r="C227" s="145" t="s">
        <v>670</v>
      </c>
      <c r="D227" s="145" t="s">
        <v>110</v>
      </c>
      <c r="E227" s="144" t="s">
        <v>669</v>
      </c>
      <c r="F227" s="143" t="s">
        <v>668</v>
      </c>
      <c r="G227" s="142" t="s">
        <v>123</v>
      </c>
      <c r="H227" s="141">
        <v>210.24</v>
      </c>
      <c r="I227" s="140"/>
      <c r="J227" s="139">
        <f>ROUND(I227*H227,2)</f>
        <v>0</v>
      </c>
      <c r="K227" s="138"/>
      <c r="L227" s="3"/>
      <c r="M227" s="137" t="s">
        <v>0</v>
      </c>
      <c r="N227" s="136" t="s">
        <v>66</v>
      </c>
      <c r="P227" s="135">
        <f>O227*H227</f>
        <v>0</v>
      </c>
      <c r="Q227" s="135">
        <v>0</v>
      </c>
      <c r="R227" s="135">
        <f>Q227*H227</f>
        <v>0</v>
      </c>
      <c r="S227" s="135">
        <v>0</v>
      </c>
      <c r="T227" s="134">
        <f>S227*H227</f>
        <v>0</v>
      </c>
      <c r="AR227" s="132" t="s">
        <v>122</v>
      </c>
      <c r="AT227" s="132" t="s">
        <v>110</v>
      </c>
      <c r="AU227" s="132" t="s">
        <v>4</v>
      </c>
      <c r="AY227" s="103" t="s">
        <v>103</v>
      </c>
      <c r="BE227" s="133">
        <f>IF(N227="základní",J227,0)</f>
        <v>0</v>
      </c>
      <c r="BF227" s="133">
        <f>IF(N227="snížená",J227,0)</f>
        <v>0</v>
      </c>
      <c r="BG227" s="133">
        <f>IF(N227="zákl. přenesená",J227,0)</f>
        <v>0</v>
      </c>
      <c r="BH227" s="133">
        <f>IF(N227="sníž. přenesená",J227,0)</f>
        <v>0</v>
      </c>
      <c r="BI227" s="133">
        <f>IF(N227="nulová",J227,0)</f>
        <v>0</v>
      </c>
      <c r="BJ227" s="103" t="s">
        <v>11</v>
      </c>
      <c r="BK227" s="133">
        <f>ROUND(I227*H227,2)</f>
        <v>0</v>
      </c>
      <c r="BL227" s="103" t="s">
        <v>122</v>
      </c>
      <c r="BM227" s="132" t="s">
        <v>667</v>
      </c>
    </row>
    <row r="228" spans="2:65" s="2" customFormat="1" ht="26.1">
      <c r="B228" s="3"/>
      <c r="D228" s="128" t="s">
        <v>106</v>
      </c>
      <c r="F228" s="131" t="s">
        <v>666</v>
      </c>
      <c r="I228" s="130"/>
      <c r="L228" s="3"/>
      <c r="M228" s="129"/>
      <c r="T228" s="62"/>
      <c r="AT228" s="103" t="s">
        <v>106</v>
      </c>
      <c r="AU228" s="103" t="s">
        <v>4</v>
      </c>
    </row>
    <row r="229" spans="2:65" s="2" customFormat="1">
      <c r="B229" s="3"/>
      <c r="D229" s="160" t="s">
        <v>118</v>
      </c>
      <c r="F229" s="159" t="s">
        <v>665</v>
      </c>
      <c r="I229" s="130"/>
      <c r="L229" s="3"/>
      <c r="M229" s="129"/>
      <c r="T229" s="62"/>
      <c r="AT229" s="103" t="s">
        <v>118</v>
      </c>
      <c r="AU229" s="103" t="s">
        <v>4</v>
      </c>
    </row>
    <row r="230" spans="2:65" s="2" customFormat="1" ht="36">
      <c r="B230" s="3"/>
      <c r="D230" s="128" t="s">
        <v>218</v>
      </c>
      <c r="F230" s="171" t="s">
        <v>664</v>
      </c>
      <c r="I230" s="130"/>
      <c r="L230" s="3"/>
      <c r="M230" s="129"/>
      <c r="T230" s="62"/>
      <c r="AT230" s="103" t="s">
        <v>218</v>
      </c>
      <c r="AU230" s="103" t="s">
        <v>4</v>
      </c>
    </row>
    <row r="231" spans="2:65" s="191" customFormat="1">
      <c r="B231" s="195"/>
      <c r="D231" s="128" t="s">
        <v>104</v>
      </c>
      <c r="E231" s="192" t="s">
        <v>0</v>
      </c>
      <c r="F231" s="197" t="s">
        <v>663</v>
      </c>
      <c r="H231" s="192" t="s">
        <v>0</v>
      </c>
      <c r="I231" s="196"/>
      <c r="L231" s="195"/>
      <c r="M231" s="194"/>
      <c r="T231" s="193"/>
      <c r="AT231" s="192" t="s">
        <v>104</v>
      </c>
      <c r="AU231" s="192" t="s">
        <v>4</v>
      </c>
      <c r="AV231" s="191" t="s">
        <v>11</v>
      </c>
      <c r="AW231" s="191" t="s">
        <v>74</v>
      </c>
      <c r="AX231" s="191" t="s">
        <v>30</v>
      </c>
      <c r="AY231" s="192" t="s">
        <v>103</v>
      </c>
    </row>
    <row r="232" spans="2:65" s="119" customFormat="1">
      <c r="B232" s="124"/>
      <c r="D232" s="128" t="s">
        <v>104</v>
      </c>
      <c r="E232" s="120" t="s">
        <v>0</v>
      </c>
      <c r="F232" s="127" t="s">
        <v>654</v>
      </c>
      <c r="H232" s="126">
        <v>105.12</v>
      </c>
      <c r="I232" s="125"/>
      <c r="L232" s="124"/>
      <c r="M232" s="162"/>
      <c r="T232" s="161"/>
      <c r="AT232" s="120" t="s">
        <v>104</v>
      </c>
      <c r="AU232" s="120" t="s">
        <v>4</v>
      </c>
      <c r="AV232" s="119" t="s">
        <v>4</v>
      </c>
      <c r="AW232" s="119" t="s">
        <v>74</v>
      </c>
      <c r="AX232" s="119" t="s">
        <v>30</v>
      </c>
      <c r="AY232" s="120" t="s">
        <v>103</v>
      </c>
    </row>
    <row r="233" spans="2:65" s="183" customFormat="1">
      <c r="B233" s="187"/>
      <c r="D233" s="128" t="s">
        <v>104</v>
      </c>
      <c r="E233" s="184" t="s">
        <v>0</v>
      </c>
      <c r="F233" s="190" t="s">
        <v>577</v>
      </c>
      <c r="H233" s="189">
        <v>105.12</v>
      </c>
      <c r="I233" s="188"/>
      <c r="L233" s="187"/>
      <c r="M233" s="186"/>
      <c r="T233" s="185"/>
      <c r="AT233" s="184" t="s">
        <v>104</v>
      </c>
      <c r="AU233" s="184" t="s">
        <v>4</v>
      </c>
      <c r="AV233" s="183" t="s">
        <v>559</v>
      </c>
      <c r="AW233" s="183" t="s">
        <v>74</v>
      </c>
      <c r="AX233" s="183" t="s">
        <v>30</v>
      </c>
      <c r="AY233" s="184" t="s">
        <v>103</v>
      </c>
    </row>
    <row r="234" spans="2:65" s="119" customFormat="1">
      <c r="B234" s="124"/>
      <c r="D234" s="128" t="s">
        <v>104</v>
      </c>
      <c r="E234" s="120" t="s">
        <v>0</v>
      </c>
      <c r="F234" s="127" t="s">
        <v>662</v>
      </c>
      <c r="H234" s="126">
        <v>210.24</v>
      </c>
      <c r="I234" s="125"/>
      <c r="L234" s="124"/>
      <c r="M234" s="162"/>
      <c r="T234" s="161"/>
      <c r="AT234" s="120" t="s">
        <v>104</v>
      </c>
      <c r="AU234" s="120" t="s">
        <v>4</v>
      </c>
      <c r="AV234" s="119" t="s">
        <v>4</v>
      </c>
      <c r="AW234" s="119" t="s">
        <v>74</v>
      </c>
      <c r="AX234" s="119" t="s">
        <v>11</v>
      </c>
      <c r="AY234" s="120" t="s">
        <v>103</v>
      </c>
    </row>
    <row r="235" spans="2:65" s="2" customFormat="1" ht="16.5" customHeight="1">
      <c r="B235" s="3"/>
      <c r="C235" s="145" t="s">
        <v>661</v>
      </c>
      <c r="D235" s="145" t="s">
        <v>110</v>
      </c>
      <c r="E235" s="144" t="s">
        <v>660</v>
      </c>
      <c r="F235" s="143" t="s">
        <v>659</v>
      </c>
      <c r="G235" s="142" t="s">
        <v>171</v>
      </c>
      <c r="H235" s="141">
        <v>216.09</v>
      </c>
      <c r="I235" s="140"/>
      <c r="J235" s="139">
        <f>ROUND(I235*H235,2)</f>
        <v>0</v>
      </c>
      <c r="K235" s="138"/>
      <c r="L235" s="3"/>
      <c r="M235" s="137" t="s">
        <v>0</v>
      </c>
      <c r="N235" s="136" t="s">
        <v>66</v>
      </c>
      <c r="P235" s="135">
        <f>O235*H235</f>
        <v>0</v>
      </c>
      <c r="Q235" s="135">
        <v>0</v>
      </c>
      <c r="R235" s="135">
        <f>Q235*H235</f>
        <v>0</v>
      </c>
      <c r="S235" s="135">
        <v>0</v>
      </c>
      <c r="T235" s="134">
        <f>S235*H235</f>
        <v>0</v>
      </c>
      <c r="AR235" s="132" t="s">
        <v>122</v>
      </c>
      <c r="AT235" s="132" t="s">
        <v>110</v>
      </c>
      <c r="AU235" s="132" t="s">
        <v>4</v>
      </c>
      <c r="AY235" s="103" t="s">
        <v>103</v>
      </c>
      <c r="BE235" s="133">
        <f>IF(N235="základní",J235,0)</f>
        <v>0</v>
      </c>
      <c r="BF235" s="133">
        <f>IF(N235="snížená",J235,0)</f>
        <v>0</v>
      </c>
      <c r="BG235" s="133">
        <f>IF(N235="zákl. přenesená",J235,0)</f>
        <v>0</v>
      </c>
      <c r="BH235" s="133">
        <f>IF(N235="sníž. přenesená",J235,0)</f>
        <v>0</v>
      </c>
      <c r="BI235" s="133">
        <f>IF(N235="nulová",J235,0)</f>
        <v>0</v>
      </c>
      <c r="BJ235" s="103" t="s">
        <v>11</v>
      </c>
      <c r="BK235" s="133">
        <f>ROUND(I235*H235,2)</f>
        <v>0</v>
      </c>
      <c r="BL235" s="103" t="s">
        <v>122</v>
      </c>
      <c r="BM235" s="132" t="s">
        <v>658</v>
      </c>
    </row>
    <row r="236" spans="2:65" s="2" customFormat="1" ht="17.399999999999999">
      <c r="B236" s="3"/>
      <c r="D236" s="128" t="s">
        <v>106</v>
      </c>
      <c r="F236" s="131" t="s">
        <v>657</v>
      </c>
      <c r="I236" s="130"/>
      <c r="L236" s="3"/>
      <c r="M236" s="129"/>
      <c r="T236" s="62"/>
      <c r="AT236" s="103" t="s">
        <v>106</v>
      </c>
      <c r="AU236" s="103" t="s">
        <v>4</v>
      </c>
    </row>
    <row r="237" spans="2:65" s="2" customFormat="1">
      <c r="B237" s="3"/>
      <c r="D237" s="160" t="s">
        <v>118</v>
      </c>
      <c r="F237" s="159" t="s">
        <v>656</v>
      </c>
      <c r="I237" s="130"/>
      <c r="L237" s="3"/>
      <c r="M237" s="129"/>
      <c r="T237" s="62"/>
      <c r="AT237" s="103" t="s">
        <v>118</v>
      </c>
      <c r="AU237" s="103" t="s">
        <v>4</v>
      </c>
    </row>
    <row r="238" spans="2:65" s="191" customFormat="1">
      <c r="B238" s="195"/>
      <c r="D238" s="128" t="s">
        <v>104</v>
      </c>
      <c r="E238" s="192" t="s">
        <v>0</v>
      </c>
      <c r="F238" s="197" t="s">
        <v>655</v>
      </c>
      <c r="H238" s="192" t="s">
        <v>0</v>
      </c>
      <c r="I238" s="196"/>
      <c r="L238" s="195"/>
      <c r="M238" s="194"/>
      <c r="T238" s="193"/>
      <c r="AT238" s="192" t="s">
        <v>104</v>
      </c>
      <c r="AU238" s="192" t="s">
        <v>4</v>
      </c>
      <c r="AV238" s="191" t="s">
        <v>11</v>
      </c>
      <c r="AW238" s="191" t="s">
        <v>74</v>
      </c>
      <c r="AX238" s="191" t="s">
        <v>30</v>
      </c>
      <c r="AY238" s="192" t="s">
        <v>103</v>
      </c>
    </row>
    <row r="239" spans="2:65" s="119" customFormat="1">
      <c r="B239" s="124"/>
      <c r="D239" s="128" t="s">
        <v>104</v>
      </c>
      <c r="E239" s="120" t="s">
        <v>0</v>
      </c>
      <c r="F239" s="127" t="s">
        <v>654</v>
      </c>
      <c r="H239" s="126">
        <v>105.12</v>
      </c>
      <c r="I239" s="125"/>
      <c r="L239" s="124"/>
      <c r="M239" s="162"/>
      <c r="T239" s="161"/>
      <c r="AT239" s="120" t="s">
        <v>104</v>
      </c>
      <c r="AU239" s="120" t="s">
        <v>4</v>
      </c>
      <c r="AV239" s="119" t="s">
        <v>4</v>
      </c>
      <c r="AW239" s="119" t="s">
        <v>74</v>
      </c>
      <c r="AX239" s="119" t="s">
        <v>30</v>
      </c>
      <c r="AY239" s="120" t="s">
        <v>103</v>
      </c>
    </row>
    <row r="240" spans="2:65" s="119" customFormat="1">
      <c r="B240" s="124"/>
      <c r="D240" s="128" t="s">
        <v>104</v>
      </c>
      <c r="E240" s="120" t="s">
        <v>0</v>
      </c>
      <c r="F240" s="127" t="s">
        <v>653</v>
      </c>
      <c r="H240" s="126">
        <v>63.072000000000003</v>
      </c>
      <c r="I240" s="125"/>
      <c r="L240" s="124"/>
      <c r="M240" s="162"/>
      <c r="T240" s="161"/>
      <c r="AT240" s="120" t="s">
        <v>104</v>
      </c>
      <c r="AU240" s="120" t="s">
        <v>4</v>
      </c>
      <c r="AV240" s="119" t="s">
        <v>4</v>
      </c>
      <c r="AW240" s="119" t="s">
        <v>74</v>
      </c>
      <c r="AX240" s="119" t="s">
        <v>30</v>
      </c>
      <c r="AY240" s="120" t="s">
        <v>103</v>
      </c>
    </row>
    <row r="241" spans="2:65" s="119" customFormat="1">
      <c r="B241" s="124"/>
      <c r="D241" s="128" t="s">
        <v>104</v>
      </c>
      <c r="E241" s="120" t="s">
        <v>0</v>
      </c>
      <c r="F241" s="127" t="s">
        <v>652</v>
      </c>
      <c r="H241" s="126">
        <v>42.048000000000002</v>
      </c>
      <c r="I241" s="125"/>
      <c r="L241" s="124"/>
      <c r="M241" s="162"/>
      <c r="T241" s="161"/>
      <c r="AT241" s="120" t="s">
        <v>104</v>
      </c>
      <c r="AU241" s="120" t="s">
        <v>4</v>
      </c>
      <c r="AV241" s="119" t="s">
        <v>4</v>
      </c>
      <c r="AW241" s="119" t="s">
        <v>74</v>
      </c>
      <c r="AX241" s="119" t="s">
        <v>30</v>
      </c>
      <c r="AY241" s="120" t="s">
        <v>103</v>
      </c>
    </row>
    <row r="242" spans="2:65" s="119" customFormat="1">
      <c r="B242" s="124"/>
      <c r="D242" s="128" t="s">
        <v>104</v>
      </c>
      <c r="E242" s="120" t="s">
        <v>0</v>
      </c>
      <c r="F242" s="127" t="s">
        <v>651</v>
      </c>
      <c r="H242" s="126">
        <v>5.85</v>
      </c>
      <c r="I242" s="125"/>
      <c r="L242" s="124"/>
      <c r="M242" s="162"/>
      <c r="T242" s="161"/>
      <c r="AT242" s="120" t="s">
        <v>104</v>
      </c>
      <c r="AU242" s="120" t="s">
        <v>4</v>
      </c>
      <c r="AV242" s="119" t="s">
        <v>4</v>
      </c>
      <c r="AW242" s="119" t="s">
        <v>74</v>
      </c>
      <c r="AX242" s="119" t="s">
        <v>30</v>
      </c>
      <c r="AY242" s="120" t="s">
        <v>103</v>
      </c>
    </row>
    <row r="243" spans="2:65" s="163" customFormat="1">
      <c r="B243" s="167"/>
      <c r="D243" s="128" t="s">
        <v>104</v>
      </c>
      <c r="E243" s="164" t="s">
        <v>0</v>
      </c>
      <c r="F243" s="170" t="s">
        <v>183</v>
      </c>
      <c r="H243" s="169">
        <v>216.09</v>
      </c>
      <c r="I243" s="168"/>
      <c r="L243" s="167"/>
      <c r="M243" s="166"/>
      <c r="T243" s="165"/>
      <c r="AT243" s="164" t="s">
        <v>104</v>
      </c>
      <c r="AU243" s="164" t="s">
        <v>4</v>
      </c>
      <c r="AV243" s="163" t="s">
        <v>122</v>
      </c>
      <c r="AW243" s="163" t="s">
        <v>74</v>
      </c>
      <c r="AX243" s="163" t="s">
        <v>11</v>
      </c>
      <c r="AY243" s="164" t="s">
        <v>103</v>
      </c>
    </row>
    <row r="244" spans="2:65" s="2" customFormat="1" ht="24.15" customHeight="1">
      <c r="B244" s="3"/>
      <c r="C244" s="145" t="s">
        <v>650</v>
      </c>
      <c r="D244" s="145" t="s">
        <v>110</v>
      </c>
      <c r="E244" s="144" t="s">
        <v>649</v>
      </c>
      <c r="F244" s="143" t="s">
        <v>648</v>
      </c>
      <c r="G244" s="142" t="s">
        <v>171</v>
      </c>
      <c r="H244" s="141">
        <v>73.427000000000007</v>
      </c>
      <c r="I244" s="140"/>
      <c r="J244" s="139">
        <f>ROUND(I244*H244,2)</f>
        <v>0</v>
      </c>
      <c r="K244" s="138"/>
      <c r="L244" s="3"/>
      <c r="M244" s="137" t="s">
        <v>0</v>
      </c>
      <c r="N244" s="136" t="s">
        <v>66</v>
      </c>
      <c r="P244" s="135">
        <f>O244*H244</f>
        <v>0</v>
      </c>
      <c r="Q244" s="135">
        <v>0</v>
      </c>
      <c r="R244" s="135">
        <f>Q244*H244</f>
        <v>0</v>
      </c>
      <c r="S244" s="135">
        <v>0</v>
      </c>
      <c r="T244" s="134">
        <f>S244*H244</f>
        <v>0</v>
      </c>
      <c r="AR244" s="132" t="s">
        <v>122</v>
      </c>
      <c r="AT244" s="132" t="s">
        <v>110</v>
      </c>
      <c r="AU244" s="132" t="s">
        <v>4</v>
      </c>
      <c r="AY244" s="103" t="s">
        <v>103</v>
      </c>
      <c r="BE244" s="133">
        <f>IF(N244="základní",J244,0)</f>
        <v>0</v>
      </c>
      <c r="BF244" s="133">
        <f>IF(N244="snížená",J244,0)</f>
        <v>0</v>
      </c>
      <c r="BG244" s="133">
        <f>IF(N244="zákl. přenesená",J244,0)</f>
        <v>0</v>
      </c>
      <c r="BH244" s="133">
        <f>IF(N244="sníž. přenesená",J244,0)</f>
        <v>0</v>
      </c>
      <c r="BI244" s="133">
        <f>IF(N244="nulová",J244,0)</f>
        <v>0</v>
      </c>
      <c r="BJ244" s="103" t="s">
        <v>11</v>
      </c>
      <c r="BK244" s="133">
        <f>ROUND(I244*H244,2)</f>
        <v>0</v>
      </c>
      <c r="BL244" s="103" t="s">
        <v>122</v>
      </c>
      <c r="BM244" s="132" t="s">
        <v>647</v>
      </c>
    </row>
    <row r="245" spans="2:65" s="2" customFormat="1" ht="26.1">
      <c r="B245" s="3"/>
      <c r="D245" s="128" t="s">
        <v>106</v>
      </c>
      <c r="F245" s="131" t="s">
        <v>646</v>
      </c>
      <c r="I245" s="130"/>
      <c r="L245" s="3"/>
      <c r="M245" s="129"/>
      <c r="T245" s="62"/>
      <c r="AT245" s="103" t="s">
        <v>106</v>
      </c>
      <c r="AU245" s="103" t="s">
        <v>4</v>
      </c>
    </row>
    <row r="246" spans="2:65" s="2" customFormat="1">
      <c r="B246" s="3"/>
      <c r="D246" s="160" t="s">
        <v>118</v>
      </c>
      <c r="F246" s="159" t="s">
        <v>645</v>
      </c>
      <c r="I246" s="130"/>
      <c r="L246" s="3"/>
      <c r="M246" s="129"/>
      <c r="T246" s="62"/>
      <c r="AT246" s="103" t="s">
        <v>118</v>
      </c>
      <c r="AU246" s="103" t="s">
        <v>4</v>
      </c>
    </row>
    <row r="247" spans="2:65" s="2" customFormat="1" ht="171">
      <c r="B247" s="3"/>
      <c r="D247" s="128" t="s">
        <v>218</v>
      </c>
      <c r="F247" s="171" t="s">
        <v>644</v>
      </c>
      <c r="I247" s="130"/>
      <c r="L247" s="3"/>
      <c r="M247" s="129"/>
      <c r="T247" s="62"/>
      <c r="AT247" s="103" t="s">
        <v>218</v>
      </c>
      <c r="AU247" s="103" t="s">
        <v>4</v>
      </c>
    </row>
    <row r="248" spans="2:65" s="119" customFormat="1">
      <c r="B248" s="124"/>
      <c r="D248" s="128" t="s">
        <v>104</v>
      </c>
      <c r="E248" s="120" t="s">
        <v>0</v>
      </c>
      <c r="F248" s="127" t="s">
        <v>581</v>
      </c>
      <c r="H248" s="126">
        <v>105.12</v>
      </c>
      <c r="I248" s="125"/>
      <c r="L248" s="124"/>
      <c r="M248" s="162"/>
      <c r="T248" s="161"/>
      <c r="AT248" s="120" t="s">
        <v>104</v>
      </c>
      <c r="AU248" s="120" t="s">
        <v>4</v>
      </c>
      <c r="AV248" s="119" t="s">
        <v>4</v>
      </c>
      <c r="AW248" s="119" t="s">
        <v>74</v>
      </c>
      <c r="AX248" s="119" t="s">
        <v>30</v>
      </c>
      <c r="AY248" s="120" t="s">
        <v>103</v>
      </c>
    </row>
    <row r="249" spans="2:65" s="119" customFormat="1">
      <c r="B249" s="124"/>
      <c r="D249" s="128" t="s">
        <v>104</v>
      </c>
      <c r="E249" s="120" t="s">
        <v>0</v>
      </c>
      <c r="F249" s="127" t="s">
        <v>580</v>
      </c>
      <c r="H249" s="126">
        <v>0.5</v>
      </c>
      <c r="I249" s="125"/>
      <c r="L249" s="124"/>
      <c r="M249" s="162"/>
      <c r="T249" s="161"/>
      <c r="AT249" s="120" t="s">
        <v>104</v>
      </c>
      <c r="AU249" s="120" t="s">
        <v>4</v>
      </c>
      <c r="AV249" s="119" t="s">
        <v>4</v>
      </c>
      <c r="AW249" s="119" t="s">
        <v>74</v>
      </c>
      <c r="AX249" s="119" t="s">
        <v>30</v>
      </c>
      <c r="AY249" s="120" t="s">
        <v>103</v>
      </c>
    </row>
    <row r="250" spans="2:65" s="119" customFormat="1">
      <c r="B250" s="124"/>
      <c r="D250" s="128" t="s">
        <v>104</v>
      </c>
      <c r="E250" s="120" t="s">
        <v>0</v>
      </c>
      <c r="F250" s="127" t="s">
        <v>579</v>
      </c>
      <c r="H250" s="126">
        <v>-25.623000000000001</v>
      </c>
      <c r="I250" s="125"/>
      <c r="L250" s="124"/>
      <c r="M250" s="162"/>
      <c r="T250" s="161"/>
      <c r="AT250" s="120" t="s">
        <v>104</v>
      </c>
      <c r="AU250" s="120" t="s">
        <v>4</v>
      </c>
      <c r="AV250" s="119" t="s">
        <v>4</v>
      </c>
      <c r="AW250" s="119" t="s">
        <v>74</v>
      </c>
      <c r="AX250" s="119" t="s">
        <v>30</v>
      </c>
      <c r="AY250" s="120" t="s">
        <v>103</v>
      </c>
    </row>
    <row r="251" spans="2:65" s="119" customFormat="1">
      <c r="B251" s="124"/>
      <c r="D251" s="128" t="s">
        <v>104</v>
      </c>
      <c r="E251" s="120" t="s">
        <v>0</v>
      </c>
      <c r="F251" s="127" t="s">
        <v>578</v>
      </c>
      <c r="H251" s="126">
        <v>-6.57</v>
      </c>
      <c r="I251" s="125"/>
      <c r="L251" s="124"/>
      <c r="M251" s="162"/>
      <c r="T251" s="161"/>
      <c r="AT251" s="120" t="s">
        <v>104</v>
      </c>
      <c r="AU251" s="120" t="s">
        <v>4</v>
      </c>
      <c r="AV251" s="119" t="s">
        <v>4</v>
      </c>
      <c r="AW251" s="119" t="s">
        <v>74</v>
      </c>
      <c r="AX251" s="119" t="s">
        <v>30</v>
      </c>
      <c r="AY251" s="120" t="s">
        <v>103</v>
      </c>
    </row>
    <row r="252" spans="2:65" s="163" customFormat="1">
      <c r="B252" s="167"/>
      <c r="D252" s="128" t="s">
        <v>104</v>
      </c>
      <c r="E252" s="164" t="s">
        <v>0</v>
      </c>
      <c r="F252" s="170" t="s">
        <v>183</v>
      </c>
      <c r="H252" s="169">
        <v>73.427000000000007</v>
      </c>
      <c r="I252" s="168"/>
      <c r="L252" s="167"/>
      <c r="M252" s="166"/>
      <c r="T252" s="165"/>
      <c r="AT252" s="164" t="s">
        <v>104</v>
      </c>
      <c r="AU252" s="164" t="s">
        <v>4</v>
      </c>
      <c r="AV252" s="163" t="s">
        <v>122</v>
      </c>
      <c r="AW252" s="163" t="s">
        <v>74</v>
      </c>
      <c r="AX252" s="163" t="s">
        <v>11</v>
      </c>
      <c r="AY252" s="164" t="s">
        <v>103</v>
      </c>
    </row>
    <row r="253" spans="2:65" s="2" customFormat="1" ht="24.15" customHeight="1">
      <c r="B253" s="3"/>
      <c r="C253" s="145" t="s">
        <v>643</v>
      </c>
      <c r="D253" s="145" t="s">
        <v>110</v>
      </c>
      <c r="E253" s="144" t="s">
        <v>642</v>
      </c>
      <c r="F253" s="143" t="s">
        <v>641</v>
      </c>
      <c r="G253" s="142" t="s">
        <v>171</v>
      </c>
      <c r="H253" s="141">
        <v>25.623000000000001</v>
      </c>
      <c r="I253" s="140"/>
      <c r="J253" s="139">
        <f>ROUND(I253*H253,2)</f>
        <v>0</v>
      </c>
      <c r="K253" s="138"/>
      <c r="L253" s="3"/>
      <c r="M253" s="137" t="s">
        <v>0</v>
      </c>
      <c r="N253" s="136" t="s">
        <v>66</v>
      </c>
      <c r="P253" s="135">
        <f>O253*H253</f>
        <v>0</v>
      </c>
      <c r="Q253" s="135">
        <v>0</v>
      </c>
      <c r="R253" s="135">
        <f>Q253*H253</f>
        <v>0</v>
      </c>
      <c r="S253" s="135">
        <v>0</v>
      </c>
      <c r="T253" s="134">
        <f>S253*H253</f>
        <v>0</v>
      </c>
      <c r="AR253" s="132" t="s">
        <v>122</v>
      </c>
      <c r="AT253" s="132" t="s">
        <v>110</v>
      </c>
      <c r="AU253" s="132" t="s">
        <v>4</v>
      </c>
      <c r="AY253" s="103" t="s">
        <v>103</v>
      </c>
      <c r="BE253" s="133">
        <f>IF(N253="základní",J253,0)</f>
        <v>0</v>
      </c>
      <c r="BF253" s="133">
        <f>IF(N253="snížená",J253,0)</f>
        <v>0</v>
      </c>
      <c r="BG253" s="133">
        <f>IF(N253="zákl. přenesená",J253,0)</f>
        <v>0</v>
      </c>
      <c r="BH253" s="133">
        <f>IF(N253="sníž. přenesená",J253,0)</f>
        <v>0</v>
      </c>
      <c r="BI253" s="133">
        <f>IF(N253="nulová",J253,0)</f>
        <v>0</v>
      </c>
      <c r="BJ253" s="103" t="s">
        <v>11</v>
      </c>
      <c r="BK253" s="133">
        <f>ROUND(I253*H253,2)</f>
        <v>0</v>
      </c>
      <c r="BL253" s="103" t="s">
        <v>122</v>
      </c>
      <c r="BM253" s="132" t="s">
        <v>640</v>
      </c>
    </row>
    <row r="254" spans="2:65" s="2" customFormat="1" ht="34.799999999999997">
      <c r="B254" s="3"/>
      <c r="D254" s="128" t="s">
        <v>106</v>
      </c>
      <c r="F254" s="131" t="s">
        <v>639</v>
      </c>
      <c r="I254" s="130"/>
      <c r="L254" s="3"/>
      <c r="M254" s="129"/>
      <c r="T254" s="62"/>
      <c r="AT254" s="103" t="s">
        <v>106</v>
      </c>
      <c r="AU254" s="103" t="s">
        <v>4</v>
      </c>
    </row>
    <row r="255" spans="2:65" s="2" customFormat="1">
      <c r="B255" s="3"/>
      <c r="D255" s="160" t="s">
        <v>118</v>
      </c>
      <c r="F255" s="159" t="s">
        <v>638</v>
      </c>
      <c r="I255" s="130"/>
      <c r="L255" s="3"/>
      <c r="M255" s="129"/>
      <c r="T255" s="62"/>
      <c r="AT255" s="103" t="s">
        <v>118</v>
      </c>
      <c r="AU255" s="103" t="s">
        <v>4</v>
      </c>
    </row>
    <row r="256" spans="2:65" s="2" customFormat="1" ht="144">
      <c r="B256" s="3"/>
      <c r="D256" s="128" t="s">
        <v>218</v>
      </c>
      <c r="F256" s="171" t="s">
        <v>637</v>
      </c>
      <c r="I256" s="130"/>
      <c r="L256" s="3"/>
      <c r="M256" s="129"/>
      <c r="T256" s="62"/>
      <c r="AT256" s="103" t="s">
        <v>218</v>
      </c>
      <c r="AU256" s="103" t="s">
        <v>4</v>
      </c>
    </row>
    <row r="257" spans="2:65" s="119" customFormat="1">
      <c r="B257" s="124"/>
      <c r="D257" s="128" t="s">
        <v>104</v>
      </c>
      <c r="E257" s="120" t="s">
        <v>0</v>
      </c>
      <c r="F257" s="127" t="s">
        <v>588</v>
      </c>
      <c r="H257" s="126">
        <v>25.623000000000001</v>
      </c>
      <c r="I257" s="125"/>
      <c r="L257" s="124"/>
      <c r="M257" s="162"/>
      <c r="T257" s="161"/>
      <c r="AT257" s="120" t="s">
        <v>104</v>
      </c>
      <c r="AU257" s="120" t="s">
        <v>4</v>
      </c>
      <c r="AV257" s="119" t="s">
        <v>4</v>
      </c>
      <c r="AW257" s="119" t="s">
        <v>74</v>
      </c>
      <c r="AX257" s="119" t="s">
        <v>11</v>
      </c>
      <c r="AY257" s="120" t="s">
        <v>103</v>
      </c>
    </row>
    <row r="258" spans="2:65" s="2" customFormat="1" ht="37.799999999999997" customHeight="1">
      <c r="B258" s="3"/>
      <c r="C258" s="145" t="s">
        <v>636</v>
      </c>
      <c r="D258" s="145" t="s">
        <v>110</v>
      </c>
      <c r="E258" s="144" t="s">
        <v>635</v>
      </c>
      <c r="F258" s="143" t="s">
        <v>634</v>
      </c>
      <c r="G258" s="142" t="s">
        <v>111</v>
      </c>
      <c r="H258" s="141">
        <v>39</v>
      </c>
      <c r="I258" s="140"/>
      <c r="J258" s="139">
        <f>ROUND(I258*H258,2)</f>
        <v>0</v>
      </c>
      <c r="K258" s="138"/>
      <c r="L258" s="3"/>
      <c r="M258" s="137" t="s">
        <v>0</v>
      </c>
      <c r="N258" s="136" t="s">
        <v>66</v>
      </c>
      <c r="P258" s="135">
        <f>O258*H258</f>
        <v>0</v>
      </c>
      <c r="Q258" s="135">
        <v>0</v>
      </c>
      <c r="R258" s="135">
        <f>Q258*H258</f>
        <v>0</v>
      </c>
      <c r="S258" s="135">
        <v>0</v>
      </c>
      <c r="T258" s="134">
        <f>S258*H258</f>
        <v>0</v>
      </c>
      <c r="AR258" s="132" t="s">
        <v>122</v>
      </c>
      <c r="AT258" s="132" t="s">
        <v>110</v>
      </c>
      <c r="AU258" s="132" t="s">
        <v>4</v>
      </c>
      <c r="AY258" s="103" t="s">
        <v>103</v>
      </c>
      <c r="BE258" s="133">
        <f>IF(N258="základní",J258,0)</f>
        <v>0</v>
      </c>
      <c r="BF258" s="133">
        <f>IF(N258="snížená",J258,0)</f>
        <v>0</v>
      </c>
      <c r="BG258" s="133">
        <f>IF(N258="zákl. přenesená",J258,0)</f>
        <v>0</v>
      </c>
      <c r="BH258" s="133">
        <f>IF(N258="sníž. přenesená",J258,0)</f>
        <v>0</v>
      </c>
      <c r="BI258" s="133">
        <f>IF(N258="nulová",J258,0)</f>
        <v>0</v>
      </c>
      <c r="BJ258" s="103" t="s">
        <v>11</v>
      </c>
      <c r="BK258" s="133">
        <f>ROUND(I258*H258,2)</f>
        <v>0</v>
      </c>
      <c r="BL258" s="103" t="s">
        <v>122</v>
      </c>
      <c r="BM258" s="132" t="s">
        <v>633</v>
      </c>
    </row>
    <row r="259" spans="2:65" s="2" customFormat="1" ht="26.1">
      <c r="B259" s="3"/>
      <c r="D259" s="128" t="s">
        <v>106</v>
      </c>
      <c r="F259" s="131" t="s">
        <v>632</v>
      </c>
      <c r="I259" s="130"/>
      <c r="L259" s="3"/>
      <c r="M259" s="129"/>
      <c r="T259" s="62"/>
      <c r="AT259" s="103" t="s">
        <v>106</v>
      </c>
      <c r="AU259" s="103" t="s">
        <v>4</v>
      </c>
    </row>
    <row r="260" spans="2:65" s="2" customFormat="1">
      <c r="B260" s="3"/>
      <c r="D260" s="160" t="s">
        <v>118</v>
      </c>
      <c r="F260" s="159" t="s">
        <v>631</v>
      </c>
      <c r="I260" s="130"/>
      <c r="L260" s="3"/>
      <c r="M260" s="129"/>
      <c r="T260" s="62"/>
      <c r="AT260" s="103" t="s">
        <v>118</v>
      </c>
      <c r="AU260" s="103" t="s">
        <v>4</v>
      </c>
    </row>
    <row r="261" spans="2:65" s="119" customFormat="1">
      <c r="B261" s="124"/>
      <c r="D261" s="128" t="s">
        <v>104</v>
      </c>
      <c r="E261" s="120" t="s">
        <v>0</v>
      </c>
      <c r="F261" s="127" t="s">
        <v>593</v>
      </c>
      <c r="H261" s="126">
        <v>39</v>
      </c>
      <c r="I261" s="125"/>
      <c r="L261" s="124"/>
      <c r="M261" s="162"/>
      <c r="T261" s="161"/>
      <c r="AT261" s="120" t="s">
        <v>104</v>
      </c>
      <c r="AU261" s="120" t="s">
        <v>4</v>
      </c>
      <c r="AV261" s="119" t="s">
        <v>4</v>
      </c>
      <c r="AW261" s="119" t="s">
        <v>74</v>
      </c>
      <c r="AX261" s="119" t="s">
        <v>11</v>
      </c>
      <c r="AY261" s="120" t="s">
        <v>103</v>
      </c>
    </row>
    <row r="262" spans="2:65" s="2" customFormat="1" ht="24.15" customHeight="1">
      <c r="B262" s="3"/>
      <c r="C262" s="145" t="s">
        <v>630</v>
      </c>
      <c r="D262" s="145" t="s">
        <v>110</v>
      </c>
      <c r="E262" s="144" t="s">
        <v>629</v>
      </c>
      <c r="F262" s="143" t="s">
        <v>628</v>
      </c>
      <c r="G262" s="142" t="s">
        <v>111</v>
      </c>
      <c r="H262" s="141">
        <v>39</v>
      </c>
      <c r="I262" s="140"/>
      <c r="J262" s="139">
        <f>ROUND(I262*H262,2)</f>
        <v>0</v>
      </c>
      <c r="K262" s="138"/>
      <c r="L262" s="3"/>
      <c r="M262" s="137" t="s">
        <v>0</v>
      </c>
      <c r="N262" s="136" t="s">
        <v>66</v>
      </c>
      <c r="P262" s="135">
        <f>O262*H262</f>
        <v>0</v>
      </c>
      <c r="Q262" s="135">
        <v>0</v>
      </c>
      <c r="R262" s="135">
        <f>Q262*H262</f>
        <v>0</v>
      </c>
      <c r="S262" s="135">
        <v>0</v>
      </c>
      <c r="T262" s="134">
        <f>S262*H262</f>
        <v>0</v>
      </c>
      <c r="AR262" s="132" t="s">
        <v>122</v>
      </c>
      <c r="AT262" s="132" t="s">
        <v>110</v>
      </c>
      <c r="AU262" s="132" t="s">
        <v>4</v>
      </c>
      <c r="AY262" s="103" t="s">
        <v>103</v>
      </c>
      <c r="BE262" s="133">
        <f>IF(N262="základní",J262,0)</f>
        <v>0</v>
      </c>
      <c r="BF262" s="133">
        <f>IF(N262="snížená",J262,0)</f>
        <v>0</v>
      </c>
      <c r="BG262" s="133">
        <f>IF(N262="zákl. přenesená",J262,0)</f>
        <v>0</v>
      </c>
      <c r="BH262" s="133">
        <f>IF(N262="sníž. přenesená",J262,0)</f>
        <v>0</v>
      </c>
      <c r="BI262" s="133">
        <f>IF(N262="nulová",J262,0)</f>
        <v>0</v>
      </c>
      <c r="BJ262" s="103" t="s">
        <v>11</v>
      </c>
      <c r="BK262" s="133">
        <f>ROUND(I262*H262,2)</f>
        <v>0</v>
      </c>
      <c r="BL262" s="103" t="s">
        <v>122</v>
      </c>
      <c r="BM262" s="132" t="s">
        <v>627</v>
      </c>
    </row>
    <row r="263" spans="2:65" s="2" customFormat="1" ht="17.399999999999999">
      <c r="B263" s="3"/>
      <c r="D263" s="128" t="s">
        <v>106</v>
      </c>
      <c r="F263" s="131" t="s">
        <v>626</v>
      </c>
      <c r="I263" s="130"/>
      <c r="L263" s="3"/>
      <c r="M263" s="129"/>
      <c r="T263" s="62"/>
      <c r="AT263" s="103" t="s">
        <v>106</v>
      </c>
      <c r="AU263" s="103" t="s">
        <v>4</v>
      </c>
    </row>
    <row r="264" spans="2:65" s="2" customFormat="1">
      <c r="B264" s="3"/>
      <c r="D264" s="160" t="s">
        <v>118</v>
      </c>
      <c r="F264" s="159" t="s">
        <v>625</v>
      </c>
      <c r="I264" s="130"/>
      <c r="L264" s="3"/>
      <c r="M264" s="129"/>
      <c r="T264" s="62"/>
      <c r="AT264" s="103" t="s">
        <v>118</v>
      </c>
      <c r="AU264" s="103" t="s">
        <v>4</v>
      </c>
    </row>
    <row r="265" spans="2:65" s="119" customFormat="1">
      <c r="B265" s="124"/>
      <c r="D265" s="128" t="s">
        <v>104</v>
      </c>
      <c r="E265" s="120" t="s">
        <v>0</v>
      </c>
      <c r="F265" s="127" t="s">
        <v>593</v>
      </c>
      <c r="H265" s="126">
        <v>39</v>
      </c>
      <c r="I265" s="125"/>
      <c r="L265" s="124"/>
      <c r="M265" s="162"/>
      <c r="T265" s="161"/>
      <c r="AT265" s="120" t="s">
        <v>104</v>
      </c>
      <c r="AU265" s="120" t="s">
        <v>4</v>
      </c>
      <c r="AV265" s="119" t="s">
        <v>4</v>
      </c>
      <c r="AW265" s="119" t="s">
        <v>74</v>
      </c>
      <c r="AX265" s="119" t="s">
        <v>11</v>
      </c>
      <c r="AY265" s="120" t="s">
        <v>103</v>
      </c>
    </row>
    <row r="266" spans="2:65" s="2" customFormat="1" ht="24.15" customHeight="1">
      <c r="B266" s="3"/>
      <c r="C266" s="145" t="s">
        <v>624</v>
      </c>
      <c r="D266" s="145" t="s">
        <v>110</v>
      </c>
      <c r="E266" s="144" t="s">
        <v>623</v>
      </c>
      <c r="F266" s="143" t="s">
        <v>622</v>
      </c>
      <c r="G266" s="142" t="s">
        <v>111</v>
      </c>
      <c r="H266" s="141">
        <v>39</v>
      </c>
      <c r="I266" s="140"/>
      <c r="J266" s="139">
        <f>ROUND(I266*H266,2)</f>
        <v>0</v>
      </c>
      <c r="K266" s="138"/>
      <c r="L266" s="3"/>
      <c r="M266" s="137" t="s">
        <v>0</v>
      </c>
      <c r="N266" s="136" t="s">
        <v>66</v>
      </c>
      <c r="P266" s="135">
        <f>O266*H266</f>
        <v>0</v>
      </c>
      <c r="Q266" s="135">
        <v>0</v>
      </c>
      <c r="R266" s="135">
        <f>Q266*H266</f>
        <v>0</v>
      </c>
      <c r="S266" s="135">
        <v>0</v>
      </c>
      <c r="T266" s="134">
        <f>S266*H266</f>
        <v>0</v>
      </c>
      <c r="AR266" s="132" t="s">
        <v>122</v>
      </c>
      <c r="AT266" s="132" t="s">
        <v>110</v>
      </c>
      <c r="AU266" s="132" t="s">
        <v>4</v>
      </c>
      <c r="AY266" s="103" t="s">
        <v>103</v>
      </c>
      <c r="BE266" s="133">
        <f>IF(N266="základní",J266,0)</f>
        <v>0</v>
      </c>
      <c r="BF266" s="133">
        <f>IF(N266="snížená",J266,0)</f>
        <v>0</v>
      </c>
      <c r="BG266" s="133">
        <f>IF(N266="zákl. přenesená",J266,0)</f>
        <v>0</v>
      </c>
      <c r="BH266" s="133">
        <f>IF(N266="sníž. přenesená",J266,0)</f>
        <v>0</v>
      </c>
      <c r="BI266" s="133">
        <f>IF(N266="nulová",J266,0)</f>
        <v>0</v>
      </c>
      <c r="BJ266" s="103" t="s">
        <v>11</v>
      </c>
      <c r="BK266" s="133">
        <f>ROUND(I266*H266,2)</f>
        <v>0</v>
      </c>
      <c r="BL266" s="103" t="s">
        <v>122</v>
      </c>
      <c r="BM266" s="132" t="s">
        <v>621</v>
      </c>
    </row>
    <row r="267" spans="2:65" s="2" customFormat="1" ht="17.399999999999999">
      <c r="B267" s="3"/>
      <c r="D267" s="128" t="s">
        <v>106</v>
      </c>
      <c r="F267" s="131" t="s">
        <v>620</v>
      </c>
      <c r="I267" s="130"/>
      <c r="L267" s="3"/>
      <c r="M267" s="129"/>
      <c r="T267" s="62"/>
      <c r="AT267" s="103" t="s">
        <v>106</v>
      </c>
      <c r="AU267" s="103" t="s">
        <v>4</v>
      </c>
    </row>
    <row r="268" spans="2:65" s="2" customFormat="1">
      <c r="B268" s="3"/>
      <c r="D268" s="160" t="s">
        <v>118</v>
      </c>
      <c r="F268" s="159" t="s">
        <v>619</v>
      </c>
      <c r="I268" s="130"/>
      <c r="L268" s="3"/>
      <c r="M268" s="129"/>
      <c r="T268" s="62"/>
      <c r="AT268" s="103" t="s">
        <v>118</v>
      </c>
      <c r="AU268" s="103" t="s">
        <v>4</v>
      </c>
    </row>
    <row r="269" spans="2:65" s="119" customFormat="1">
      <c r="B269" s="124"/>
      <c r="D269" s="128" t="s">
        <v>104</v>
      </c>
      <c r="E269" s="120" t="s">
        <v>0</v>
      </c>
      <c r="F269" s="127" t="s">
        <v>593</v>
      </c>
      <c r="H269" s="126">
        <v>39</v>
      </c>
      <c r="I269" s="125"/>
      <c r="L269" s="124"/>
      <c r="M269" s="162"/>
      <c r="T269" s="161"/>
      <c r="AT269" s="120" t="s">
        <v>104</v>
      </c>
      <c r="AU269" s="120" t="s">
        <v>4</v>
      </c>
      <c r="AV269" s="119" t="s">
        <v>4</v>
      </c>
      <c r="AW269" s="119" t="s">
        <v>74</v>
      </c>
      <c r="AX269" s="119" t="s">
        <v>11</v>
      </c>
      <c r="AY269" s="120" t="s">
        <v>103</v>
      </c>
    </row>
    <row r="270" spans="2:65" s="2" customFormat="1" ht="24.15" customHeight="1">
      <c r="B270" s="3"/>
      <c r="C270" s="145" t="s">
        <v>618</v>
      </c>
      <c r="D270" s="145" t="s">
        <v>110</v>
      </c>
      <c r="E270" s="144" t="s">
        <v>617</v>
      </c>
      <c r="F270" s="143" t="s">
        <v>616</v>
      </c>
      <c r="G270" s="142" t="s">
        <v>111</v>
      </c>
      <c r="H270" s="141">
        <v>65.7</v>
      </c>
      <c r="I270" s="140"/>
      <c r="J270" s="139">
        <f>ROUND(I270*H270,2)</f>
        <v>0</v>
      </c>
      <c r="K270" s="138"/>
      <c r="L270" s="3"/>
      <c r="M270" s="137" t="s">
        <v>0</v>
      </c>
      <c r="N270" s="136" t="s">
        <v>66</v>
      </c>
      <c r="P270" s="135">
        <f>O270*H270</f>
        <v>0</v>
      </c>
      <c r="Q270" s="135">
        <v>0</v>
      </c>
      <c r="R270" s="135">
        <f>Q270*H270</f>
        <v>0</v>
      </c>
      <c r="S270" s="135">
        <v>0</v>
      </c>
      <c r="T270" s="134">
        <f>S270*H270</f>
        <v>0</v>
      </c>
      <c r="AR270" s="132" t="s">
        <v>122</v>
      </c>
      <c r="AT270" s="132" t="s">
        <v>110</v>
      </c>
      <c r="AU270" s="132" t="s">
        <v>4</v>
      </c>
      <c r="AY270" s="103" t="s">
        <v>103</v>
      </c>
      <c r="BE270" s="133">
        <f>IF(N270="základní",J270,0)</f>
        <v>0</v>
      </c>
      <c r="BF270" s="133">
        <f>IF(N270="snížená",J270,0)</f>
        <v>0</v>
      </c>
      <c r="BG270" s="133">
        <f>IF(N270="zákl. přenesená",J270,0)</f>
        <v>0</v>
      </c>
      <c r="BH270" s="133">
        <f>IF(N270="sníž. přenesená",J270,0)</f>
        <v>0</v>
      </c>
      <c r="BI270" s="133">
        <f>IF(N270="nulová",J270,0)</f>
        <v>0</v>
      </c>
      <c r="BJ270" s="103" t="s">
        <v>11</v>
      </c>
      <c r="BK270" s="133">
        <f>ROUND(I270*H270,2)</f>
        <v>0</v>
      </c>
      <c r="BL270" s="103" t="s">
        <v>122</v>
      </c>
      <c r="BM270" s="132" t="s">
        <v>615</v>
      </c>
    </row>
    <row r="271" spans="2:65" s="2" customFormat="1" ht="17.399999999999999">
      <c r="B271" s="3"/>
      <c r="D271" s="128" t="s">
        <v>106</v>
      </c>
      <c r="F271" s="131" t="s">
        <v>614</v>
      </c>
      <c r="I271" s="130"/>
      <c r="L271" s="3"/>
      <c r="M271" s="129"/>
      <c r="T271" s="62"/>
      <c r="AT271" s="103" t="s">
        <v>106</v>
      </c>
      <c r="AU271" s="103" t="s">
        <v>4</v>
      </c>
    </row>
    <row r="272" spans="2:65" s="2" customFormat="1">
      <c r="B272" s="3"/>
      <c r="D272" s="160" t="s">
        <v>118</v>
      </c>
      <c r="F272" s="159" t="s">
        <v>613</v>
      </c>
      <c r="I272" s="130"/>
      <c r="L272" s="3"/>
      <c r="M272" s="129"/>
      <c r="T272" s="62"/>
      <c r="AT272" s="103" t="s">
        <v>118</v>
      </c>
      <c r="AU272" s="103" t="s">
        <v>4</v>
      </c>
    </row>
    <row r="273" spans="2:65" s="119" customFormat="1">
      <c r="B273" s="124"/>
      <c r="D273" s="128" t="s">
        <v>104</v>
      </c>
      <c r="E273" s="120" t="s">
        <v>0</v>
      </c>
      <c r="F273" s="127" t="s">
        <v>612</v>
      </c>
      <c r="H273" s="126">
        <v>65.7</v>
      </c>
      <c r="I273" s="125"/>
      <c r="L273" s="124"/>
      <c r="M273" s="162"/>
      <c r="T273" s="161"/>
      <c r="AT273" s="120" t="s">
        <v>104</v>
      </c>
      <c r="AU273" s="120" t="s">
        <v>4</v>
      </c>
      <c r="AV273" s="119" t="s">
        <v>4</v>
      </c>
      <c r="AW273" s="119" t="s">
        <v>74</v>
      </c>
      <c r="AX273" s="119" t="s">
        <v>11</v>
      </c>
      <c r="AY273" s="120" t="s">
        <v>103</v>
      </c>
    </row>
    <row r="274" spans="2:65" s="2" customFormat="1" ht="24.15" customHeight="1">
      <c r="B274" s="3"/>
      <c r="C274" s="145" t="s">
        <v>611</v>
      </c>
      <c r="D274" s="145" t="s">
        <v>110</v>
      </c>
      <c r="E274" s="144" t="s">
        <v>610</v>
      </c>
      <c r="F274" s="143" t="s">
        <v>609</v>
      </c>
      <c r="G274" s="142" t="s">
        <v>111</v>
      </c>
      <c r="H274" s="141">
        <v>39</v>
      </c>
      <c r="I274" s="140"/>
      <c r="J274" s="139">
        <f>ROUND(I274*H274,2)</f>
        <v>0</v>
      </c>
      <c r="K274" s="138"/>
      <c r="L274" s="3"/>
      <c r="M274" s="137" t="s">
        <v>0</v>
      </c>
      <c r="N274" s="136" t="s">
        <v>66</v>
      </c>
      <c r="P274" s="135">
        <f>O274*H274</f>
        <v>0</v>
      </c>
      <c r="Q274" s="135">
        <v>0</v>
      </c>
      <c r="R274" s="135">
        <f>Q274*H274</f>
        <v>0</v>
      </c>
      <c r="S274" s="135">
        <v>0</v>
      </c>
      <c r="T274" s="134">
        <f>S274*H274</f>
        <v>0</v>
      </c>
      <c r="AR274" s="132" t="s">
        <v>122</v>
      </c>
      <c r="AT274" s="132" t="s">
        <v>110</v>
      </c>
      <c r="AU274" s="132" t="s">
        <v>4</v>
      </c>
      <c r="AY274" s="103" t="s">
        <v>103</v>
      </c>
      <c r="BE274" s="133">
        <f>IF(N274="základní",J274,0)</f>
        <v>0</v>
      </c>
      <c r="BF274" s="133">
        <f>IF(N274="snížená",J274,0)</f>
        <v>0</v>
      </c>
      <c r="BG274" s="133">
        <f>IF(N274="zákl. přenesená",J274,0)</f>
        <v>0</v>
      </c>
      <c r="BH274" s="133">
        <f>IF(N274="sníž. přenesená",J274,0)</f>
        <v>0</v>
      </c>
      <c r="BI274" s="133">
        <f>IF(N274="nulová",J274,0)</f>
        <v>0</v>
      </c>
      <c r="BJ274" s="103" t="s">
        <v>11</v>
      </c>
      <c r="BK274" s="133">
        <f>ROUND(I274*H274,2)</f>
        <v>0</v>
      </c>
      <c r="BL274" s="103" t="s">
        <v>122</v>
      </c>
      <c r="BM274" s="132" t="s">
        <v>608</v>
      </c>
    </row>
    <row r="275" spans="2:65" s="2" customFormat="1" ht="17.399999999999999">
      <c r="B275" s="3"/>
      <c r="D275" s="128" t="s">
        <v>106</v>
      </c>
      <c r="F275" s="131" t="s">
        <v>607</v>
      </c>
      <c r="I275" s="130"/>
      <c r="L275" s="3"/>
      <c r="M275" s="129"/>
      <c r="T275" s="62"/>
      <c r="AT275" s="103" t="s">
        <v>106</v>
      </c>
      <c r="AU275" s="103" t="s">
        <v>4</v>
      </c>
    </row>
    <row r="276" spans="2:65" s="2" customFormat="1">
      <c r="B276" s="3"/>
      <c r="D276" s="160" t="s">
        <v>118</v>
      </c>
      <c r="F276" s="159" t="s">
        <v>606</v>
      </c>
      <c r="I276" s="130"/>
      <c r="L276" s="3"/>
      <c r="M276" s="129"/>
      <c r="T276" s="62"/>
      <c r="AT276" s="103" t="s">
        <v>118</v>
      </c>
      <c r="AU276" s="103" t="s">
        <v>4</v>
      </c>
    </row>
    <row r="277" spans="2:65" s="119" customFormat="1">
      <c r="B277" s="124"/>
      <c r="D277" s="128" t="s">
        <v>104</v>
      </c>
      <c r="E277" s="120" t="s">
        <v>0</v>
      </c>
      <c r="F277" s="127" t="s">
        <v>593</v>
      </c>
      <c r="H277" s="126">
        <v>39</v>
      </c>
      <c r="I277" s="125"/>
      <c r="L277" s="124"/>
      <c r="M277" s="162"/>
      <c r="T277" s="161"/>
      <c r="AT277" s="120" t="s">
        <v>104</v>
      </c>
      <c r="AU277" s="120" t="s">
        <v>4</v>
      </c>
      <c r="AV277" s="119" t="s">
        <v>4</v>
      </c>
      <c r="AW277" s="119" t="s">
        <v>74</v>
      </c>
      <c r="AX277" s="119" t="s">
        <v>11</v>
      </c>
      <c r="AY277" s="120" t="s">
        <v>103</v>
      </c>
    </row>
    <row r="278" spans="2:65" s="2" customFormat="1" ht="21.75" customHeight="1">
      <c r="B278" s="3"/>
      <c r="C278" s="145" t="s">
        <v>605</v>
      </c>
      <c r="D278" s="145" t="s">
        <v>110</v>
      </c>
      <c r="E278" s="144" t="s">
        <v>604</v>
      </c>
      <c r="F278" s="143" t="s">
        <v>603</v>
      </c>
      <c r="G278" s="142" t="s">
        <v>111</v>
      </c>
      <c r="H278" s="141">
        <v>39</v>
      </c>
      <c r="I278" s="140"/>
      <c r="J278" s="139">
        <f>ROUND(I278*H278,2)</f>
        <v>0</v>
      </c>
      <c r="K278" s="138"/>
      <c r="L278" s="3"/>
      <c r="M278" s="137" t="s">
        <v>0</v>
      </c>
      <c r="N278" s="136" t="s">
        <v>66</v>
      </c>
      <c r="P278" s="135">
        <f>O278*H278</f>
        <v>0</v>
      </c>
      <c r="Q278" s="135">
        <v>0</v>
      </c>
      <c r="R278" s="135">
        <f>Q278*H278</f>
        <v>0</v>
      </c>
      <c r="S278" s="135">
        <v>0</v>
      </c>
      <c r="T278" s="134">
        <f>S278*H278</f>
        <v>0</v>
      </c>
      <c r="AR278" s="132" t="s">
        <v>122</v>
      </c>
      <c r="AT278" s="132" t="s">
        <v>110</v>
      </c>
      <c r="AU278" s="132" t="s">
        <v>4</v>
      </c>
      <c r="AY278" s="103" t="s">
        <v>103</v>
      </c>
      <c r="BE278" s="133">
        <f>IF(N278="základní",J278,0)</f>
        <v>0</v>
      </c>
      <c r="BF278" s="133">
        <f>IF(N278="snížená",J278,0)</f>
        <v>0</v>
      </c>
      <c r="BG278" s="133">
        <f>IF(N278="zákl. přenesená",J278,0)</f>
        <v>0</v>
      </c>
      <c r="BH278" s="133">
        <f>IF(N278="sníž. přenesená",J278,0)</f>
        <v>0</v>
      </c>
      <c r="BI278" s="133">
        <f>IF(N278="nulová",J278,0)</f>
        <v>0</v>
      </c>
      <c r="BJ278" s="103" t="s">
        <v>11</v>
      </c>
      <c r="BK278" s="133">
        <f>ROUND(I278*H278,2)</f>
        <v>0</v>
      </c>
      <c r="BL278" s="103" t="s">
        <v>122</v>
      </c>
      <c r="BM278" s="132" t="s">
        <v>602</v>
      </c>
    </row>
    <row r="279" spans="2:65" s="2" customFormat="1">
      <c r="B279" s="3"/>
      <c r="D279" s="128" t="s">
        <v>106</v>
      </c>
      <c r="F279" s="131" t="s">
        <v>601</v>
      </c>
      <c r="I279" s="130"/>
      <c r="L279" s="3"/>
      <c r="M279" s="129"/>
      <c r="T279" s="62"/>
      <c r="AT279" s="103" t="s">
        <v>106</v>
      </c>
      <c r="AU279" s="103" t="s">
        <v>4</v>
      </c>
    </row>
    <row r="280" spans="2:65" s="2" customFormat="1">
      <c r="B280" s="3"/>
      <c r="D280" s="160" t="s">
        <v>118</v>
      </c>
      <c r="F280" s="159" t="s">
        <v>600</v>
      </c>
      <c r="I280" s="130"/>
      <c r="L280" s="3"/>
      <c r="M280" s="129"/>
      <c r="T280" s="62"/>
      <c r="AT280" s="103" t="s">
        <v>118</v>
      </c>
      <c r="AU280" s="103" t="s">
        <v>4</v>
      </c>
    </row>
    <row r="281" spans="2:65" s="119" customFormat="1">
      <c r="B281" s="124"/>
      <c r="D281" s="128" t="s">
        <v>104</v>
      </c>
      <c r="E281" s="120" t="s">
        <v>0</v>
      </c>
      <c r="F281" s="127" t="s">
        <v>593</v>
      </c>
      <c r="H281" s="126">
        <v>39</v>
      </c>
      <c r="I281" s="125"/>
      <c r="L281" s="124"/>
      <c r="M281" s="162"/>
      <c r="T281" s="161"/>
      <c r="AT281" s="120" t="s">
        <v>104</v>
      </c>
      <c r="AU281" s="120" t="s">
        <v>4</v>
      </c>
      <c r="AV281" s="119" t="s">
        <v>4</v>
      </c>
      <c r="AW281" s="119" t="s">
        <v>74</v>
      </c>
      <c r="AX281" s="119" t="s">
        <v>11</v>
      </c>
      <c r="AY281" s="120" t="s">
        <v>103</v>
      </c>
    </row>
    <row r="282" spans="2:65" s="2" customFormat="1" ht="33" customHeight="1">
      <c r="B282" s="3"/>
      <c r="C282" s="145" t="s">
        <v>599</v>
      </c>
      <c r="D282" s="145" t="s">
        <v>110</v>
      </c>
      <c r="E282" s="144" t="s">
        <v>598</v>
      </c>
      <c r="F282" s="143" t="s">
        <v>597</v>
      </c>
      <c r="G282" s="142" t="s">
        <v>111</v>
      </c>
      <c r="H282" s="141">
        <v>39</v>
      </c>
      <c r="I282" s="140"/>
      <c r="J282" s="139">
        <f>ROUND(I282*H282,2)</f>
        <v>0</v>
      </c>
      <c r="K282" s="138"/>
      <c r="L282" s="3"/>
      <c r="M282" s="137" t="s">
        <v>0</v>
      </c>
      <c r="N282" s="136" t="s">
        <v>66</v>
      </c>
      <c r="P282" s="135">
        <f>O282*H282</f>
        <v>0</v>
      </c>
      <c r="Q282" s="135">
        <v>0</v>
      </c>
      <c r="R282" s="135">
        <f>Q282*H282</f>
        <v>0</v>
      </c>
      <c r="S282" s="135">
        <v>0</v>
      </c>
      <c r="T282" s="134">
        <f>S282*H282</f>
        <v>0</v>
      </c>
      <c r="AR282" s="132" t="s">
        <v>122</v>
      </c>
      <c r="AT282" s="132" t="s">
        <v>110</v>
      </c>
      <c r="AU282" s="132" t="s">
        <v>4</v>
      </c>
      <c r="AY282" s="103" t="s">
        <v>103</v>
      </c>
      <c r="BE282" s="133">
        <f>IF(N282="základní",J282,0)</f>
        <v>0</v>
      </c>
      <c r="BF282" s="133">
        <f>IF(N282="snížená",J282,0)</f>
        <v>0</v>
      </c>
      <c r="BG282" s="133">
        <f>IF(N282="zákl. přenesená",J282,0)</f>
        <v>0</v>
      </c>
      <c r="BH282" s="133">
        <f>IF(N282="sníž. přenesená",J282,0)</f>
        <v>0</v>
      </c>
      <c r="BI282" s="133">
        <f>IF(N282="nulová",J282,0)</f>
        <v>0</v>
      </c>
      <c r="BJ282" s="103" t="s">
        <v>11</v>
      </c>
      <c r="BK282" s="133">
        <f>ROUND(I282*H282,2)</f>
        <v>0</v>
      </c>
      <c r="BL282" s="103" t="s">
        <v>122</v>
      </c>
      <c r="BM282" s="132" t="s">
        <v>596</v>
      </c>
    </row>
    <row r="283" spans="2:65" s="2" customFormat="1" ht="26.1">
      <c r="B283" s="3"/>
      <c r="D283" s="128" t="s">
        <v>106</v>
      </c>
      <c r="F283" s="131" t="s">
        <v>595</v>
      </c>
      <c r="I283" s="130"/>
      <c r="L283" s="3"/>
      <c r="M283" s="129"/>
      <c r="T283" s="62"/>
      <c r="AT283" s="103" t="s">
        <v>106</v>
      </c>
      <c r="AU283" s="103" t="s">
        <v>4</v>
      </c>
    </row>
    <row r="284" spans="2:65" s="2" customFormat="1">
      <c r="B284" s="3"/>
      <c r="D284" s="160" t="s">
        <v>118</v>
      </c>
      <c r="F284" s="159" t="s">
        <v>594</v>
      </c>
      <c r="I284" s="130"/>
      <c r="L284" s="3"/>
      <c r="M284" s="129"/>
      <c r="T284" s="62"/>
      <c r="AT284" s="103" t="s">
        <v>118</v>
      </c>
      <c r="AU284" s="103" t="s">
        <v>4</v>
      </c>
    </row>
    <row r="285" spans="2:65" s="119" customFormat="1">
      <c r="B285" s="124"/>
      <c r="D285" s="128" t="s">
        <v>104</v>
      </c>
      <c r="E285" s="120" t="s">
        <v>0</v>
      </c>
      <c r="F285" s="127" t="s">
        <v>593</v>
      </c>
      <c r="H285" s="126">
        <v>39</v>
      </c>
      <c r="I285" s="125"/>
      <c r="L285" s="124"/>
      <c r="M285" s="162"/>
      <c r="T285" s="161"/>
      <c r="AT285" s="120" t="s">
        <v>104</v>
      </c>
      <c r="AU285" s="120" t="s">
        <v>4</v>
      </c>
      <c r="AV285" s="119" t="s">
        <v>4</v>
      </c>
      <c r="AW285" s="119" t="s">
        <v>74</v>
      </c>
      <c r="AX285" s="119" t="s">
        <v>11</v>
      </c>
      <c r="AY285" s="120" t="s">
        <v>103</v>
      </c>
    </row>
    <row r="286" spans="2:65" s="2" customFormat="1" ht="16.5" customHeight="1">
      <c r="B286" s="3"/>
      <c r="C286" s="182" t="s">
        <v>592</v>
      </c>
      <c r="D286" s="182" t="s">
        <v>373</v>
      </c>
      <c r="E286" s="181" t="s">
        <v>591</v>
      </c>
      <c r="F286" s="180" t="s">
        <v>589</v>
      </c>
      <c r="G286" s="179" t="s">
        <v>123</v>
      </c>
      <c r="H286" s="178">
        <v>51.246000000000002</v>
      </c>
      <c r="I286" s="177"/>
      <c r="J286" s="176">
        <f>ROUND(I286*H286,2)</f>
        <v>0</v>
      </c>
      <c r="K286" s="175"/>
      <c r="L286" s="174"/>
      <c r="M286" s="173" t="s">
        <v>0</v>
      </c>
      <c r="N286" s="172" t="s">
        <v>66</v>
      </c>
      <c r="P286" s="135">
        <f>O286*H286</f>
        <v>0</v>
      </c>
      <c r="Q286" s="135">
        <v>0</v>
      </c>
      <c r="R286" s="135">
        <f>Q286*H286</f>
        <v>0</v>
      </c>
      <c r="S286" s="135">
        <v>0</v>
      </c>
      <c r="T286" s="134">
        <f>S286*H286</f>
        <v>0</v>
      </c>
      <c r="AR286" s="132" t="s">
        <v>374</v>
      </c>
      <c r="AT286" s="132" t="s">
        <v>373</v>
      </c>
      <c r="AU286" s="132" t="s">
        <v>4</v>
      </c>
      <c r="AY286" s="103" t="s">
        <v>103</v>
      </c>
      <c r="BE286" s="133">
        <f>IF(N286="základní",J286,0)</f>
        <v>0</v>
      </c>
      <c r="BF286" s="133">
        <f>IF(N286="snížená",J286,0)</f>
        <v>0</v>
      </c>
      <c r="BG286" s="133">
        <f>IF(N286="zákl. přenesená",J286,0)</f>
        <v>0</v>
      </c>
      <c r="BH286" s="133">
        <f>IF(N286="sníž. přenesená",J286,0)</f>
        <v>0</v>
      </c>
      <c r="BI286" s="133">
        <f>IF(N286="nulová",J286,0)</f>
        <v>0</v>
      </c>
      <c r="BJ286" s="103" t="s">
        <v>11</v>
      </c>
      <c r="BK286" s="133">
        <f>ROUND(I286*H286,2)</f>
        <v>0</v>
      </c>
      <c r="BL286" s="103" t="s">
        <v>122</v>
      </c>
      <c r="BM286" s="132" t="s">
        <v>590</v>
      </c>
    </row>
    <row r="287" spans="2:65" s="2" customFormat="1">
      <c r="B287" s="3"/>
      <c r="D287" s="128" t="s">
        <v>106</v>
      </c>
      <c r="F287" s="131" t="s">
        <v>589</v>
      </c>
      <c r="I287" s="130"/>
      <c r="L287" s="3"/>
      <c r="M287" s="129"/>
      <c r="T287" s="62"/>
      <c r="AT287" s="103" t="s">
        <v>106</v>
      </c>
      <c r="AU287" s="103" t="s">
        <v>4</v>
      </c>
    </row>
    <row r="288" spans="2:65" s="2" customFormat="1" ht="36">
      <c r="B288" s="3"/>
      <c r="D288" s="128" t="s">
        <v>218</v>
      </c>
      <c r="F288" s="171" t="s">
        <v>515</v>
      </c>
      <c r="I288" s="130"/>
      <c r="L288" s="3"/>
      <c r="M288" s="129"/>
      <c r="T288" s="62"/>
      <c r="AT288" s="103" t="s">
        <v>218</v>
      </c>
      <c r="AU288" s="103" t="s">
        <v>4</v>
      </c>
    </row>
    <row r="289" spans="2:65" s="119" customFormat="1">
      <c r="B289" s="124"/>
      <c r="D289" s="128" t="s">
        <v>104</v>
      </c>
      <c r="E289" s="120" t="s">
        <v>0</v>
      </c>
      <c r="F289" s="127" t="s">
        <v>588</v>
      </c>
      <c r="H289" s="126">
        <v>25.623000000000001</v>
      </c>
      <c r="I289" s="125"/>
      <c r="L289" s="124"/>
      <c r="M289" s="162"/>
      <c r="T289" s="161"/>
      <c r="AT289" s="120" t="s">
        <v>104</v>
      </c>
      <c r="AU289" s="120" t="s">
        <v>4</v>
      </c>
      <c r="AV289" s="119" t="s">
        <v>4</v>
      </c>
      <c r="AW289" s="119" t="s">
        <v>74</v>
      </c>
      <c r="AX289" s="119" t="s">
        <v>30</v>
      </c>
      <c r="AY289" s="120" t="s">
        <v>103</v>
      </c>
    </row>
    <row r="290" spans="2:65" s="183" customFormat="1">
      <c r="B290" s="187"/>
      <c r="D290" s="128" t="s">
        <v>104</v>
      </c>
      <c r="E290" s="184" t="s">
        <v>0</v>
      </c>
      <c r="F290" s="190" t="s">
        <v>577</v>
      </c>
      <c r="H290" s="189">
        <v>25.623000000000001</v>
      </c>
      <c r="I290" s="188"/>
      <c r="L290" s="187"/>
      <c r="M290" s="186"/>
      <c r="T290" s="185"/>
      <c r="AT290" s="184" t="s">
        <v>104</v>
      </c>
      <c r="AU290" s="184" t="s">
        <v>4</v>
      </c>
      <c r="AV290" s="183" t="s">
        <v>559</v>
      </c>
      <c r="AW290" s="183" t="s">
        <v>74</v>
      </c>
      <c r="AX290" s="183" t="s">
        <v>30</v>
      </c>
      <c r="AY290" s="184" t="s">
        <v>103</v>
      </c>
    </row>
    <row r="291" spans="2:65" s="119" customFormat="1">
      <c r="B291" s="124"/>
      <c r="D291" s="128" t="s">
        <v>104</v>
      </c>
      <c r="E291" s="120" t="s">
        <v>0</v>
      </c>
      <c r="F291" s="127" t="s">
        <v>587</v>
      </c>
      <c r="H291" s="126">
        <v>51.246000000000002</v>
      </c>
      <c r="I291" s="125"/>
      <c r="L291" s="124"/>
      <c r="M291" s="162"/>
      <c r="T291" s="161"/>
      <c r="AT291" s="120" t="s">
        <v>104</v>
      </c>
      <c r="AU291" s="120" t="s">
        <v>4</v>
      </c>
      <c r="AV291" s="119" t="s">
        <v>4</v>
      </c>
      <c r="AW291" s="119" t="s">
        <v>74</v>
      </c>
      <c r="AX291" s="119" t="s">
        <v>11</v>
      </c>
      <c r="AY291" s="120" t="s">
        <v>103</v>
      </c>
    </row>
    <row r="292" spans="2:65" s="2" customFormat="1" ht="16.5" customHeight="1">
      <c r="B292" s="3"/>
      <c r="C292" s="182" t="s">
        <v>586</v>
      </c>
      <c r="D292" s="182" t="s">
        <v>373</v>
      </c>
      <c r="E292" s="181" t="s">
        <v>585</v>
      </c>
      <c r="F292" s="180" t="s">
        <v>583</v>
      </c>
      <c r="G292" s="179" t="s">
        <v>123</v>
      </c>
      <c r="H292" s="178">
        <v>146.85400000000001</v>
      </c>
      <c r="I292" s="177"/>
      <c r="J292" s="176">
        <f>ROUND(I292*H292,2)</f>
        <v>0</v>
      </c>
      <c r="K292" s="175"/>
      <c r="L292" s="174"/>
      <c r="M292" s="173" t="s">
        <v>0</v>
      </c>
      <c r="N292" s="172" t="s">
        <v>66</v>
      </c>
      <c r="P292" s="135">
        <f>O292*H292</f>
        <v>0</v>
      </c>
      <c r="Q292" s="135">
        <v>0</v>
      </c>
      <c r="R292" s="135">
        <f>Q292*H292</f>
        <v>0</v>
      </c>
      <c r="S292" s="135">
        <v>0</v>
      </c>
      <c r="T292" s="134">
        <f>S292*H292</f>
        <v>0</v>
      </c>
      <c r="AR292" s="132" t="s">
        <v>374</v>
      </c>
      <c r="AT292" s="132" t="s">
        <v>373</v>
      </c>
      <c r="AU292" s="132" t="s">
        <v>4</v>
      </c>
      <c r="AY292" s="103" t="s">
        <v>103</v>
      </c>
      <c r="BE292" s="133">
        <f>IF(N292="základní",J292,0)</f>
        <v>0</v>
      </c>
      <c r="BF292" s="133">
        <f>IF(N292="snížená",J292,0)</f>
        <v>0</v>
      </c>
      <c r="BG292" s="133">
        <f>IF(N292="zákl. přenesená",J292,0)</f>
        <v>0</v>
      </c>
      <c r="BH292" s="133">
        <f>IF(N292="sníž. přenesená",J292,0)</f>
        <v>0</v>
      </c>
      <c r="BI292" s="133">
        <f>IF(N292="nulová",J292,0)</f>
        <v>0</v>
      </c>
      <c r="BJ292" s="103" t="s">
        <v>11</v>
      </c>
      <c r="BK292" s="133">
        <f>ROUND(I292*H292,2)</f>
        <v>0</v>
      </c>
      <c r="BL292" s="103" t="s">
        <v>122</v>
      </c>
      <c r="BM292" s="132" t="s">
        <v>584</v>
      </c>
    </row>
    <row r="293" spans="2:65" s="2" customFormat="1">
      <c r="B293" s="3"/>
      <c r="D293" s="128" t="s">
        <v>106</v>
      </c>
      <c r="F293" s="131" t="s">
        <v>583</v>
      </c>
      <c r="I293" s="130"/>
      <c r="L293" s="3"/>
      <c r="M293" s="129"/>
      <c r="T293" s="62"/>
      <c r="AT293" s="103" t="s">
        <v>106</v>
      </c>
      <c r="AU293" s="103" t="s">
        <v>4</v>
      </c>
    </row>
    <row r="294" spans="2:65" s="2" customFormat="1" ht="45">
      <c r="B294" s="3"/>
      <c r="D294" s="128" t="s">
        <v>218</v>
      </c>
      <c r="F294" s="171" t="s">
        <v>582</v>
      </c>
      <c r="I294" s="130"/>
      <c r="L294" s="3"/>
      <c r="M294" s="129"/>
      <c r="T294" s="62"/>
      <c r="AT294" s="103" t="s">
        <v>218</v>
      </c>
      <c r="AU294" s="103" t="s">
        <v>4</v>
      </c>
    </row>
    <row r="295" spans="2:65" s="119" customFormat="1">
      <c r="B295" s="124"/>
      <c r="D295" s="128" t="s">
        <v>104</v>
      </c>
      <c r="E295" s="120" t="s">
        <v>0</v>
      </c>
      <c r="F295" s="127" t="s">
        <v>581</v>
      </c>
      <c r="H295" s="126">
        <v>105.12</v>
      </c>
      <c r="I295" s="125"/>
      <c r="L295" s="124"/>
      <c r="M295" s="162"/>
      <c r="T295" s="161"/>
      <c r="AT295" s="120" t="s">
        <v>104</v>
      </c>
      <c r="AU295" s="120" t="s">
        <v>4</v>
      </c>
      <c r="AV295" s="119" t="s">
        <v>4</v>
      </c>
      <c r="AW295" s="119" t="s">
        <v>74</v>
      </c>
      <c r="AX295" s="119" t="s">
        <v>30</v>
      </c>
      <c r="AY295" s="120" t="s">
        <v>103</v>
      </c>
    </row>
    <row r="296" spans="2:65" s="119" customFormat="1">
      <c r="B296" s="124"/>
      <c r="D296" s="128" t="s">
        <v>104</v>
      </c>
      <c r="E296" s="120" t="s">
        <v>0</v>
      </c>
      <c r="F296" s="127" t="s">
        <v>580</v>
      </c>
      <c r="H296" s="126">
        <v>0.5</v>
      </c>
      <c r="I296" s="125"/>
      <c r="L296" s="124"/>
      <c r="M296" s="162"/>
      <c r="T296" s="161"/>
      <c r="AT296" s="120" t="s">
        <v>104</v>
      </c>
      <c r="AU296" s="120" t="s">
        <v>4</v>
      </c>
      <c r="AV296" s="119" t="s">
        <v>4</v>
      </c>
      <c r="AW296" s="119" t="s">
        <v>74</v>
      </c>
      <c r="AX296" s="119" t="s">
        <v>30</v>
      </c>
      <c r="AY296" s="120" t="s">
        <v>103</v>
      </c>
    </row>
    <row r="297" spans="2:65" s="119" customFormat="1">
      <c r="B297" s="124"/>
      <c r="D297" s="128" t="s">
        <v>104</v>
      </c>
      <c r="E297" s="120" t="s">
        <v>0</v>
      </c>
      <c r="F297" s="127" t="s">
        <v>579</v>
      </c>
      <c r="H297" s="126">
        <v>-25.623000000000001</v>
      </c>
      <c r="I297" s="125"/>
      <c r="L297" s="124"/>
      <c r="M297" s="162"/>
      <c r="T297" s="161"/>
      <c r="AT297" s="120" t="s">
        <v>104</v>
      </c>
      <c r="AU297" s="120" t="s">
        <v>4</v>
      </c>
      <c r="AV297" s="119" t="s">
        <v>4</v>
      </c>
      <c r="AW297" s="119" t="s">
        <v>74</v>
      </c>
      <c r="AX297" s="119" t="s">
        <v>30</v>
      </c>
      <c r="AY297" s="120" t="s">
        <v>103</v>
      </c>
    </row>
    <row r="298" spans="2:65" s="119" customFormat="1">
      <c r="B298" s="124"/>
      <c r="D298" s="128" t="s">
        <v>104</v>
      </c>
      <c r="E298" s="120" t="s">
        <v>0</v>
      </c>
      <c r="F298" s="127" t="s">
        <v>578</v>
      </c>
      <c r="H298" s="126">
        <v>-6.57</v>
      </c>
      <c r="I298" s="125"/>
      <c r="L298" s="124"/>
      <c r="M298" s="162"/>
      <c r="T298" s="161"/>
      <c r="AT298" s="120" t="s">
        <v>104</v>
      </c>
      <c r="AU298" s="120" t="s">
        <v>4</v>
      </c>
      <c r="AV298" s="119" t="s">
        <v>4</v>
      </c>
      <c r="AW298" s="119" t="s">
        <v>74</v>
      </c>
      <c r="AX298" s="119" t="s">
        <v>30</v>
      </c>
      <c r="AY298" s="120" t="s">
        <v>103</v>
      </c>
    </row>
    <row r="299" spans="2:65" s="183" customFormat="1">
      <c r="B299" s="187"/>
      <c r="D299" s="128" t="s">
        <v>104</v>
      </c>
      <c r="E299" s="184" t="s">
        <v>0</v>
      </c>
      <c r="F299" s="190" t="s">
        <v>577</v>
      </c>
      <c r="H299" s="189">
        <v>73.427000000000007</v>
      </c>
      <c r="I299" s="188"/>
      <c r="L299" s="187"/>
      <c r="M299" s="186"/>
      <c r="T299" s="185"/>
      <c r="AT299" s="184" t="s">
        <v>104</v>
      </c>
      <c r="AU299" s="184" t="s">
        <v>4</v>
      </c>
      <c r="AV299" s="183" t="s">
        <v>559</v>
      </c>
      <c r="AW299" s="183" t="s">
        <v>74</v>
      </c>
      <c r="AX299" s="183" t="s">
        <v>30</v>
      </c>
      <c r="AY299" s="184" t="s">
        <v>103</v>
      </c>
    </row>
    <row r="300" spans="2:65" s="119" customFormat="1">
      <c r="B300" s="124"/>
      <c r="D300" s="128" t="s">
        <v>104</v>
      </c>
      <c r="E300" s="120" t="s">
        <v>0</v>
      </c>
      <c r="F300" s="127" t="s">
        <v>576</v>
      </c>
      <c r="H300" s="126">
        <v>146.85400000000001</v>
      </c>
      <c r="I300" s="125"/>
      <c r="L300" s="124"/>
      <c r="M300" s="162"/>
      <c r="T300" s="161"/>
      <c r="AT300" s="120" t="s">
        <v>104</v>
      </c>
      <c r="AU300" s="120" t="s">
        <v>4</v>
      </c>
      <c r="AV300" s="119" t="s">
        <v>4</v>
      </c>
      <c r="AW300" s="119" t="s">
        <v>74</v>
      </c>
      <c r="AX300" s="119" t="s">
        <v>11</v>
      </c>
      <c r="AY300" s="120" t="s">
        <v>103</v>
      </c>
    </row>
    <row r="301" spans="2:65" s="146" customFormat="1" ht="22.8" customHeight="1">
      <c r="B301" s="153"/>
      <c r="D301" s="148" t="s">
        <v>12</v>
      </c>
      <c r="E301" s="156" t="s">
        <v>4</v>
      </c>
      <c r="F301" s="156" t="s">
        <v>575</v>
      </c>
      <c r="I301" s="155"/>
      <c r="J301" s="154">
        <f>BK301</f>
        <v>0</v>
      </c>
      <c r="L301" s="153"/>
      <c r="M301" s="152"/>
      <c r="P301" s="151">
        <f>SUM(P302:P310)</f>
        <v>0</v>
      </c>
      <c r="R301" s="151">
        <f>SUM(R302:R310)</f>
        <v>3.0673500000000002</v>
      </c>
      <c r="T301" s="150">
        <f>SUM(T302:T310)</f>
        <v>0</v>
      </c>
      <c r="AR301" s="148" t="s">
        <v>11</v>
      </c>
      <c r="AT301" s="149" t="s">
        <v>12</v>
      </c>
      <c r="AU301" s="149" t="s">
        <v>11</v>
      </c>
      <c r="AY301" s="148" t="s">
        <v>103</v>
      </c>
      <c r="BK301" s="147">
        <f>SUM(BK302:BK310)</f>
        <v>0</v>
      </c>
    </row>
    <row r="302" spans="2:65" s="2" customFormat="1" ht="37.799999999999997" customHeight="1">
      <c r="B302" s="3"/>
      <c r="C302" s="145" t="s">
        <v>574</v>
      </c>
      <c r="D302" s="145" t="s">
        <v>110</v>
      </c>
      <c r="E302" s="144" t="s">
        <v>573</v>
      </c>
      <c r="F302" s="143" t="s">
        <v>572</v>
      </c>
      <c r="G302" s="142" t="s">
        <v>179</v>
      </c>
      <c r="H302" s="141">
        <v>15</v>
      </c>
      <c r="I302" s="140"/>
      <c r="J302" s="139">
        <f>ROUND(I302*H302,2)</f>
        <v>0</v>
      </c>
      <c r="K302" s="138"/>
      <c r="L302" s="3"/>
      <c r="M302" s="137" t="s">
        <v>0</v>
      </c>
      <c r="N302" s="136" t="s">
        <v>66</v>
      </c>
      <c r="P302" s="135">
        <f>O302*H302</f>
        <v>0</v>
      </c>
      <c r="Q302" s="135">
        <v>0.20449000000000001</v>
      </c>
      <c r="R302" s="135">
        <f>Q302*H302</f>
        <v>3.0673500000000002</v>
      </c>
      <c r="S302" s="135">
        <v>0</v>
      </c>
      <c r="T302" s="134">
        <f>S302*H302</f>
        <v>0</v>
      </c>
      <c r="AR302" s="132" t="s">
        <v>122</v>
      </c>
      <c r="AT302" s="132" t="s">
        <v>110</v>
      </c>
      <c r="AU302" s="132" t="s">
        <v>4</v>
      </c>
      <c r="AY302" s="103" t="s">
        <v>103</v>
      </c>
      <c r="BE302" s="133">
        <f>IF(N302="základní",J302,0)</f>
        <v>0</v>
      </c>
      <c r="BF302" s="133">
        <f>IF(N302="snížená",J302,0)</f>
        <v>0</v>
      </c>
      <c r="BG302" s="133">
        <f>IF(N302="zákl. přenesená",J302,0)</f>
        <v>0</v>
      </c>
      <c r="BH302" s="133">
        <f>IF(N302="sníž. přenesená",J302,0)</f>
        <v>0</v>
      </c>
      <c r="BI302" s="133">
        <f>IF(N302="nulová",J302,0)</f>
        <v>0</v>
      </c>
      <c r="BJ302" s="103" t="s">
        <v>11</v>
      </c>
      <c r="BK302" s="133">
        <f>ROUND(I302*H302,2)</f>
        <v>0</v>
      </c>
      <c r="BL302" s="103" t="s">
        <v>122</v>
      </c>
      <c r="BM302" s="132" t="s">
        <v>571</v>
      </c>
    </row>
    <row r="303" spans="2:65" s="2" customFormat="1" ht="34.799999999999997">
      <c r="B303" s="3"/>
      <c r="D303" s="128" t="s">
        <v>106</v>
      </c>
      <c r="F303" s="131" t="s">
        <v>570</v>
      </c>
      <c r="I303" s="130"/>
      <c r="L303" s="3"/>
      <c r="M303" s="129"/>
      <c r="T303" s="62"/>
      <c r="AT303" s="103" t="s">
        <v>106</v>
      </c>
      <c r="AU303" s="103" t="s">
        <v>4</v>
      </c>
    </row>
    <row r="304" spans="2:65" s="2" customFormat="1">
      <c r="B304" s="3"/>
      <c r="D304" s="160" t="s">
        <v>118</v>
      </c>
      <c r="F304" s="159" t="s">
        <v>569</v>
      </c>
      <c r="I304" s="130"/>
      <c r="L304" s="3"/>
      <c r="M304" s="129"/>
      <c r="T304" s="62"/>
      <c r="AT304" s="103" t="s">
        <v>118</v>
      </c>
      <c r="AU304" s="103" t="s">
        <v>4</v>
      </c>
    </row>
    <row r="305" spans="2:65" s="2" customFormat="1" ht="36">
      <c r="B305" s="3"/>
      <c r="D305" s="128" t="s">
        <v>218</v>
      </c>
      <c r="F305" s="171" t="s">
        <v>568</v>
      </c>
      <c r="I305" s="130"/>
      <c r="L305" s="3"/>
      <c r="M305" s="129"/>
      <c r="T305" s="62"/>
      <c r="AT305" s="103" t="s">
        <v>218</v>
      </c>
      <c r="AU305" s="103" t="s">
        <v>4</v>
      </c>
    </row>
    <row r="306" spans="2:65" s="2" customFormat="1" ht="24.15" customHeight="1">
      <c r="B306" s="3"/>
      <c r="C306" s="145" t="s">
        <v>567</v>
      </c>
      <c r="D306" s="145" t="s">
        <v>110</v>
      </c>
      <c r="E306" s="144" t="s">
        <v>566</v>
      </c>
      <c r="F306" s="143" t="s">
        <v>565</v>
      </c>
      <c r="G306" s="142" t="s">
        <v>171</v>
      </c>
      <c r="H306" s="141">
        <v>2.0249999999999999</v>
      </c>
      <c r="I306" s="140"/>
      <c r="J306" s="139">
        <f>ROUND(I306*H306,2)</f>
        <v>0</v>
      </c>
      <c r="K306" s="138"/>
      <c r="L306" s="3"/>
      <c r="M306" s="137" t="s">
        <v>0</v>
      </c>
      <c r="N306" s="136" t="s">
        <v>66</v>
      </c>
      <c r="P306" s="135">
        <f>O306*H306</f>
        <v>0</v>
      </c>
      <c r="Q306" s="135">
        <v>0</v>
      </c>
      <c r="R306" s="135">
        <f>Q306*H306</f>
        <v>0</v>
      </c>
      <c r="S306" s="135">
        <v>0</v>
      </c>
      <c r="T306" s="134">
        <f>S306*H306</f>
        <v>0</v>
      </c>
      <c r="AR306" s="132" t="s">
        <v>122</v>
      </c>
      <c r="AT306" s="132" t="s">
        <v>110</v>
      </c>
      <c r="AU306" s="132" t="s">
        <v>4</v>
      </c>
      <c r="AY306" s="103" t="s">
        <v>103</v>
      </c>
      <c r="BE306" s="133">
        <f>IF(N306="základní",J306,0)</f>
        <v>0</v>
      </c>
      <c r="BF306" s="133">
        <f>IF(N306="snížená",J306,0)</f>
        <v>0</v>
      </c>
      <c r="BG306" s="133">
        <f>IF(N306="zákl. přenesená",J306,0)</f>
        <v>0</v>
      </c>
      <c r="BH306" s="133">
        <f>IF(N306="sníž. přenesená",J306,0)</f>
        <v>0</v>
      </c>
      <c r="BI306" s="133">
        <f>IF(N306="nulová",J306,0)</f>
        <v>0</v>
      </c>
      <c r="BJ306" s="103" t="s">
        <v>11</v>
      </c>
      <c r="BK306" s="133">
        <f>ROUND(I306*H306,2)</f>
        <v>0</v>
      </c>
      <c r="BL306" s="103" t="s">
        <v>122</v>
      </c>
      <c r="BM306" s="132" t="s">
        <v>564</v>
      </c>
    </row>
    <row r="307" spans="2:65" s="2" customFormat="1" ht="17.399999999999999">
      <c r="B307" s="3"/>
      <c r="D307" s="128" t="s">
        <v>106</v>
      </c>
      <c r="F307" s="131" t="s">
        <v>563</v>
      </c>
      <c r="I307" s="130"/>
      <c r="L307" s="3"/>
      <c r="M307" s="129"/>
      <c r="T307" s="62"/>
      <c r="AT307" s="103" t="s">
        <v>106</v>
      </c>
      <c r="AU307" s="103" t="s">
        <v>4</v>
      </c>
    </row>
    <row r="308" spans="2:65" s="2" customFormat="1">
      <c r="B308" s="3"/>
      <c r="D308" s="160" t="s">
        <v>118</v>
      </c>
      <c r="F308" s="159" t="s">
        <v>562</v>
      </c>
      <c r="I308" s="130"/>
      <c r="L308" s="3"/>
      <c r="M308" s="129"/>
      <c r="T308" s="62"/>
      <c r="AT308" s="103" t="s">
        <v>118</v>
      </c>
      <c r="AU308" s="103" t="s">
        <v>4</v>
      </c>
    </row>
    <row r="309" spans="2:65" s="2" customFormat="1" ht="18">
      <c r="B309" s="3"/>
      <c r="D309" s="128" t="s">
        <v>218</v>
      </c>
      <c r="F309" s="171" t="s">
        <v>561</v>
      </c>
      <c r="I309" s="130"/>
      <c r="L309" s="3"/>
      <c r="M309" s="129"/>
      <c r="T309" s="62"/>
      <c r="AT309" s="103" t="s">
        <v>218</v>
      </c>
      <c r="AU309" s="103" t="s">
        <v>4</v>
      </c>
    </row>
    <row r="310" spans="2:65" s="119" customFormat="1">
      <c r="B310" s="124"/>
      <c r="D310" s="128" t="s">
        <v>104</v>
      </c>
      <c r="E310" s="120" t="s">
        <v>0</v>
      </c>
      <c r="F310" s="127" t="s">
        <v>560</v>
      </c>
      <c r="H310" s="126">
        <v>2.0249999999999999</v>
      </c>
      <c r="I310" s="125"/>
      <c r="L310" s="124"/>
      <c r="M310" s="162"/>
      <c r="T310" s="161"/>
      <c r="AT310" s="120" t="s">
        <v>104</v>
      </c>
      <c r="AU310" s="120" t="s">
        <v>4</v>
      </c>
      <c r="AV310" s="119" t="s">
        <v>4</v>
      </c>
      <c r="AW310" s="119" t="s">
        <v>74</v>
      </c>
      <c r="AX310" s="119" t="s">
        <v>11</v>
      </c>
      <c r="AY310" s="120" t="s">
        <v>103</v>
      </c>
    </row>
    <row r="311" spans="2:65" s="146" customFormat="1" ht="22.8" customHeight="1">
      <c r="B311" s="153"/>
      <c r="D311" s="148" t="s">
        <v>12</v>
      </c>
      <c r="E311" s="156" t="s">
        <v>559</v>
      </c>
      <c r="F311" s="156" t="s">
        <v>558</v>
      </c>
      <c r="I311" s="155"/>
      <c r="J311" s="154">
        <f>BK311</f>
        <v>0</v>
      </c>
      <c r="L311" s="153"/>
      <c r="M311" s="152"/>
      <c r="P311" s="151">
        <f>SUM(P312:P318)</f>
        <v>0</v>
      </c>
      <c r="R311" s="151">
        <f>SUM(R312:R318)</f>
        <v>0.54239999999999999</v>
      </c>
      <c r="T311" s="150">
        <f>SUM(T312:T318)</f>
        <v>0</v>
      </c>
      <c r="AR311" s="148" t="s">
        <v>11</v>
      </c>
      <c r="AT311" s="149" t="s">
        <v>12</v>
      </c>
      <c r="AU311" s="149" t="s">
        <v>11</v>
      </c>
      <c r="AY311" s="148" t="s">
        <v>103</v>
      </c>
      <c r="BK311" s="147">
        <f>SUM(BK312:BK318)</f>
        <v>0</v>
      </c>
    </row>
    <row r="312" spans="2:65" s="2" customFormat="1" ht="24.15" customHeight="1">
      <c r="B312" s="3"/>
      <c r="C312" s="145" t="s">
        <v>557</v>
      </c>
      <c r="D312" s="145" t="s">
        <v>110</v>
      </c>
      <c r="E312" s="144" t="s">
        <v>556</v>
      </c>
      <c r="F312" s="143" t="s">
        <v>555</v>
      </c>
      <c r="G312" s="142" t="s">
        <v>237</v>
      </c>
      <c r="H312" s="141">
        <v>5</v>
      </c>
      <c r="I312" s="140"/>
      <c r="J312" s="139">
        <f>ROUND(I312*H312,2)</f>
        <v>0</v>
      </c>
      <c r="K312" s="138"/>
      <c r="L312" s="3"/>
      <c r="M312" s="137" t="s">
        <v>0</v>
      </c>
      <c r="N312" s="136" t="s">
        <v>66</v>
      </c>
      <c r="P312" s="135">
        <f>O312*H312</f>
        <v>0</v>
      </c>
      <c r="Q312" s="135">
        <v>4.6800000000000001E-3</v>
      </c>
      <c r="R312" s="135">
        <f>Q312*H312</f>
        <v>2.3400000000000001E-2</v>
      </c>
      <c r="S312" s="135">
        <v>0</v>
      </c>
      <c r="T312" s="134">
        <f>S312*H312</f>
        <v>0</v>
      </c>
      <c r="AR312" s="132" t="s">
        <v>122</v>
      </c>
      <c r="AT312" s="132" t="s">
        <v>110</v>
      </c>
      <c r="AU312" s="132" t="s">
        <v>4</v>
      </c>
      <c r="AY312" s="103" t="s">
        <v>103</v>
      </c>
      <c r="BE312" s="133">
        <f>IF(N312="základní",J312,0)</f>
        <v>0</v>
      </c>
      <c r="BF312" s="133">
        <f>IF(N312="snížená",J312,0)</f>
        <v>0</v>
      </c>
      <c r="BG312" s="133">
        <f>IF(N312="zákl. přenesená",J312,0)</f>
        <v>0</v>
      </c>
      <c r="BH312" s="133">
        <f>IF(N312="sníž. přenesená",J312,0)</f>
        <v>0</v>
      </c>
      <c r="BI312" s="133">
        <f>IF(N312="nulová",J312,0)</f>
        <v>0</v>
      </c>
      <c r="BJ312" s="103" t="s">
        <v>11</v>
      </c>
      <c r="BK312" s="133">
        <f>ROUND(I312*H312,2)</f>
        <v>0</v>
      </c>
      <c r="BL312" s="103" t="s">
        <v>122</v>
      </c>
      <c r="BM312" s="132" t="s">
        <v>554</v>
      </c>
    </row>
    <row r="313" spans="2:65" s="2" customFormat="1" ht="26.1">
      <c r="B313" s="3"/>
      <c r="D313" s="128" t="s">
        <v>106</v>
      </c>
      <c r="F313" s="131" t="s">
        <v>553</v>
      </c>
      <c r="I313" s="130"/>
      <c r="L313" s="3"/>
      <c r="M313" s="129"/>
      <c r="T313" s="62"/>
      <c r="AT313" s="103" t="s">
        <v>106</v>
      </c>
      <c r="AU313" s="103" t="s">
        <v>4</v>
      </c>
    </row>
    <row r="314" spans="2:65" s="2" customFormat="1">
      <c r="B314" s="3"/>
      <c r="D314" s="160" t="s">
        <v>118</v>
      </c>
      <c r="F314" s="159" t="s">
        <v>552</v>
      </c>
      <c r="I314" s="130"/>
      <c r="L314" s="3"/>
      <c r="M314" s="129"/>
      <c r="T314" s="62"/>
      <c r="AT314" s="103" t="s">
        <v>118</v>
      </c>
      <c r="AU314" s="103" t="s">
        <v>4</v>
      </c>
    </row>
    <row r="315" spans="2:65" s="2" customFormat="1" ht="24.15" customHeight="1">
      <c r="B315" s="3"/>
      <c r="C315" s="182" t="s">
        <v>551</v>
      </c>
      <c r="D315" s="182" t="s">
        <v>373</v>
      </c>
      <c r="E315" s="181" t="s">
        <v>550</v>
      </c>
      <c r="F315" s="180" t="s">
        <v>548</v>
      </c>
      <c r="G315" s="179" t="s">
        <v>237</v>
      </c>
      <c r="H315" s="178">
        <v>5</v>
      </c>
      <c r="I315" s="177"/>
      <c r="J315" s="176">
        <f>ROUND(I315*H315,2)</f>
        <v>0</v>
      </c>
      <c r="K315" s="175"/>
      <c r="L315" s="174"/>
      <c r="M315" s="173" t="s">
        <v>0</v>
      </c>
      <c r="N315" s="172" t="s">
        <v>66</v>
      </c>
      <c r="P315" s="135">
        <f>O315*H315</f>
        <v>0</v>
      </c>
      <c r="Q315" s="135">
        <v>2.8E-3</v>
      </c>
      <c r="R315" s="135">
        <f>Q315*H315</f>
        <v>1.4E-2</v>
      </c>
      <c r="S315" s="135">
        <v>0</v>
      </c>
      <c r="T315" s="134">
        <f>S315*H315</f>
        <v>0</v>
      </c>
      <c r="AR315" s="132" t="s">
        <v>374</v>
      </c>
      <c r="AT315" s="132" t="s">
        <v>373</v>
      </c>
      <c r="AU315" s="132" t="s">
        <v>4</v>
      </c>
      <c r="AY315" s="103" t="s">
        <v>103</v>
      </c>
      <c r="BE315" s="133">
        <f>IF(N315="základní",J315,0)</f>
        <v>0</v>
      </c>
      <c r="BF315" s="133">
        <f>IF(N315="snížená",J315,0)</f>
        <v>0</v>
      </c>
      <c r="BG315" s="133">
        <f>IF(N315="zákl. přenesená",J315,0)</f>
        <v>0</v>
      </c>
      <c r="BH315" s="133">
        <f>IF(N315="sníž. přenesená",J315,0)</f>
        <v>0</v>
      </c>
      <c r="BI315" s="133">
        <f>IF(N315="nulová",J315,0)</f>
        <v>0</v>
      </c>
      <c r="BJ315" s="103" t="s">
        <v>11</v>
      </c>
      <c r="BK315" s="133">
        <f>ROUND(I315*H315,2)</f>
        <v>0</v>
      </c>
      <c r="BL315" s="103" t="s">
        <v>122</v>
      </c>
      <c r="BM315" s="132" t="s">
        <v>549</v>
      </c>
    </row>
    <row r="316" spans="2:65" s="2" customFormat="1">
      <c r="B316" s="3"/>
      <c r="D316" s="128" t="s">
        <v>106</v>
      </c>
      <c r="F316" s="131" t="s">
        <v>548</v>
      </c>
      <c r="I316" s="130"/>
      <c r="L316" s="3"/>
      <c r="M316" s="129"/>
      <c r="T316" s="62"/>
      <c r="AT316" s="103" t="s">
        <v>106</v>
      </c>
      <c r="AU316" s="103" t="s">
        <v>4</v>
      </c>
    </row>
    <row r="317" spans="2:65" s="2" customFormat="1" ht="16.5" customHeight="1">
      <c r="B317" s="3"/>
      <c r="C317" s="182" t="s">
        <v>547</v>
      </c>
      <c r="D317" s="182" t="s">
        <v>373</v>
      </c>
      <c r="E317" s="181" t="s">
        <v>546</v>
      </c>
      <c r="F317" s="180" t="s">
        <v>544</v>
      </c>
      <c r="G317" s="179" t="s">
        <v>237</v>
      </c>
      <c r="H317" s="178">
        <v>5</v>
      </c>
      <c r="I317" s="177"/>
      <c r="J317" s="176">
        <f>ROUND(I317*H317,2)</f>
        <v>0</v>
      </c>
      <c r="K317" s="175"/>
      <c r="L317" s="174"/>
      <c r="M317" s="173" t="s">
        <v>0</v>
      </c>
      <c r="N317" s="172" t="s">
        <v>66</v>
      </c>
      <c r="P317" s="135">
        <f>O317*H317</f>
        <v>0</v>
      </c>
      <c r="Q317" s="135">
        <v>0.10100000000000001</v>
      </c>
      <c r="R317" s="135">
        <f>Q317*H317</f>
        <v>0.505</v>
      </c>
      <c r="S317" s="135">
        <v>0</v>
      </c>
      <c r="T317" s="134">
        <f>S317*H317</f>
        <v>0</v>
      </c>
      <c r="AR317" s="132" t="s">
        <v>374</v>
      </c>
      <c r="AT317" s="132" t="s">
        <v>373</v>
      </c>
      <c r="AU317" s="132" t="s">
        <v>4</v>
      </c>
      <c r="AY317" s="103" t="s">
        <v>103</v>
      </c>
      <c r="BE317" s="133">
        <f>IF(N317="základní",J317,0)</f>
        <v>0</v>
      </c>
      <c r="BF317" s="133">
        <f>IF(N317="snížená",J317,0)</f>
        <v>0</v>
      </c>
      <c r="BG317" s="133">
        <f>IF(N317="zákl. přenesená",J317,0)</f>
        <v>0</v>
      </c>
      <c r="BH317" s="133">
        <f>IF(N317="sníž. přenesená",J317,0)</f>
        <v>0</v>
      </c>
      <c r="BI317" s="133">
        <f>IF(N317="nulová",J317,0)</f>
        <v>0</v>
      </c>
      <c r="BJ317" s="103" t="s">
        <v>11</v>
      </c>
      <c r="BK317" s="133">
        <f>ROUND(I317*H317,2)</f>
        <v>0</v>
      </c>
      <c r="BL317" s="103" t="s">
        <v>122</v>
      </c>
      <c r="BM317" s="132" t="s">
        <v>545</v>
      </c>
    </row>
    <row r="318" spans="2:65" s="2" customFormat="1">
      <c r="B318" s="3"/>
      <c r="D318" s="128" t="s">
        <v>106</v>
      </c>
      <c r="F318" s="131" t="s">
        <v>544</v>
      </c>
      <c r="I318" s="130"/>
      <c r="L318" s="3"/>
      <c r="M318" s="129"/>
      <c r="T318" s="62"/>
      <c r="AT318" s="103" t="s">
        <v>106</v>
      </c>
      <c r="AU318" s="103" t="s">
        <v>4</v>
      </c>
    </row>
    <row r="319" spans="2:65" s="146" customFormat="1" ht="22.8" customHeight="1">
      <c r="B319" s="153"/>
      <c r="D319" s="148" t="s">
        <v>12</v>
      </c>
      <c r="E319" s="156" t="s">
        <v>122</v>
      </c>
      <c r="F319" s="156" t="s">
        <v>543</v>
      </c>
      <c r="I319" s="155"/>
      <c r="J319" s="154">
        <f>BK319</f>
        <v>0</v>
      </c>
      <c r="L319" s="153"/>
      <c r="M319" s="152"/>
      <c r="P319" s="151">
        <f>SUM(P320:P330)</f>
        <v>0</v>
      </c>
      <c r="R319" s="151">
        <f>SUM(R320:R330)</f>
        <v>9.5849999999999998E-3</v>
      </c>
      <c r="T319" s="150">
        <f>SUM(T320:T330)</f>
        <v>0</v>
      </c>
      <c r="AR319" s="148" t="s">
        <v>11</v>
      </c>
      <c r="AT319" s="149" t="s">
        <v>12</v>
      </c>
      <c r="AU319" s="149" t="s">
        <v>11</v>
      </c>
      <c r="AY319" s="148" t="s">
        <v>103</v>
      </c>
      <c r="BK319" s="147">
        <f>SUM(BK320:BK330)</f>
        <v>0</v>
      </c>
    </row>
    <row r="320" spans="2:65" s="2" customFormat="1" ht="24.15" customHeight="1">
      <c r="B320" s="3"/>
      <c r="C320" s="145" t="s">
        <v>542</v>
      </c>
      <c r="D320" s="145" t="s">
        <v>110</v>
      </c>
      <c r="E320" s="144" t="s">
        <v>541</v>
      </c>
      <c r="F320" s="143" t="s">
        <v>540</v>
      </c>
      <c r="G320" s="142" t="s">
        <v>171</v>
      </c>
      <c r="H320" s="141">
        <v>6.57</v>
      </c>
      <c r="I320" s="140"/>
      <c r="J320" s="139">
        <f>ROUND(I320*H320,2)</f>
        <v>0</v>
      </c>
      <c r="K320" s="138"/>
      <c r="L320" s="3"/>
      <c r="M320" s="137" t="s">
        <v>0</v>
      </c>
      <c r="N320" s="136" t="s">
        <v>66</v>
      </c>
      <c r="P320" s="135">
        <f>O320*H320</f>
        <v>0</v>
      </c>
      <c r="Q320" s="135">
        <v>0</v>
      </c>
      <c r="R320" s="135">
        <f>Q320*H320</f>
        <v>0</v>
      </c>
      <c r="S320" s="135">
        <v>0</v>
      </c>
      <c r="T320" s="134">
        <f>S320*H320</f>
        <v>0</v>
      </c>
      <c r="AR320" s="132" t="s">
        <v>122</v>
      </c>
      <c r="AT320" s="132" t="s">
        <v>110</v>
      </c>
      <c r="AU320" s="132" t="s">
        <v>4</v>
      </c>
      <c r="AY320" s="103" t="s">
        <v>103</v>
      </c>
      <c r="BE320" s="133">
        <f>IF(N320="základní",J320,0)</f>
        <v>0</v>
      </c>
      <c r="BF320" s="133">
        <f>IF(N320="snížená",J320,0)</f>
        <v>0</v>
      </c>
      <c r="BG320" s="133">
        <f>IF(N320="zákl. přenesená",J320,0)</f>
        <v>0</v>
      </c>
      <c r="BH320" s="133">
        <f>IF(N320="sníž. přenesená",J320,0)</f>
        <v>0</v>
      </c>
      <c r="BI320" s="133">
        <f>IF(N320="nulová",J320,0)</f>
        <v>0</v>
      </c>
      <c r="BJ320" s="103" t="s">
        <v>11</v>
      </c>
      <c r="BK320" s="133">
        <f>ROUND(I320*H320,2)</f>
        <v>0</v>
      </c>
      <c r="BL320" s="103" t="s">
        <v>122</v>
      </c>
      <c r="BM320" s="132" t="s">
        <v>539</v>
      </c>
    </row>
    <row r="321" spans="2:65" s="2" customFormat="1" ht="17.399999999999999">
      <c r="B321" s="3"/>
      <c r="D321" s="128" t="s">
        <v>106</v>
      </c>
      <c r="F321" s="131" t="s">
        <v>538</v>
      </c>
      <c r="I321" s="130"/>
      <c r="L321" s="3"/>
      <c r="M321" s="129"/>
      <c r="T321" s="62"/>
      <c r="AT321" s="103" t="s">
        <v>106</v>
      </c>
      <c r="AU321" s="103" t="s">
        <v>4</v>
      </c>
    </row>
    <row r="322" spans="2:65" s="2" customFormat="1">
      <c r="B322" s="3"/>
      <c r="D322" s="160" t="s">
        <v>118</v>
      </c>
      <c r="F322" s="159" t="s">
        <v>537</v>
      </c>
      <c r="I322" s="130"/>
      <c r="L322" s="3"/>
      <c r="M322" s="129"/>
      <c r="T322" s="62"/>
      <c r="AT322" s="103" t="s">
        <v>118</v>
      </c>
      <c r="AU322" s="103" t="s">
        <v>4</v>
      </c>
    </row>
    <row r="323" spans="2:65" s="2" customFormat="1" ht="36">
      <c r="B323" s="3"/>
      <c r="D323" s="128" t="s">
        <v>218</v>
      </c>
      <c r="F323" s="171" t="s">
        <v>515</v>
      </c>
      <c r="I323" s="130"/>
      <c r="L323" s="3"/>
      <c r="M323" s="129"/>
      <c r="T323" s="62"/>
      <c r="AT323" s="103" t="s">
        <v>218</v>
      </c>
      <c r="AU323" s="103" t="s">
        <v>4</v>
      </c>
    </row>
    <row r="324" spans="2:65" s="119" customFormat="1">
      <c r="B324" s="124"/>
      <c r="D324" s="128" t="s">
        <v>104</v>
      </c>
      <c r="E324" s="120" t="s">
        <v>0</v>
      </c>
      <c r="F324" s="127" t="s">
        <v>536</v>
      </c>
      <c r="H324" s="126">
        <v>6.57</v>
      </c>
      <c r="I324" s="125"/>
      <c r="L324" s="124"/>
      <c r="M324" s="162"/>
      <c r="T324" s="161"/>
      <c r="AT324" s="120" t="s">
        <v>104</v>
      </c>
      <c r="AU324" s="120" t="s">
        <v>4</v>
      </c>
      <c r="AV324" s="119" t="s">
        <v>4</v>
      </c>
      <c r="AW324" s="119" t="s">
        <v>74</v>
      </c>
      <c r="AX324" s="119" t="s">
        <v>11</v>
      </c>
      <c r="AY324" s="120" t="s">
        <v>103</v>
      </c>
    </row>
    <row r="325" spans="2:65" s="2" customFormat="1" ht="33" customHeight="1">
      <c r="B325" s="3"/>
      <c r="C325" s="145" t="s">
        <v>535</v>
      </c>
      <c r="D325" s="145" t="s">
        <v>110</v>
      </c>
      <c r="E325" s="144" t="s">
        <v>534</v>
      </c>
      <c r="F325" s="143" t="s">
        <v>533</v>
      </c>
      <c r="G325" s="142" t="s">
        <v>171</v>
      </c>
      <c r="H325" s="141">
        <v>0.75</v>
      </c>
      <c r="I325" s="140"/>
      <c r="J325" s="139">
        <f>ROUND(I325*H325,2)</f>
        <v>0</v>
      </c>
      <c r="K325" s="138"/>
      <c r="L325" s="3"/>
      <c r="M325" s="137" t="s">
        <v>0</v>
      </c>
      <c r="N325" s="136" t="s">
        <v>66</v>
      </c>
      <c r="P325" s="135">
        <f>O325*H325</f>
        <v>0</v>
      </c>
      <c r="Q325" s="135">
        <v>0</v>
      </c>
      <c r="R325" s="135">
        <f>Q325*H325</f>
        <v>0</v>
      </c>
      <c r="S325" s="135">
        <v>0</v>
      </c>
      <c r="T325" s="134">
        <f>S325*H325</f>
        <v>0</v>
      </c>
      <c r="AR325" s="132" t="s">
        <v>122</v>
      </c>
      <c r="AT325" s="132" t="s">
        <v>110</v>
      </c>
      <c r="AU325" s="132" t="s">
        <v>4</v>
      </c>
      <c r="AY325" s="103" t="s">
        <v>103</v>
      </c>
      <c r="BE325" s="133">
        <f>IF(N325="základní",J325,0)</f>
        <v>0</v>
      </c>
      <c r="BF325" s="133">
        <f>IF(N325="snížená",J325,0)</f>
        <v>0</v>
      </c>
      <c r="BG325" s="133">
        <f>IF(N325="zákl. přenesená",J325,0)</f>
        <v>0</v>
      </c>
      <c r="BH325" s="133">
        <f>IF(N325="sníž. přenesená",J325,0)</f>
        <v>0</v>
      </c>
      <c r="BI325" s="133">
        <f>IF(N325="nulová",J325,0)</f>
        <v>0</v>
      </c>
      <c r="BJ325" s="103" t="s">
        <v>11</v>
      </c>
      <c r="BK325" s="133">
        <f>ROUND(I325*H325,2)</f>
        <v>0</v>
      </c>
      <c r="BL325" s="103" t="s">
        <v>122</v>
      </c>
      <c r="BM325" s="132" t="s">
        <v>532</v>
      </c>
    </row>
    <row r="326" spans="2:65" s="2" customFormat="1" ht="17.399999999999999">
      <c r="B326" s="3"/>
      <c r="D326" s="128" t="s">
        <v>106</v>
      </c>
      <c r="F326" s="131" t="s">
        <v>531</v>
      </c>
      <c r="I326" s="130"/>
      <c r="L326" s="3"/>
      <c r="M326" s="129"/>
      <c r="T326" s="62"/>
      <c r="AT326" s="103" t="s">
        <v>106</v>
      </c>
      <c r="AU326" s="103" t="s">
        <v>4</v>
      </c>
    </row>
    <row r="327" spans="2:65" s="2" customFormat="1">
      <c r="B327" s="3"/>
      <c r="D327" s="160" t="s">
        <v>118</v>
      </c>
      <c r="F327" s="159" t="s">
        <v>530</v>
      </c>
      <c r="I327" s="130"/>
      <c r="L327" s="3"/>
      <c r="M327" s="129"/>
      <c r="T327" s="62"/>
      <c r="AT327" s="103" t="s">
        <v>118</v>
      </c>
      <c r="AU327" s="103" t="s">
        <v>4</v>
      </c>
    </row>
    <row r="328" spans="2:65" s="2" customFormat="1" ht="16.5" customHeight="1">
      <c r="B328" s="3"/>
      <c r="C328" s="145" t="s">
        <v>529</v>
      </c>
      <c r="D328" s="145" t="s">
        <v>110</v>
      </c>
      <c r="E328" s="144" t="s">
        <v>528</v>
      </c>
      <c r="F328" s="143" t="s">
        <v>527</v>
      </c>
      <c r="G328" s="142" t="s">
        <v>111</v>
      </c>
      <c r="H328" s="141">
        <v>1.5</v>
      </c>
      <c r="I328" s="140"/>
      <c r="J328" s="139">
        <f>ROUND(I328*H328,2)</f>
        <v>0</v>
      </c>
      <c r="K328" s="138"/>
      <c r="L328" s="3"/>
      <c r="M328" s="137" t="s">
        <v>0</v>
      </c>
      <c r="N328" s="136" t="s">
        <v>66</v>
      </c>
      <c r="P328" s="135">
        <f>O328*H328</f>
        <v>0</v>
      </c>
      <c r="Q328" s="135">
        <v>6.3899999999999998E-3</v>
      </c>
      <c r="R328" s="135">
        <f>Q328*H328</f>
        <v>9.5849999999999998E-3</v>
      </c>
      <c r="S328" s="135">
        <v>0</v>
      </c>
      <c r="T328" s="134">
        <f>S328*H328</f>
        <v>0</v>
      </c>
      <c r="AR328" s="132" t="s">
        <v>122</v>
      </c>
      <c r="AT328" s="132" t="s">
        <v>110</v>
      </c>
      <c r="AU328" s="132" t="s">
        <v>4</v>
      </c>
      <c r="AY328" s="103" t="s">
        <v>103</v>
      </c>
      <c r="BE328" s="133">
        <f>IF(N328="základní",J328,0)</f>
        <v>0</v>
      </c>
      <c r="BF328" s="133">
        <f>IF(N328="snížená",J328,0)</f>
        <v>0</v>
      </c>
      <c r="BG328" s="133">
        <f>IF(N328="zákl. přenesená",J328,0)</f>
        <v>0</v>
      </c>
      <c r="BH328" s="133">
        <f>IF(N328="sníž. přenesená",J328,0)</f>
        <v>0</v>
      </c>
      <c r="BI328" s="133">
        <f>IF(N328="nulová",J328,0)</f>
        <v>0</v>
      </c>
      <c r="BJ328" s="103" t="s">
        <v>11</v>
      </c>
      <c r="BK328" s="133">
        <f>ROUND(I328*H328,2)</f>
        <v>0</v>
      </c>
      <c r="BL328" s="103" t="s">
        <v>122</v>
      </c>
      <c r="BM328" s="132" t="s">
        <v>526</v>
      </c>
    </row>
    <row r="329" spans="2:65" s="2" customFormat="1" ht="17.399999999999999">
      <c r="B329" s="3"/>
      <c r="D329" s="128" t="s">
        <v>106</v>
      </c>
      <c r="F329" s="131" t="s">
        <v>525</v>
      </c>
      <c r="I329" s="130"/>
      <c r="L329" s="3"/>
      <c r="M329" s="129"/>
      <c r="T329" s="62"/>
      <c r="AT329" s="103" t="s">
        <v>106</v>
      </c>
      <c r="AU329" s="103" t="s">
        <v>4</v>
      </c>
    </row>
    <row r="330" spans="2:65" s="2" customFormat="1">
      <c r="B330" s="3"/>
      <c r="D330" s="160" t="s">
        <v>118</v>
      </c>
      <c r="F330" s="159" t="s">
        <v>524</v>
      </c>
      <c r="I330" s="130"/>
      <c r="L330" s="3"/>
      <c r="M330" s="129"/>
      <c r="T330" s="62"/>
      <c r="AT330" s="103" t="s">
        <v>118</v>
      </c>
      <c r="AU330" s="103" t="s">
        <v>4</v>
      </c>
    </row>
    <row r="331" spans="2:65" s="146" customFormat="1" ht="22.8" customHeight="1">
      <c r="B331" s="153"/>
      <c r="D331" s="148" t="s">
        <v>12</v>
      </c>
      <c r="E331" s="156" t="s">
        <v>523</v>
      </c>
      <c r="F331" s="156" t="s">
        <v>522</v>
      </c>
      <c r="I331" s="155"/>
      <c r="J331" s="154">
        <f>BK331</f>
        <v>0</v>
      </c>
      <c r="L331" s="153"/>
      <c r="M331" s="152"/>
      <c r="P331" s="151">
        <f>SUM(P332:P372)</f>
        <v>0</v>
      </c>
      <c r="R331" s="151">
        <f>SUM(R332:R372)</f>
        <v>0</v>
      </c>
      <c r="T331" s="150">
        <f>SUM(T332:T372)</f>
        <v>0</v>
      </c>
      <c r="AR331" s="148" t="s">
        <v>11</v>
      </c>
      <c r="AT331" s="149" t="s">
        <v>12</v>
      </c>
      <c r="AU331" s="149" t="s">
        <v>11</v>
      </c>
      <c r="AY331" s="148" t="s">
        <v>103</v>
      </c>
      <c r="BK331" s="147">
        <f>SUM(BK332:BK372)</f>
        <v>0</v>
      </c>
    </row>
    <row r="332" spans="2:65" s="2" customFormat="1" ht="21.75" customHeight="1">
      <c r="B332" s="3"/>
      <c r="C332" s="145" t="s">
        <v>521</v>
      </c>
      <c r="D332" s="145" t="s">
        <v>110</v>
      </c>
      <c r="E332" s="144" t="s">
        <v>520</v>
      </c>
      <c r="F332" s="143" t="s">
        <v>519</v>
      </c>
      <c r="G332" s="142" t="s">
        <v>111</v>
      </c>
      <c r="H332" s="141">
        <v>48.6</v>
      </c>
      <c r="I332" s="140"/>
      <c r="J332" s="139">
        <f>ROUND(I332*H332,2)</f>
        <v>0</v>
      </c>
      <c r="K332" s="138"/>
      <c r="L332" s="3"/>
      <c r="M332" s="137" t="s">
        <v>0</v>
      </c>
      <c r="N332" s="136" t="s">
        <v>66</v>
      </c>
      <c r="P332" s="135">
        <f>O332*H332</f>
        <v>0</v>
      </c>
      <c r="Q332" s="135">
        <v>0</v>
      </c>
      <c r="R332" s="135">
        <f>Q332*H332</f>
        <v>0</v>
      </c>
      <c r="S332" s="135">
        <v>0</v>
      </c>
      <c r="T332" s="134">
        <f>S332*H332</f>
        <v>0</v>
      </c>
      <c r="AR332" s="132" t="s">
        <v>122</v>
      </c>
      <c r="AT332" s="132" t="s">
        <v>110</v>
      </c>
      <c r="AU332" s="132" t="s">
        <v>4</v>
      </c>
      <c r="AY332" s="103" t="s">
        <v>103</v>
      </c>
      <c r="BE332" s="133">
        <f>IF(N332="základní",J332,0)</f>
        <v>0</v>
      </c>
      <c r="BF332" s="133">
        <f>IF(N332="snížená",J332,0)</f>
        <v>0</v>
      </c>
      <c r="BG332" s="133">
        <f>IF(N332="zákl. přenesená",J332,0)</f>
        <v>0</v>
      </c>
      <c r="BH332" s="133">
        <f>IF(N332="sníž. přenesená",J332,0)</f>
        <v>0</v>
      </c>
      <c r="BI332" s="133">
        <f>IF(N332="nulová",J332,0)</f>
        <v>0</v>
      </c>
      <c r="BJ332" s="103" t="s">
        <v>11</v>
      </c>
      <c r="BK332" s="133">
        <f>ROUND(I332*H332,2)</f>
        <v>0</v>
      </c>
      <c r="BL332" s="103" t="s">
        <v>122</v>
      </c>
      <c r="BM332" s="132" t="s">
        <v>518</v>
      </c>
    </row>
    <row r="333" spans="2:65" s="2" customFormat="1" ht="17.399999999999999">
      <c r="B333" s="3"/>
      <c r="D333" s="128" t="s">
        <v>106</v>
      </c>
      <c r="F333" s="131" t="s">
        <v>517</v>
      </c>
      <c r="I333" s="130"/>
      <c r="L333" s="3"/>
      <c r="M333" s="129"/>
      <c r="T333" s="62"/>
      <c r="AT333" s="103" t="s">
        <v>106</v>
      </c>
      <c r="AU333" s="103" t="s">
        <v>4</v>
      </c>
    </row>
    <row r="334" spans="2:65" s="2" customFormat="1">
      <c r="B334" s="3"/>
      <c r="D334" s="160" t="s">
        <v>118</v>
      </c>
      <c r="F334" s="159" t="s">
        <v>516</v>
      </c>
      <c r="I334" s="130"/>
      <c r="L334" s="3"/>
      <c r="M334" s="129"/>
      <c r="T334" s="62"/>
      <c r="AT334" s="103" t="s">
        <v>118</v>
      </c>
      <c r="AU334" s="103" t="s">
        <v>4</v>
      </c>
    </row>
    <row r="335" spans="2:65" s="2" customFormat="1" ht="36">
      <c r="B335" s="3"/>
      <c r="D335" s="128" t="s">
        <v>218</v>
      </c>
      <c r="F335" s="171" t="s">
        <v>515</v>
      </c>
      <c r="I335" s="130"/>
      <c r="L335" s="3"/>
      <c r="M335" s="129"/>
      <c r="T335" s="62"/>
      <c r="AT335" s="103" t="s">
        <v>218</v>
      </c>
      <c r="AU335" s="103" t="s">
        <v>4</v>
      </c>
    </row>
    <row r="336" spans="2:65" s="119" customFormat="1">
      <c r="B336" s="124"/>
      <c r="D336" s="128" t="s">
        <v>104</v>
      </c>
      <c r="E336" s="120" t="s">
        <v>0</v>
      </c>
      <c r="F336" s="127" t="s">
        <v>514</v>
      </c>
      <c r="H336" s="126">
        <v>48.6</v>
      </c>
      <c r="I336" s="125"/>
      <c r="L336" s="124"/>
      <c r="M336" s="162"/>
      <c r="T336" s="161"/>
      <c r="AT336" s="120" t="s">
        <v>104</v>
      </c>
      <c r="AU336" s="120" t="s">
        <v>4</v>
      </c>
      <c r="AV336" s="119" t="s">
        <v>4</v>
      </c>
      <c r="AW336" s="119" t="s">
        <v>74</v>
      </c>
      <c r="AX336" s="119" t="s">
        <v>11</v>
      </c>
      <c r="AY336" s="120" t="s">
        <v>103</v>
      </c>
    </row>
    <row r="337" spans="2:65" s="2" customFormat="1" ht="21.75" customHeight="1">
      <c r="B337" s="3"/>
      <c r="C337" s="145" t="s">
        <v>513</v>
      </c>
      <c r="D337" s="145" t="s">
        <v>110</v>
      </c>
      <c r="E337" s="144" t="s">
        <v>512</v>
      </c>
      <c r="F337" s="143" t="s">
        <v>511</v>
      </c>
      <c r="G337" s="142" t="s">
        <v>111</v>
      </c>
      <c r="H337" s="141">
        <v>8.4</v>
      </c>
      <c r="I337" s="140"/>
      <c r="J337" s="139">
        <f>ROUND(I337*H337,2)</f>
        <v>0</v>
      </c>
      <c r="K337" s="138"/>
      <c r="L337" s="3"/>
      <c r="M337" s="137" t="s">
        <v>0</v>
      </c>
      <c r="N337" s="136" t="s">
        <v>66</v>
      </c>
      <c r="P337" s="135">
        <f>O337*H337</f>
        <v>0</v>
      </c>
      <c r="Q337" s="135">
        <v>0</v>
      </c>
      <c r="R337" s="135">
        <f>Q337*H337</f>
        <v>0</v>
      </c>
      <c r="S337" s="135">
        <v>0</v>
      </c>
      <c r="T337" s="134">
        <f>S337*H337</f>
        <v>0</v>
      </c>
      <c r="AR337" s="132" t="s">
        <v>122</v>
      </c>
      <c r="AT337" s="132" t="s">
        <v>110</v>
      </c>
      <c r="AU337" s="132" t="s">
        <v>4</v>
      </c>
      <c r="AY337" s="103" t="s">
        <v>103</v>
      </c>
      <c r="BE337" s="133">
        <f>IF(N337="základní",J337,0)</f>
        <v>0</v>
      </c>
      <c r="BF337" s="133">
        <f>IF(N337="snížená",J337,0)</f>
        <v>0</v>
      </c>
      <c r="BG337" s="133">
        <f>IF(N337="zákl. přenesená",J337,0)</f>
        <v>0</v>
      </c>
      <c r="BH337" s="133">
        <f>IF(N337="sníž. přenesená",J337,0)</f>
        <v>0</v>
      </c>
      <c r="BI337" s="133">
        <f>IF(N337="nulová",J337,0)</f>
        <v>0</v>
      </c>
      <c r="BJ337" s="103" t="s">
        <v>11</v>
      </c>
      <c r="BK337" s="133">
        <f>ROUND(I337*H337,2)</f>
        <v>0</v>
      </c>
      <c r="BL337" s="103" t="s">
        <v>122</v>
      </c>
      <c r="BM337" s="132" t="s">
        <v>510</v>
      </c>
    </row>
    <row r="338" spans="2:65" s="2" customFormat="1" ht="17.399999999999999">
      <c r="B338" s="3"/>
      <c r="D338" s="128" t="s">
        <v>106</v>
      </c>
      <c r="F338" s="131" t="s">
        <v>509</v>
      </c>
      <c r="I338" s="130"/>
      <c r="L338" s="3"/>
      <c r="M338" s="129"/>
      <c r="T338" s="62"/>
      <c r="AT338" s="103" t="s">
        <v>106</v>
      </c>
      <c r="AU338" s="103" t="s">
        <v>4</v>
      </c>
    </row>
    <row r="339" spans="2:65" s="2" customFormat="1">
      <c r="B339" s="3"/>
      <c r="D339" s="160" t="s">
        <v>118</v>
      </c>
      <c r="F339" s="159" t="s">
        <v>508</v>
      </c>
      <c r="I339" s="130"/>
      <c r="L339" s="3"/>
      <c r="M339" s="129"/>
      <c r="T339" s="62"/>
      <c r="AT339" s="103" t="s">
        <v>118</v>
      </c>
      <c r="AU339" s="103" t="s">
        <v>4</v>
      </c>
    </row>
    <row r="340" spans="2:65" s="119" customFormat="1">
      <c r="B340" s="124"/>
      <c r="D340" s="128" t="s">
        <v>104</v>
      </c>
      <c r="E340" s="120" t="s">
        <v>0</v>
      </c>
      <c r="F340" s="127" t="s">
        <v>507</v>
      </c>
      <c r="H340" s="126">
        <v>8.4</v>
      </c>
      <c r="I340" s="125"/>
      <c r="L340" s="124"/>
      <c r="M340" s="162"/>
      <c r="T340" s="161"/>
      <c r="AT340" s="120" t="s">
        <v>104</v>
      </c>
      <c r="AU340" s="120" t="s">
        <v>4</v>
      </c>
      <c r="AV340" s="119" t="s">
        <v>4</v>
      </c>
      <c r="AW340" s="119" t="s">
        <v>74</v>
      </c>
      <c r="AX340" s="119" t="s">
        <v>11</v>
      </c>
      <c r="AY340" s="120" t="s">
        <v>103</v>
      </c>
    </row>
    <row r="341" spans="2:65" s="2" customFormat="1" ht="33" customHeight="1">
      <c r="B341" s="3"/>
      <c r="C341" s="145" t="s">
        <v>506</v>
      </c>
      <c r="D341" s="145" t="s">
        <v>110</v>
      </c>
      <c r="E341" s="144" t="s">
        <v>505</v>
      </c>
      <c r="F341" s="143" t="s">
        <v>504</v>
      </c>
      <c r="G341" s="142" t="s">
        <v>111</v>
      </c>
      <c r="H341" s="141">
        <v>75.599999999999994</v>
      </c>
      <c r="I341" s="140"/>
      <c r="J341" s="139">
        <f>ROUND(I341*H341,2)</f>
        <v>0</v>
      </c>
      <c r="K341" s="138"/>
      <c r="L341" s="3"/>
      <c r="M341" s="137" t="s">
        <v>0</v>
      </c>
      <c r="N341" s="136" t="s">
        <v>66</v>
      </c>
      <c r="P341" s="135">
        <f>O341*H341</f>
        <v>0</v>
      </c>
      <c r="Q341" s="135">
        <v>0</v>
      </c>
      <c r="R341" s="135">
        <f>Q341*H341</f>
        <v>0</v>
      </c>
      <c r="S341" s="135">
        <v>0</v>
      </c>
      <c r="T341" s="134">
        <f>S341*H341</f>
        <v>0</v>
      </c>
      <c r="AR341" s="132" t="s">
        <v>122</v>
      </c>
      <c r="AT341" s="132" t="s">
        <v>110</v>
      </c>
      <c r="AU341" s="132" t="s">
        <v>4</v>
      </c>
      <c r="AY341" s="103" t="s">
        <v>103</v>
      </c>
      <c r="BE341" s="133">
        <f>IF(N341="základní",J341,0)</f>
        <v>0</v>
      </c>
      <c r="BF341" s="133">
        <f>IF(N341="snížená",J341,0)</f>
        <v>0</v>
      </c>
      <c r="BG341" s="133">
        <f>IF(N341="zákl. přenesená",J341,0)</f>
        <v>0</v>
      </c>
      <c r="BH341" s="133">
        <f>IF(N341="sníž. přenesená",J341,0)</f>
        <v>0</v>
      </c>
      <c r="BI341" s="133">
        <f>IF(N341="nulová",J341,0)</f>
        <v>0</v>
      </c>
      <c r="BJ341" s="103" t="s">
        <v>11</v>
      </c>
      <c r="BK341" s="133">
        <f>ROUND(I341*H341,2)</f>
        <v>0</v>
      </c>
      <c r="BL341" s="103" t="s">
        <v>122</v>
      </c>
      <c r="BM341" s="132" t="s">
        <v>503</v>
      </c>
    </row>
    <row r="342" spans="2:65" s="2" customFormat="1" ht="26.1">
      <c r="B342" s="3"/>
      <c r="D342" s="128" t="s">
        <v>106</v>
      </c>
      <c r="F342" s="131" t="s">
        <v>502</v>
      </c>
      <c r="I342" s="130"/>
      <c r="L342" s="3"/>
      <c r="M342" s="129"/>
      <c r="T342" s="62"/>
      <c r="AT342" s="103" t="s">
        <v>106</v>
      </c>
      <c r="AU342" s="103" t="s">
        <v>4</v>
      </c>
    </row>
    <row r="343" spans="2:65" s="2" customFormat="1">
      <c r="B343" s="3"/>
      <c r="D343" s="160" t="s">
        <v>118</v>
      </c>
      <c r="F343" s="159" t="s">
        <v>501</v>
      </c>
      <c r="I343" s="130"/>
      <c r="L343" s="3"/>
      <c r="M343" s="129"/>
      <c r="T343" s="62"/>
      <c r="AT343" s="103" t="s">
        <v>118</v>
      </c>
      <c r="AU343" s="103" t="s">
        <v>4</v>
      </c>
    </row>
    <row r="344" spans="2:65" s="119" customFormat="1">
      <c r="B344" s="124"/>
      <c r="D344" s="128" t="s">
        <v>104</v>
      </c>
      <c r="E344" s="120" t="s">
        <v>0</v>
      </c>
      <c r="F344" s="127" t="s">
        <v>479</v>
      </c>
      <c r="H344" s="126">
        <v>75.599999999999994</v>
      </c>
      <c r="I344" s="125"/>
      <c r="L344" s="124"/>
      <c r="M344" s="162"/>
      <c r="T344" s="161"/>
      <c r="AT344" s="120" t="s">
        <v>104</v>
      </c>
      <c r="AU344" s="120" t="s">
        <v>4</v>
      </c>
      <c r="AV344" s="119" t="s">
        <v>4</v>
      </c>
      <c r="AW344" s="119" t="s">
        <v>74</v>
      </c>
      <c r="AX344" s="119" t="s">
        <v>11</v>
      </c>
      <c r="AY344" s="120" t="s">
        <v>103</v>
      </c>
    </row>
    <row r="345" spans="2:65" s="2" customFormat="1" ht="33" customHeight="1">
      <c r="B345" s="3"/>
      <c r="C345" s="145" t="s">
        <v>500</v>
      </c>
      <c r="D345" s="145" t="s">
        <v>110</v>
      </c>
      <c r="E345" s="144" t="s">
        <v>499</v>
      </c>
      <c r="F345" s="143" t="s">
        <v>498</v>
      </c>
      <c r="G345" s="142" t="s">
        <v>111</v>
      </c>
      <c r="H345" s="141">
        <v>14.4</v>
      </c>
      <c r="I345" s="140"/>
      <c r="J345" s="139">
        <f>ROUND(I345*H345,2)</f>
        <v>0</v>
      </c>
      <c r="K345" s="138"/>
      <c r="L345" s="3"/>
      <c r="M345" s="137" t="s">
        <v>0</v>
      </c>
      <c r="N345" s="136" t="s">
        <v>66</v>
      </c>
      <c r="P345" s="135">
        <f>O345*H345</f>
        <v>0</v>
      </c>
      <c r="Q345" s="135">
        <v>0</v>
      </c>
      <c r="R345" s="135">
        <f>Q345*H345</f>
        <v>0</v>
      </c>
      <c r="S345" s="135">
        <v>0</v>
      </c>
      <c r="T345" s="134">
        <f>S345*H345</f>
        <v>0</v>
      </c>
      <c r="AR345" s="132" t="s">
        <v>122</v>
      </c>
      <c r="AT345" s="132" t="s">
        <v>110</v>
      </c>
      <c r="AU345" s="132" t="s">
        <v>4</v>
      </c>
      <c r="AY345" s="103" t="s">
        <v>103</v>
      </c>
      <c r="BE345" s="133">
        <f>IF(N345="základní",J345,0)</f>
        <v>0</v>
      </c>
      <c r="BF345" s="133">
        <f>IF(N345="snížená",J345,0)</f>
        <v>0</v>
      </c>
      <c r="BG345" s="133">
        <f>IF(N345="zákl. přenesená",J345,0)</f>
        <v>0</v>
      </c>
      <c r="BH345" s="133">
        <f>IF(N345="sníž. přenesená",J345,0)</f>
        <v>0</v>
      </c>
      <c r="BI345" s="133">
        <f>IF(N345="nulová",J345,0)</f>
        <v>0</v>
      </c>
      <c r="BJ345" s="103" t="s">
        <v>11</v>
      </c>
      <c r="BK345" s="133">
        <f>ROUND(I345*H345,2)</f>
        <v>0</v>
      </c>
      <c r="BL345" s="103" t="s">
        <v>122</v>
      </c>
      <c r="BM345" s="132" t="s">
        <v>497</v>
      </c>
    </row>
    <row r="346" spans="2:65" s="2" customFormat="1" ht="26.1">
      <c r="B346" s="3"/>
      <c r="D346" s="128" t="s">
        <v>106</v>
      </c>
      <c r="F346" s="131" t="s">
        <v>496</v>
      </c>
      <c r="I346" s="130"/>
      <c r="L346" s="3"/>
      <c r="M346" s="129"/>
      <c r="T346" s="62"/>
      <c r="AT346" s="103" t="s">
        <v>106</v>
      </c>
      <c r="AU346" s="103" t="s">
        <v>4</v>
      </c>
    </row>
    <row r="347" spans="2:65" s="2" customFormat="1">
      <c r="B347" s="3"/>
      <c r="D347" s="160" t="s">
        <v>118</v>
      </c>
      <c r="F347" s="159" t="s">
        <v>495</v>
      </c>
      <c r="I347" s="130"/>
      <c r="L347" s="3"/>
      <c r="M347" s="129"/>
      <c r="T347" s="62"/>
      <c r="AT347" s="103" t="s">
        <v>118</v>
      </c>
      <c r="AU347" s="103" t="s">
        <v>4</v>
      </c>
    </row>
    <row r="348" spans="2:65" s="119" customFormat="1">
      <c r="B348" s="124"/>
      <c r="D348" s="128" t="s">
        <v>104</v>
      </c>
      <c r="E348" s="120" t="s">
        <v>0</v>
      </c>
      <c r="F348" s="127" t="s">
        <v>480</v>
      </c>
      <c r="H348" s="126">
        <v>14.4</v>
      </c>
      <c r="I348" s="125"/>
      <c r="L348" s="124"/>
      <c r="M348" s="162"/>
      <c r="T348" s="161"/>
      <c r="AT348" s="120" t="s">
        <v>104</v>
      </c>
      <c r="AU348" s="120" t="s">
        <v>4</v>
      </c>
      <c r="AV348" s="119" t="s">
        <v>4</v>
      </c>
      <c r="AW348" s="119" t="s">
        <v>74</v>
      </c>
      <c r="AX348" s="119" t="s">
        <v>11</v>
      </c>
      <c r="AY348" s="120" t="s">
        <v>103</v>
      </c>
    </row>
    <row r="349" spans="2:65" s="2" customFormat="1" ht="24.15" customHeight="1">
      <c r="B349" s="3"/>
      <c r="C349" s="145" t="s">
        <v>494</v>
      </c>
      <c r="D349" s="145" t="s">
        <v>110</v>
      </c>
      <c r="E349" s="144" t="s">
        <v>493</v>
      </c>
      <c r="F349" s="143" t="s">
        <v>492</v>
      </c>
      <c r="G349" s="142" t="s">
        <v>111</v>
      </c>
      <c r="H349" s="141">
        <v>60</v>
      </c>
      <c r="I349" s="140"/>
      <c r="J349" s="139">
        <f>ROUND(I349*H349,2)</f>
        <v>0</v>
      </c>
      <c r="K349" s="138"/>
      <c r="L349" s="3"/>
      <c r="M349" s="137" t="s">
        <v>0</v>
      </c>
      <c r="N349" s="136" t="s">
        <v>66</v>
      </c>
      <c r="P349" s="135">
        <f>O349*H349</f>
        <v>0</v>
      </c>
      <c r="Q349" s="135">
        <v>0</v>
      </c>
      <c r="R349" s="135">
        <f>Q349*H349</f>
        <v>0</v>
      </c>
      <c r="S349" s="135">
        <v>0</v>
      </c>
      <c r="T349" s="134">
        <f>S349*H349</f>
        <v>0</v>
      </c>
      <c r="AR349" s="132" t="s">
        <v>122</v>
      </c>
      <c r="AT349" s="132" t="s">
        <v>110</v>
      </c>
      <c r="AU349" s="132" t="s">
        <v>4</v>
      </c>
      <c r="AY349" s="103" t="s">
        <v>103</v>
      </c>
      <c r="BE349" s="133">
        <f>IF(N349="základní",J349,0)</f>
        <v>0</v>
      </c>
      <c r="BF349" s="133">
        <f>IF(N349="snížená",J349,0)</f>
        <v>0</v>
      </c>
      <c r="BG349" s="133">
        <f>IF(N349="zákl. přenesená",J349,0)</f>
        <v>0</v>
      </c>
      <c r="BH349" s="133">
        <f>IF(N349="sníž. přenesená",J349,0)</f>
        <v>0</v>
      </c>
      <c r="BI349" s="133">
        <f>IF(N349="nulová",J349,0)</f>
        <v>0</v>
      </c>
      <c r="BJ349" s="103" t="s">
        <v>11</v>
      </c>
      <c r="BK349" s="133">
        <f>ROUND(I349*H349,2)</f>
        <v>0</v>
      </c>
      <c r="BL349" s="103" t="s">
        <v>122</v>
      </c>
      <c r="BM349" s="132" t="s">
        <v>491</v>
      </c>
    </row>
    <row r="350" spans="2:65" s="2" customFormat="1" ht="17.399999999999999">
      <c r="B350" s="3"/>
      <c r="D350" s="128" t="s">
        <v>106</v>
      </c>
      <c r="F350" s="131" t="s">
        <v>490</v>
      </c>
      <c r="I350" s="130"/>
      <c r="L350" s="3"/>
      <c r="M350" s="129"/>
      <c r="T350" s="62"/>
      <c r="AT350" s="103" t="s">
        <v>106</v>
      </c>
      <c r="AU350" s="103" t="s">
        <v>4</v>
      </c>
    </row>
    <row r="351" spans="2:65" s="2" customFormat="1">
      <c r="B351" s="3"/>
      <c r="D351" s="160" t="s">
        <v>118</v>
      </c>
      <c r="F351" s="159" t="s">
        <v>489</v>
      </c>
      <c r="I351" s="130"/>
      <c r="L351" s="3"/>
      <c r="M351" s="129"/>
      <c r="T351" s="62"/>
      <c r="AT351" s="103" t="s">
        <v>118</v>
      </c>
      <c r="AU351" s="103" t="s">
        <v>4</v>
      </c>
    </row>
    <row r="352" spans="2:65" s="119" customFormat="1">
      <c r="B352" s="124"/>
      <c r="D352" s="128" t="s">
        <v>104</v>
      </c>
      <c r="E352" s="120" t="s">
        <v>0</v>
      </c>
      <c r="F352" s="127" t="s">
        <v>488</v>
      </c>
      <c r="H352" s="126">
        <v>11.4</v>
      </c>
      <c r="I352" s="125"/>
      <c r="L352" s="124"/>
      <c r="M352" s="162"/>
      <c r="T352" s="161"/>
      <c r="AT352" s="120" t="s">
        <v>104</v>
      </c>
      <c r="AU352" s="120" t="s">
        <v>4</v>
      </c>
      <c r="AV352" s="119" t="s">
        <v>4</v>
      </c>
      <c r="AW352" s="119" t="s">
        <v>74</v>
      </c>
      <c r="AX352" s="119" t="s">
        <v>30</v>
      </c>
      <c r="AY352" s="120" t="s">
        <v>103</v>
      </c>
    </row>
    <row r="353" spans="2:65" s="119" customFormat="1">
      <c r="B353" s="124"/>
      <c r="D353" s="128" t="s">
        <v>104</v>
      </c>
      <c r="E353" s="120" t="s">
        <v>0</v>
      </c>
      <c r="F353" s="127" t="s">
        <v>487</v>
      </c>
      <c r="H353" s="126">
        <v>48.6</v>
      </c>
      <c r="I353" s="125"/>
      <c r="L353" s="124"/>
      <c r="M353" s="162"/>
      <c r="T353" s="161"/>
      <c r="AT353" s="120" t="s">
        <v>104</v>
      </c>
      <c r="AU353" s="120" t="s">
        <v>4</v>
      </c>
      <c r="AV353" s="119" t="s">
        <v>4</v>
      </c>
      <c r="AW353" s="119" t="s">
        <v>74</v>
      </c>
      <c r="AX353" s="119" t="s">
        <v>30</v>
      </c>
      <c r="AY353" s="120" t="s">
        <v>103</v>
      </c>
    </row>
    <row r="354" spans="2:65" s="163" customFormat="1">
      <c r="B354" s="167"/>
      <c r="D354" s="128" t="s">
        <v>104</v>
      </c>
      <c r="E354" s="164" t="s">
        <v>0</v>
      </c>
      <c r="F354" s="170" t="s">
        <v>183</v>
      </c>
      <c r="H354" s="169">
        <v>60</v>
      </c>
      <c r="I354" s="168"/>
      <c r="L354" s="167"/>
      <c r="M354" s="166"/>
      <c r="T354" s="165"/>
      <c r="AT354" s="164" t="s">
        <v>104</v>
      </c>
      <c r="AU354" s="164" t="s">
        <v>4</v>
      </c>
      <c r="AV354" s="163" t="s">
        <v>122</v>
      </c>
      <c r="AW354" s="163" t="s">
        <v>74</v>
      </c>
      <c r="AX354" s="163" t="s">
        <v>11</v>
      </c>
      <c r="AY354" s="164" t="s">
        <v>103</v>
      </c>
    </row>
    <row r="355" spans="2:65" s="2" customFormat="1" ht="24.15" customHeight="1">
      <c r="B355" s="3"/>
      <c r="C355" s="145" t="s">
        <v>486</v>
      </c>
      <c r="D355" s="145" t="s">
        <v>110</v>
      </c>
      <c r="E355" s="144" t="s">
        <v>485</v>
      </c>
      <c r="F355" s="143" t="s">
        <v>484</v>
      </c>
      <c r="G355" s="142" t="s">
        <v>111</v>
      </c>
      <c r="H355" s="141">
        <v>90</v>
      </c>
      <c r="I355" s="140"/>
      <c r="J355" s="139">
        <f>ROUND(I355*H355,2)</f>
        <v>0</v>
      </c>
      <c r="K355" s="138"/>
      <c r="L355" s="3"/>
      <c r="M355" s="137" t="s">
        <v>0</v>
      </c>
      <c r="N355" s="136" t="s">
        <v>66</v>
      </c>
      <c r="P355" s="135">
        <f>O355*H355</f>
        <v>0</v>
      </c>
      <c r="Q355" s="135">
        <v>0</v>
      </c>
      <c r="R355" s="135">
        <f>Q355*H355</f>
        <v>0</v>
      </c>
      <c r="S355" s="135">
        <v>0</v>
      </c>
      <c r="T355" s="134">
        <f>S355*H355</f>
        <v>0</v>
      </c>
      <c r="AR355" s="132" t="s">
        <v>122</v>
      </c>
      <c r="AT355" s="132" t="s">
        <v>110</v>
      </c>
      <c r="AU355" s="132" t="s">
        <v>4</v>
      </c>
      <c r="AY355" s="103" t="s">
        <v>103</v>
      </c>
      <c r="BE355" s="133">
        <f>IF(N355="základní",J355,0)</f>
        <v>0</v>
      </c>
      <c r="BF355" s="133">
        <f>IF(N355="snížená",J355,0)</f>
        <v>0</v>
      </c>
      <c r="BG355" s="133">
        <f>IF(N355="zákl. přenesená",J355,0)</f>
        <v>0</v>
      </c>
      <c r="BH355" s="133">
        <f>IF(N355="sníž. přenesená",J355,0)</f>
        <v>0</v>
      </c>
      <c r="BI355" s="133">
        <f>IF(N355="nulová",J355,0)</f>
        <v>0</v>
      </c>
      <c r="BJ355" s="103" t="s">
        <v>11</v>
      </c>
      <c r="BK355" s="133">
        <f>ROUND(I355*H355,2)</f>
        <v>0</v>
      </c>
      <c r="BL355" s="103" t="s">
        <v>122</v>
      </c>
      <c r="BM355" s="132" t="s">
        <v>483</v>
      </c>
    </row>
    <row r="356" spans="2:65" s="2" customFormat="1" ht="17.399999999999999">
      <c r="B356" s="3"/>
      <c r="D356" s="128" t="s">
        <v>106</v>
      </c>
      <c r="F356" s="131" t="s">
        <v>482</v>
      </c>
      <c r="I356" s="130"/>
      <c r="L356" s="3"/>
      <c r="M356" s="129"/>
      <c r="T356" s="62"/>
      <c r="AT356" s="103" t="s">
        <v>106</v>
      </c>
      <c r="AU356" s="103" t="s">
        <v>4</v>
      </c>
    </row>
    <row r="357" spans="2:65" s="2" customFormat="1">
      <c r="B357" s="3"/>
      <c r="D357" s="160" t="s">
        <v>118</v>
      </c>
      <c r="F357" s="159" t="s">
        <v>481</v>
      </c>
      <c r="I357" s="130"/>
      <c r="L357" s="3"/>
      <c r="M357" s="129"/>
      <c r="T357" s="62"/>
      <c r="AT357" s="103" t="s">
        <v>118</v>
      </c>
      <c r="AU357" s="103" t="s">
        <v>4</v>
      </c>
    </row>
    <row r="358" spans="2:65" s="119" customFormat="1">
      <c r="B358" s="124"/>
      <c r="D358" s="128" t="s">
        <v>104</v>
      </c>
      <c r="E358" s="120" t="s">
        <v>0</v>
      </c>
      <c r="F358" s="127" t="s">
        <v>480</v>
      </c>
      <c r="H358" s="126">
        <v>14.4</v>
      </c>
      <c r="I358" s="125"/>
      <c r="L358" s="124"/>
      <c r="M358" s="162"/>
      <c r="T358" s="161"/>
      <c r="AT358" s="120" t="s">
        <v>104</v>
      </c>
      <c r="AU358" s="120" t="s">
        <v>4</v>
      </c>
      <c r="AV358" s="119" t="s">
        <v>4</v>
      </c>
      <c r="AW358" s="119" t="s">
        <v>74</v>
      </c>
      <c r="AX358" s="119" t="s">
        <v>30</v>
      </c>
      <c r="AY358" s="120" t="s">
        <v>103</v>
      </c>
    </row>
    <row r="359" spans="2:65" s="119" customFormat="1">
      <c r="B359" s="124"/>
      <c r="D359" s="128" t="s">
        <v>104</v>
      </c>
      <c r="E359" s="120" t="s">
        <v>0</v>
      </c>
      <c r="F359" s="127" t="s">
        <v>479</v>
      </c>
      <c r="H359" s="126">
        <v>75.599999999999994</v>
      </c>
      <c r="I359" s="125"/>
      <c r="L359" s="124"/>
      <c r="M359" s="162"/>
      <c r="T359" s="161"/>
      <c r="AT359" s="120" t="s">
        <v>104</v>
      </c>
      <c r="AU359" s="120" t="s">
        <v>4</v>
      </c>
      <c r="AV359" s="119" t="s">
        <v>4</v>
      </c>
      <c r="AW359" s="119" t="s">
        <v>74</v>
      </c>
      <c r="AX359" s="119" t="s">
        <v>30</v>
      </c>
      <c r="AY359" s="120" t="s">
        <v>103</v>
      </c>
    </row>
    <row r="360" spans="2:65" s="163" customFormat="1">
      <c r="B360" s="167"/>
      <c r="D360" s="128" t="s">
        <v>104</v>
      </c>
      <c r="E360" s="164" t="s">
        <v>0</v>
      </c>
      <c r="F360" s="170" t="s">
        <v>183</v>
      </c>
      <c r="H360" s="169">
        <v>90</v>
      </c>
      <c r="I360" s="168"/>
      <c r="L360" s="167"/>
      <c r="M360" s="166"/>
      <c r="T360" s="165"/>
      <c r="AT360" s="164" t="s">
        <v>104</v>
      </c>
      <c r="AU360" s="164" t="s">
        <v>4</v>
      </c>
      <c r="AV360" s="163" t="s">
        <v>122</v>
      </c>
      <c r="AW360" s="163" t="s">
        <v>74</v>
      </c>
      <c r="AX360" s="163" t="s">
        <v>11</v>
      </c>
      <c r="AY360" s="164" t="s">
        <v>103</v>
      </c>
    </row>
    <row r="361" spans="2:65" s="2" customFormat="1" ht="21.75" customHeight="1">
      <c r="B361" s="3"/>
      <c r="C361" s="145" t="s">
        <v>478</v>
      </c>
      <c r="D361" s="145" t="s">
        <v>110</v>
      </c>
      <c r="E361" s="144" t="s">
        <v>477</v>
      </c>
      <c r="F361" s="143" t="s">
        <v>476</v>
      </c>
      <c r="G361" s="142" t="s">
        <v>111</v>
      </c>
      <c r="H361" s="141">
        <v>123.6</v>
      </c>
      <c r="I361" s="140"/>
      <c r="J361" s="139">
        <f>ROUND(I361*H361,2)</f>
        <v>0</v>
      </c>
      <c r="K361" s="138"/>
      <c r="L361" s="3"/>
      <c r="M361" s="137" t="s">
        <v>0</v>
      </c>
      <c r="N361" s="136" t="s">
        <v>66</v>
      </c>
      <c r="P361" s="135">
        <f>O361*H361</f>
        <v>0</v>
      </c>
      <c r="Q361" s="135">
        <v>0</v>
      </c>
      <c r="R361" s="135">
        <f>Q361*H361</f>
        <v>0</v>
      </c>
      <c r="S361" s="135">
        <v>0</v>
      </c>
      <c r="T361" s="134">
        <f>S361*H361</f>
        <v>0</v>
      </c>
      <c r="AR361" s="132" t="s">
        <v>122</v>
      </c>
      <c r="AT361" s="132" t="s">
        <v>110</v>
      </c>
      <c r="AU361" s="132" t="s">
        <v>4</v>
      </c>
      <c r="AY361" s="103" t="s">
        <v>103</v>
      </c>
      <c r="BE361" s="133">
        <f>IF(N361="základní",J361,0)</f>
        <v>0</v>
      </c>
      <c r="BF361" s="133">
        <f>IF(N361="snížená",J361,0)</f>
        <v>0</v>
      </c>
      <c r="BG361" s="133">
        <f>IF(N361="zákl. přenesená",J361,0)</f>
        <v>0</v>
      </c>
      <c r="BH361" s="133">
        <f>IF(N361="sníž. přenesená",J361,0)</f>
        <v>0</v>
      </c>
      <c r="BI361" s="133">
        <f>IF(N361="nulová",J361,0)</f>
        <v>0</v>
      </c>
      <c r="BJ361" s="103" t="s">
        <v>11</v>
      </c>
      <c r="BK361" s="133">
        <f>ROUND(I361*H361,2)</f>
        <v>0</v>
      </c>
      <c r="BL361" s="103" t="s">
        <v>122</v>
      </c>
      <c r="BM361" s="132" t="s">
        <v>475</v>
      </c>
    </row>
    <row r="362" spans="2:65" s="2" customFormat="1" ht="17.399999999999999">
      <c r="B362" s="3"/>
      <c r="D362" s="128" t="s">
        <v>106</v>
      </c>
      <c r="F362" s="131" t="s">
        <v>474</v>
      </c>
      <c r="I362" s="130"/>
      <c r="L362" s="3"/>
      <c r="M362" s="129"/>
      <c r="T362" s="62"/>
      <c r="AT362" s="103" t="s">
        <v>106</v>
      </c>
      <c r="AU362" s="103" t="s">
        <v>4</v>
      </c>
    </row>
    <row r="363" spans="2:65" s="2" customFormat="1">
      <c r="B363" s="3"/>
      <c r="D363" s="160" t="s">
        <v>118</v>
      </c>
      <c r="F363" s="159" t="s">
        <v>473</v>
      </c>
      <c r="I363" s="130"/>
      <c r="L363" s="3"/>
      <c r="M363" s="129"/>
      <c r="T363" s="62"/>
      <c r="AT363" s="103" t="s">
        <v>118</v>
      </c>
      <c r="AU363" s="103" t="s">
        <v>4</v>
      </c>
    </row>
    <row r="364" spans="2:65" s="119" customFormat="1">
      <c r="B364" s="124"/>
      <c r="D364" s="128" t="s">
        <v>104</v>
      </c>
      <c r="E364" s="120" t="s">
        <v>0</v>
      </c>
      <c r="F364" s="127" t="s">
        <v>466</v>
      </c>
      <c r="H364" s="126">
        <v>21</v>
      </c>
      <c r="I364" s="125"/>
      <c r="L364" s="124"/>
      <c r="M364" s="162"/>
      <c r="T364" s="161"/>
      <c r="AT364" s="120" t="s">
        <v>104</v>
      </c>
      <c r="AU364" s="120" t="s">
        <v>4</v>
      </c>
      <c r="AV364" s="119" t="s">
        <v>4</v>
      </c>
      <c r="AW364" s="119" t="s">
        <v>74</v>
      </c>
      <c r="AX364" s="119" t="s">
        <v>30</v>
      </c>
      <c r="AY364" s="120" t="s">
        <v>103</v>
      </c>
    </row>
    <row r="365" spans="2:65" s="119" customFormat="1">
      <c r="B365" s="124"/>
      <c r="D365" s="128" t="s">
        <v>104</v>
      </c>
      <c r="E365" s="120" t="s">
        <v>0</v>
      </c>
      <c r="F365" s="127" t="s">
        <v>465</v>
      </c>
      <c r="H365" s="126">
        <v>102.6</v>
      </c>
      <c r="I365" s="125"/>
      <c r="L365" s="124"/>
      <c r="M365" s="162"/>
      <c r="T365" s="161"/>
      <c r="AT365" s="120" t="s">
        <v>104</v>
      </c>
      <c r="AU365" s="120" t="s">
        <v>4</v>
      </c>
      <c r="AV365" s="119" t="s">
        <v>4</v>
      </c>
      <c r="AW365" s="119" t="s">
        <v>74</v>
      </c>
      <c r="AX365" s="119" t="s">
        <v>30</v>
      </c>
      <c r="AY365" s="120" t="s">
        <v>103</v>
      </c>
    </row>
    <row r="366" spans="2:65" s="163" customFormat="1">
      <c r="B366" s="167"/>
      <c r="D366" s="128" t="s">
        <v>104</v>
      </c>
      <c r="E366" s="164" t="s">
        <v>0</v>
      </c>
      <c r="F366" s="170" t="s">
        <v>183</v>
      </c>
      <c r="H366" s="169">
        <v>123.6</v>
      </c>
      <c r="I366" s="168"/>
      <c r="L366" s="167"/>
      <c r="M366" s="166"/>
      <c r="T366" s="165"/>
      <c r="AT366" s="164" t="s">
        <v>104</v>
      </c>
      <c r="AU366" s="164" t="s">
        <v>4</v>
      </c>
      <c r="AV366" s="163" t="s">
        <v>122</v>
      </c>
      <c r="AW366" s="163" t="s">
        <v>74</v>
      </c>
      <c r="AX366" s="163" t="s">
        <v>11</v>
      </c>
      <c r="AY366" s="164" t="s">
        <v>103</v>
      </c>
    </row>
    <row r="367" spans="2:65" s="2" customFormat="1" ht="33" customHeight="1">
      <c r="B367" s="3"/>
      <c r="C367" s="145" t="s">
        <v>472</v>
      </c>
      <c r="D367" s="145" t="s">
        <v>110</v>
      </c>
      <c r="E367" s="144" t="s">
        <v>471</v>
      </c>
      <c r="F367" s="143" t="s">
        <v>470</v>
      </c>
      <c r="G367" s="142" t="s">
        <v>111</v>
      </c>
      <c r="H367" s="141">
        <v>123.6</v>
      </c>
      <c r="I367" s="140"/>
      <c r="J367" s="139">
        <f>ROUND(I367*H367,2)</f>
        <v>0</v>
      </c>
      <c r="K367" s="138"/>
      <c r="L367" s="3"/>
      <c r="M367" s="137" t="s">
        <v>0</v>
      </c>
      <c r="N367" s="136" t="s">
        <v>66</v>
      </c>
      <c r="P367" s="135">
        <f>O367*H367</f>
        <v>0</v>
      </c>
      <c r="Q367" s="135">
        <v>0</v>
      </c>
      <c r="R367" s="135">
        <f>Q367*H367</f>
        <v>0</v>
      </c>
      <c r="S367" s="135">
        <v>0</v>
      </c>
      <c r="T367" s="134">
        <f>S367*H367</f>
        <v>0</v>
      </c>
      <c r="AR367" s="132" t="s">
        <v>122</v>
      </c>
      <c r="AT367" s="132" t="s">
        <v>110</v>
      </c>
      <c r="AU367" s="132" t="s">
        <v>4</v>
      </c>
      <c r="AY367" s="103" t="s">
        <v>103</v>
      </c>
      <c r="BE367" s="133">
        <f>IF(N367="základní",J367,0)</f>
        <v>0</v>
      </c>
      <c r="BF367" s="133">
        <f>IF(N367="snížená",J367,0)</f>
        <v>0</v>
      </c>
      <c r="BG367" s="133">
        <f>IF(N367="zákl. přenesená",J367,0)</f>
        <v>0</v>
      </c>
      <c r="BH367" s="133">
        <f>IF(N367="sníž. přenesená",J367,0)</f>
        <v>0</v>
      </c>
      <c r="BI367" s="133">
        <f>IF(N367="nulová",J367,0)</f>
        <v>0</v>
      </c>
      <c r="BJ367" s="103" t="s">
        <v>11</v>
      </c>
      <c r="BK367" s="133">
        <f>ROUND(I367*H367,2)</f>
        <v>0</v>
      </c>
      <c r="BL367" s="103" t="s">
        <v>122</v>
      </c>
      <c r="BM367" s="132" t="s">
        <v>469</v>
      </c>
    </row>
    <row r="368" spans="2:65" s="2" customFormat="1" ht="26.1">
      <c r="B368" s="3"/>
      <c r="D368" s="128" t="s">
        <v>106</v>
      </c>
      <c r="F368" s="131" t="s">
        <v>468</v>
      </c>
      <c r="I368" s="130"/>
      <c r="L368" s="3"/>
      <c r="M368" s="129"/>
      <c r="T368" s="62"/>
      <c r="AT368" s="103" t="s">
        <v>106</v>
      </c>
      <c r="AU368" s="103" t="s">
        <v>4</v>
      </c>
    </row>
    <row r="369" spans="2:65" s="2" customFormat="1">
      <c r="B369" s="3"/>
      <c r="D369" s="160" t="s">
        <v>118</v>
      </c>
      <c r="F369" s="159" t="s">
        <v>467</v>
      </c>
      <c r="I369" s="130"/>
      <c r="L369" s="3"/>
      <c r="M369" s="129"/>
      <c r="T369" s="62"/>
      <c r="AT369" s="103" t="s">
        <v>118</v>
      </c>
      <c r="AU369" s="103" t="s">
        <v>4</v>
      </c>
    </row>
    <row r="370" spans="2:65" s="119" customFormat="1">
      <c r="B370" s="124"/>
      <c r="D370" s="128" t="s">
        <v>104</v>
      </c>
      <c r="E370" s="120" t="s">
        <v>0</v>
      </c>
      <c r="F370" s="127" t="s">
        <v>466</v>
      </c>
      <c r="H370" s="126">
        <v>21</v>
      </c>
      <c r="I370" s="125"/>
      <c r="L370" s="124"/>
      <c r="M370" s="162"/>
      <c r="T370" s="161"/>
      <c r="AT370" s="120" t="s">
        <v>104</v>
      </c>
      <c r="AU370" s="120" t="s">
        <v>4</v>
      </c>
      <c r="AV370" s="119" t="s">
        <v>4</v>
      </c>
      <c r="AW370" s="119" t="s">
        <v>74</v>
      </c>
      <c r="AX370" s="119" t="s">
        <v>30</v>
      </c>
      <c r="AY370" s="120" t="s">
        <v>103</v>
      </c>
    </row>
    <row r="371" spans="2:65" s="119" customFormat="1">
      <c r="B371" s="124"/>
      <c r="D371" s="128" t="s">
        <v>104</v>
      </c>
      <c r="E371" s="120" t="s">
        <v>0</v>
      </c>
      <c r="F371" s="127" t="s">
        <v>465</v>
      </c>
      <c r="H371" s="126">
        <v>102.6</v>
      </c>
      <c r="I371" s="125"/>
      <c r="L371" s="124"/>
      <c r="M371" s="162"/>
      <c r="T371" s="161"/>
      <c r="AT371" s="120" t="s">
        <v>104</v>
      </c>
      <c r="AU371" s="120" t="s">
        <v>4</v>
      </c>
      <c r="AV371" s="119" t="s">
        <v>4</v>
      </c>
      <c r="AW371" s="119" t="s">
        <v>74</v>
      </c>
      <c r="AX371" s="119" t="s">
        <v>30</v>
      </c>
      <c r="AY371" s="120" t="s">
        <v>103</v>
      </c>
    </row>
    <row r="372" spans="2:65" s="163" customFormat="1">
      <c r="B372" s="167"/>
      <c r="D372" s="128" t="s">
        <v>104</v>
      </c>
      <c r="E372" s="164" t="s">
        <v>0</v>
      </c>
      <c r="F372" s="170" t="s">
        <v>183</v>
      </c>
      <c r="H372" s="169">
        <v>123.6</v>
      </c>
      <c r="I372" s="168"/>
      <c r="L372" s="167"/>
      <c r="M372" s="166"/>
      <c r="T372" s="165"/>
      <c r="AT372" s="164" t="s">
        <v>104</v>
      </c>
      <c r="AU372" s="164" t="s">
        <v>4</v>
      </c>
      <c r="AV372" s="163" t="s">
        <v>122</v>
      </c>
      <c r="AW372" s="163" t="s">
        <v>74</v>
      </c>
      <c r="AX372" s="163" t="s">
        <v>11</v>
      </c>
      <c r="AY372" s="164" t="s">
        <v>103</v>
      </c>
    </row>
    <row r="373" spans="2:65" s="146" customFormat="1" ht="22.8" customHeight="1">
      <c r="B373" s="153"/>
      <c r="D373" s="148" t="s">
        <v>12</v>
      </c>
      <c r="E373" s="156" t="s">
        <v>374</v>
      </c>
      <c r="F373" s="156" t="s">
        <v>464</v>
      </c>
      <c r="I373" s="155"/>
      <c r="J373" s="154">
        <f>BK373</f>
        <v>0</v>
      </c>
      <c r="L373" s="153"/>
      <c r="M373" s="152"/>
      <c r="P373" s="151">
        <f>SUM(P374:P520)</f>
        <v>0</v>
      </c>
      <c r="R373" s="151">
        <f>SUM(R374:R520)</f>
        <v>3.0681646000000002</v>
      </c>
      <c r="T373" s="150">
        <f>SUM(T374:T520)</f>
        <v>3.2949999999999995</v>
      </c>
      <c r="AR373" s="148" t="s">
        <v>11</v>
      </c>
      <c r="AT373" s="149" t="s">
        <v>12</v>
      </c>
      <c r="AU373" s="149" t="s">
        <v>11</v>
      </c>
      <c r="AY373" s="148" t="s">
        <v>103</v>
      </c>
      <c r="BK373" s="147">
        <f>SUM(BK374:BK520)</f>
        <v>0</v>
      </c>
    </row>
    <row r="374" spans="2:65" s="2" customFormat="1" ht="24.15" customHeight="1">
      <c r="B374" s="3"/>
      <c r="C374" s="182" t="s">
        <v>463</v>
      </c>
      <c r="D374" s="182" t="s">
        <v>373</v>
      </c>
      <c r="E374" s="181" t="s">
        <v>462</v>
      </c>
      <c r="F374" s="180" t="s">
        <v>460</v>
      </c>
      <c r="G374" s="179" t="s">
        <v>179</v>
      </c>
      <c r="H374" s="178">
        <v>18.899999999999999</v>
      </c>
      <c r="I374" s="177"/>
      <c r="J374" s="176">
        <f>ROUND(I374*H374,2)</f>
        <v>0</v>
      </c>
      <c r="K374" s="175"/>
      <c r="L374" s="174"/>
      <c r="M374" s="173" t="s">
        <v>0</v>
      </c>
      <c r="N374" s="172" t="s">
        <v>66</v>
      </c>
      <c r="P374" s="135">
        <f>O374*H374</f>
        <v>0</v>
      </c>
      <c r="Q374" s="135">
        <v>1.0499999999999999E-3</v>
      </c>
      <c r="R374" s="135">
        <f>Q374*H374</f>
        <v>1.9844999999999998E-2</v>
      </c>
      <c r="S374" s="135">
        <v>0</v>
      </c>
      <c r="T374" s="134">
        <f>S374*H374</f>
        <v>0</v>
      </c>
      <c r="AR374" s="132" t="s">
        <v>374</v>
      </c>
      <c r="AT374" s="132" t="s">
        <v>373</v>
      </c>
      <c r="AU374" s="132" t="s">
        <v>4</v>
      </c>
      <c r="AY374" s="103" t="s">
        <v>103</v>
      </c>
      <c r="BE374" s="133">
        <f>IF(N374="základní",J374,0)</f>
        <v>0</v>
      </c>
      <c r="BF374" s="133">
        <f>IF(N374="snížená",J374,0)</f>
        <v>0</v>
      </c>
      <c r="BG374" s="133">
        <f>IF(N374="zákl. přenesená",J374,0)</f>
        <v>0</v>
      </c>
      <c r="BH374" s="133">
        <f>IF(N374="sníž. přenesená",J374,0)</f>
        <v>0</v>
      </c>
      <c r="BI374" s="133">
        <f>IF(N374="nulová",J374,0)</f>
        <v>0</v>
      </c>
      <c r="BJ374" s="103" t="s">
        <v>11</v>
      </c>
      <c r="BK374" s="133">
        <f>ROUND(I374*H374,2)</f>
        <v>0</v>
      </c>
      <c r="BL374" s="103" t="s">
        <v>122</v>
      </c>
      <c r="BM374" s="132" t="s">
        <v>461</v>
      </c>
    </row>
    <row r="375" spans="2:65" s="2" customFormat="1">
      <c r="B375" s="3"/>
      <c r="D375" s="128" t="s">
        <v>106</v>
      </c>
      <c r="F375" s="131" t="s">
        <v>460</v>
      </c>
      <c r="I375" s="130"/>
      <c r="L375" s="3"/>
      <c r="M375" s="129"/>
      <c r="T375" s="62"/>
      <c r="AT375" s="103" t="s">
        <v>106</v>
      </c>
      <c r="AU375" s="103" t="s">
        <v>4</v>
      </c>
    </row>
    <row r="376" spans="2:65" s="2" customFormat="1" ht="189">
      <c r="B376" s="3"/>
      <c r="D376" s="128" t="s">
        <v>218</v>
      </c>
      <c r="F376" s="171" t="s">
        <v>454</v>
      </c>
      <c r="I376" s="130"/>
      <c r="L376" s="3"/>
      <c r="M376" s="129"/>
      <c r="T376" s="62"/>
      <c r="AT376" s="103" t="s">
        <v>218</v>
      </c>
      <c r="AU376" s="103" t="s">
        <v>4</v>
      </c>
    </row>
    <row r="377" spans="2:65" s="119" customFormat="1">
      <c r="B377" s="124"/>
      <c r="D377" s="128" t="s">
        <v>104</v>
      </c>
      <c r="E377" s="120" t="s">
        <v>0</v>
      </c>
      <c r="F377" s="127" t="s">
        <v>459</v>
      </c>
      <c r="H377" s="126">
        <v>18.899999999999999</v>
      </c>
      <c r="I377" s="125"/>
      <c r="L377" s="124"/>
      <c r="M377" s="162"/>
      <c r="T377" s="161"/>
      <c r="AT377" s="120" t="s">
        <v>104</v>
      </c>
      <c r="AU377" s="120" t="s">
        <v>4</v>
      </c>
      <c r="AV377" s="119" t="s">
        <v>4</v>
      </c>
      <c r="AW377" s="119" t="s">
        <v>74</v>
      </c>
      <c r="AX377" s="119" t="s">
        <v>11</v>
      </c>
      <c r="AY377" s="120" t="s">
        <v>103</v>
      </c>
    </row>
    <row r="378" spans="2:65" s="2" customFormat="1" ht="24.15" customHeight="1">
      <c r="B378" s="3"/>
      <c r="C378" s="182" t="s">
        <v>458</v>
      </c>
      <c r="D378" s="182" t="s">
        <v>373</v>
      </c>
      <c r="E378" s="181" t="s">
        <v>457</v>
      </c>
      <c r="F378" s="180" t="s">
        <v>455</v>
      </c>
      <c r="G378" s="179" t="s">
        <v>179</v>
      </c>
      <c r="H378" s="178">
        <v>57.75</v>
      </c>
      <c r="I378" s="177"/>
      <c r="J378" s="176">
        <f>ROUND(I378*H378,2)</f>
        <v>0</v>
      </c>
      <c r="K378" s="175"/>
      <c r="L378" s="174"/>
      <c r="M378" s="173" t="s">
        <v>0</v>
      </c>
      <c r="N378" s="172" t="s">
        <v>66</v>
      </c>
      <c r="P378" s="135">
        <f>O378*H378</f>
        <v>0</v>
      </c>
      <c r="Q378" s="135">
        <v>2.14E-3</v>
      </c>
      <c r="R378" s="135">
        <f>Q378*H378</f>
        <v>0.123585</v>
      </c>
      <c r="S378" s="135">
        <v>0</v>
      </c>
      <c r="T378" s="134">
        <f>S378*H378</f>
        <v>0</v>
      </c>
      <c r="AR378" s="132" t="s">
        <v>374</v>
      </c>
      <c r="AT378" s="132" t="s">
        <v>373</v>
      </c>
      <c r="AU378" s="132" t="s">
        <v>4</v>
      </c>
      <c r="AY378" s="103" t="s">
        <v>103</v>
      </c>
      <c r="BE378" s="133">
        <f>IF(N378="základní",J378,0)</f>
        <v>0</v>
      </c>
      <c r="BF378" s="133">
        <f>IF(N378="snížená",J378,0)</f>
        <v>0</v>
      </c>
      <c r="BG378" s="133">
        <f>IF(N378="zákl. přenesená",J378,0)</f>
        <v>0</v>
      </c>
      <c r="BH378" s="133">
        <f>IF(N378="sníž. přenesená",J378,0)</f>
        <v>0</v>
      </c>
      <c r="BI378" s="133">
        <f>IF(N378="nulová",J378,0)</f>
        <v>0</v>
      </c>
      <c r="BJ378" s="103" t="s">
        <v>11</v>
      </c>
      <c r="BK378" s="133">
        <f>ROUND(I378*H378,2)</f>
        <v>0</v>
      </c>
      <c r="BL378" s="103" t="s">
        <v>122</v>
      </c>
      <c r="BM378" s="132" t="s">
        <v>456</v>
      </c>
    </row>
    <row r="379" spans="2:65" s="2" customFormat="1">
      <c r="B379" s="3"/>
      <c r="D379" s="128" t="s">
        <v>106</v>
      </c>
      <c r="F379" s="131" t="s">
        <v>455</v>
      </c>
      <c r="I379" s="130"/>
      <c r="L379" s="3"/>
      <c r="M379" s="129"/>
      <c r="T379" s="62"/>
      <c r="AT379" s="103" t="s">
        <v>106</v>
      </c>
      <c r="AU379" s="103" t="s">
        <v>4</v>
      </c>
    </row>
    <row r="380" spans="2:65" s="2" customFormat="1" ht="189">
      <c r="B380" s="3"/>
      <c r="D380" s="128" t="s">
        <v>218</v>
      </c>
      <c r="F380" s="171" t="s">
        <v>454</v>
      </c>
      <c r="I380" s="130"/>
      <c r="L380" s="3"/>
      <c r="M380" s="129"/>
      <c r="T380" s="62"/>
      <c r="AT380" s="103" t="s">
        <v>218</v>
      </c>
      <c r="AU380" s="103" t="s">
        <v>4</v>
      </c>
    </row>
    <row r="381" spans="2:65" s="119" customFormat="1">
      <c r="B381" s="124"/>
      <c r="D381" s="128" t="s">
        <v>104</v>
      </c>
      <c r="E381" s="120" t="s">
        <v>0</v>
      </c>
      <c r="F381" s="127" t="s">
        <v>453</v>
      </c>
      <c r="H381" s="126">
        <v>57.75</v>
      </c>
      <c r="I381" s="125"/>
      <c r="L381" s="124"/>
      <c r="M381" s="162"/>
      <c r="T381" s="161"/>
      <c r="AT381" s="120" t="s">
        <v>104</v>
      </c>
      <c r="AU381" s="120" t="s">
        <v>4</v>
      </c>
      <c r="AV381" s="119" t="s">
        <v>4</v>
      </c>
      <c r="AW381" s="119" t="s">
        <v>74</v>
      </c>
      <c r="AX381" s="119" t="s">
        <v>11</v>
      </c>
      <c r="AY381" s="120" t="s">
        <v>103</v>
      </c>
    </row>
    <row r="382" spans="2:65" s="2" customFormat="1" ht="16.5" customHeight="1">
      <c r="B382" s="3"/>
      <c r="C382" s="182" t="s">
        <v>452</v>
      </c>
      <c r="D382" s="182" t="s">
        <v>373</v>
      </c>
      <c r="E382" s="181" t="s">
        <v>451</v>
      </c>
      <c r="F382" s="180" t="s">
        <v>449</v>
      </c>
      <c r="G382" s="179" t="s">
        <v>237</v>
      </c>
      <c r="H382" s="178">
        <v>1</v>
      </c>
      <c r="I382" s="177"/>
      <c r="J382" s="176">
        <f>ROUND(I382*H382,2)</f>
        <v>0</v>
      </c>
      <c r="K382" s="175"/>
      <c r="L382" s="174"/>
      <c r="M382" s="173" t="s">
        <v>0</v>
      </c>
      <c r="N382" s="172" t="s">
        <v>66</v>
      </c>
      <c r="P382" s="135">
        <f>O382*H382</f>
        <v>0</v>
      </c>
      <c r="Q382" s="135">
        <v>7.2000000000000005E-4</v>
      </c>
      <c r="R382" s="135">
        <f>Q382*H382</f>
        <v>7.2000000000000005E-4</v>
      </c>
      <c r="S382" s="135">
        <v>0</v>
      </c>
      <c r="T382" s="134">
        <f>S382*H382</f>
        <v>0</v>
      </c>
      <c r="AR382" s="132" t="s">
        <v>374</v>
      </c>
      <c r="AT382" s="132" t="s">
        <v>373</v>
      </c>
      <c r="AU382" s="132" t="s">
        <v>4</v>
      </c>
      <c r="AY382" s="103" t="s">
        <v>103</v>
      </c>
      <c r="BE382" s="133">
        <f>IF(N382="základní",J382,0)</f>
        <v>0</v>
      </c>
      <c r="BF382" s="133">
        <f>IF(N382="snížená",J382,0)</f>
        <v>0</v>
      </c>
      <c r="BG382" s="133">
        <f>IF(N382="zákl. přenesená",J382,0)</f>
        <v>0</v>
      </c>
      <c r="BH382" s="133">
        <f>IF(N382="sníž. přenesená",J382,0)</f>
        <v>0</v>
      </c>
      <c r="BI382" s="133">
        <f>IF(N382="nulová",J382,0)</f>
        <v>0</v>
      </c>
      <c r="BJ382" s="103" t="s">
        <v>11</v>
      </c>
      <c r="BK382" s="133">
        <f>ROUND(I382*H382,2)</f>
        <v>0</v>
      </c>
      <c r="BL382" s="103" t="s">
        <v>122</v>
      </c>
      <c r="BM382" s="132" t="s">
        <v>450</v>
      </c>
    </row>
    <row r="383" spans="2:65" s="2" customFormat="1">
      <c r="B383" s="3"/>
      <c r="D383" s="128" t="s">
        <v>106</v>
      </c>
      <c r="F383" s="131" t="s">
        <v>449</v>
      </c>
      <c r="I383" s="130"/>
      <c r="L383" s="3"/>
      <c r="M383" s="129"/>
      <c r="T383" s="62"/>
      <c r="AT383" s="103" t="s">
        <v>106</v>
      </c>
      <c r="AU383" s="103" t="s">
        <v>4</v>
      </c>
    </row>
    <row r="384" spans="2:65" s="2" customFormat="1" ht="16.5" customHeight="1">
      <c r="B384" s="3"/>
      <c r="C384" s="182" t="s">
        <v>448</v>
      </c>
      <c r="D384" s="182" t="s">
        <v>373</v>
      </c>
      <c r="E384" s="181" t="s">
        <v>447</v>
      </c>
      <c r="F384" s="180" t="s">
        <v>445</v>
      </c>
      <c r="G384" s="179" t="s">
        <v>237</v>
      </c>
      <c r="H384" s="178">
        <v>1</v>
      </c>
      <c r="I384" s="177"/>
      <c r="J384" s="176">
        <f>ROUND(I384*H384,2)</f>
        <v>0</v>
      </c>
      <c r="K384" s="175"/>
      <c r="L384" s="174"/>
      <c r="M384" s="173" t="s">
        <v>0</v>
      </c>
      <c r="N384" s="172" t="s">
        <v>66</v>
      </c>
      <c r="P384" s="135">
        <f>O384*H384</f>
        <v>0</v>
      </c>
      <c r="Q384" s="135">
        <v>1.2099999999999999E-3</v>
      </c>
      <c r="R384" s="135">
        <f>Q384*H384</f>
        <v>1.2099999999999999E-3</v>
      </c>
      <c r="S384" s="135">
        <v>0</v>
      </c>
      <c r="T384" s="134">
        <f>S384*H384</f>
        <v>0</v>
      </c>
      <c r="AR384" s="132" t="s">
        <v>374</v>
      </c>
      <c r="AT384" s="132" t="s">
        <v>373</v>
      </c>
      <c r="AU384" s="132" t="s">
        <v>4</v>
      </c>
      <c r="AY384" s="103" t="s">
        <v>103</v>
      </c>
      <c r="BE384" s="133">
        <f>IF(N384="základní",J384,0)</f>
        <v>0</v>
      </c>
      <c r="BF384" s="133">
        <f>IF(N384="snížená",J384,0)</f>
        <v>0</v>
      </c>
      <c r="BG384" s="133">
        <f>IF(N384="zákl. přenesená",J384,0)</f>
        <v>0</v>
      </c>
      <c r="BH384" s="133">
        <f>IF(N384="sníž. přenesená",J384,0)</f>
        <v>0</v>
      </c>
      <c r="BI384" s="133">
        <f>IF(N384="nulová",J384,0)</f>
        <v>0</v>
      </c>
      <c r="BJ384" s="103" t="s">
        <v>11</v>
      </c>
      <c r="BK384" s="133">
        <f>ROUND(I384*H384,2)</f>
        <v>0</v>
      </c>
      <c r="BL384" s="103" t="s">
        <v>122</v>
      </c>
      <c r="BM384" s="132" t="s">
        <v>446</v>
      </c>
    </row>
    <row r="385" spans="2:65" s="2" customFormat="1">
      <c r="B385" s="3"/>
      <c r="D385" s="128" t="s">
        <v>106</v>
      </c>
      <c r="F385" s="131" t="s">
        <v>445</v>
      </c>
      <c r="I385" s="130"/>
      <c r="L385" s="3"/>
      <c r="M385" s="129"/>
      <c r="T385" s="62"/>
      <c r="AT385" s="103" t="s">
        <v>106</v>
      </c>
      <c r="AU385" s="103" t="s">
        <v>4</v>
      </c>
    </row>
    <row r="386" spans="2:65" s="2" customFormat="1" ht="16.5" customHeight="1">
      <c r="B386" s="3"/>
      <c r="C386" s="182" t="s">
        <v>444</v>
      </c>
      <c r="D386" s="182" t="s">
        <v>373</v>
      </c>
      <c r="E386" s="181" t="s">
        <v>443</v>
      </c>
      <c r="F386" s="180" t="s">
        <v>441</v>
      </c>
      <c r="G386" s="179" t="s">
        <v>237</v>
      </c>
      <c r="H386" s="178">
        <v>2</v>
      </c>
      <c r="I386" s="177"/>
      <c r="J386" s="176">
        <f>ROUND(I386*H386,2)</f>
        <v>0</v>
      </c>
      <c r="K386" s="175"/>
      <c r="L386" s="174"/>
      <c r="M386" s="173" t="s">
        <v>0</v>
      </c>
      <c r="N386" s="172" t="s">
        <v>66</v>
      </c>
      <c r="P386" s="135">
        <f>O386*H386</f>
        <v>0</v>
      </c>
      <c r="Q386" s="135">
        <v>1.6000000000000001E-3</v>
      </c>
      <c r="R386" s="135">
        <f>Q386*H386</f>
        <v>3.2000000000000002E-3</v>
      </c>
      <c r="S386" s="135">
        <v>0</v>
      </c>
      <c r="T386" s="134">
        <f>S386*H386</f>
        <v>0</v>
      </c>
      <c r="AR386" s="132" t="s">
        <v>374</v>
      </c>
      <c r="AT386" s="132" t="s">
        <v>373</v>
      </c>
      <c r="AU386" s="132" t="s">
        <v>4</v>
      </c>
      <c r="AY386" s="103" t="s">
        <v>103</v>
      </c>
      <c r="BE386" s="133">
        <f>IF(N386="základní",J386,0)</f>
        <v>0</v>
      </c>
      <c r="BF386" s="133">
        <f>IF(N386="snížená",J386,0)</f>
        <v>0</v>
      </c>
      <c r="BG386" s="133">
        <f>IF(N386="zákl. přenesená",J386,0)</f>
        <v>0</v>
      </c>
      <c r="BH386" s="133">
        <f>IF(N386="sníž. přenesená",J386,0)</f>
        <v>0</v>
      </c>
      <c r="BI386" s="133">
        <f>IF(N386="nulová",J386,0)</f>
        <v>0</v>
      </c>
      <c r="BJ386" s="103" t="s">
        <v>11</v>
      </c>
      <c r="BK386" s="133">
        <f>ROUND(I386*H386,2)</f>
        <v>0</v>
      </c>
      <c r="BL386" s="103" t="s">
        <v>122</v>
      </c>
      <c r="BM386" s="132" t="s">
        <v>442</v>
      </c>
    </row>
    <row r="387" spans="2:65" s="2" customFormat="1">
      <c r="B387" s="3"/>
      <c r="D387" s="128" t="s">
        <v>106</v>
      </c>
      <c r="F387" s="131" t="s">
        <v>441</v>
      </c>
      <c r="I387" s="130"/>
      <c r="L387" s="3"/>
      <c r="M387" s="129"/>
      <c r="T387" s="62"/>
      <c r="AT387" s="103" t="s">
        <v>106</v>
      </c>
      <c r="AU387" s="103" t="s">
        <v>4</v>
      </c>
    </row>
    <row r="388" spans="2:65" s="2" customFormat="1" ht="16.5" customHeight="1">
      <c r="B388" s="3"/>
      <c r="C388" s="182" t="s">
        <v>440</v>
      </c>
      <c r="D388" s="182" t="s">
        <v>373</v>
      </c>
      <c r="E388" s="181" t="s">
        <v>439</v>
      </c>
      <c r="F388" s="180" t="s">
        <v>437</v>
      </c>
      <c r="G388" s="179" t="s">
        <v>237</v>
      </c>
      <c r="H388" s="178">
        <v>1</v>
      </c>
      <c r="I388" s="177"/>
      <c r="J388" s="176">
        <f>ROUND(I388*H388,2)</f>
        <v>0</v>
      </c>
      <c r="K388" s="175"/>
      <c r="L388" s="174"/>
      <c r="M388" s="173" t="s">
        <v>0</v>
      </c>
      <c r="N388" s="172" t="s">
        <v>66</v>
      </c>
      <c r="P388" s="135">
        <f>O388*H388</f>
        <v>0</v>
      </c>
      <c r="Q388" s="135">
        <v>4.2999999999999999E-4</v>
      </c>
      <c r="R388" s="135">
        <f>Q388*H388</f>
        <v>4.2999999999999999E-4</v>
      </c>
      <c r="S388" s="135">
        <v>0</v>
      </c>
      <c r="T388" s="134">
        <f>S388*H388</f>
        <v>0</v>
      </c>
      <c r="AR388" s="132" t="s">
        <v>374</v>
      </c>
      <c r="AT388" s="132" t="s">
        <v>373</v>
      </c>
      <c r="AU388" s="132" t="s">
        <v>4</v>
      </c>
      <c r="AY388" s="103" t="s">
        <v>103</v>
      </c>
      <c r="BE388" s="133">
        <f>IF(N388="základní",J388,0)</f>
        <v>0</v>
      </c>
      <c r="BF388" s="133">
        <f>IF(N388="snížená",J388,0)</f>
        <v>0</v>
      </c>
      <c r="BG388" s="133">
        <f>IF(N388="zákl. přenesená",J388,0)</f>
        <v>0</v>
      </c>
      <c r="BH388" s="133">
        <f>IF(N388="sníž. přenesená",J388,0)</f>
        <v>0</v>
      </c>
      <c r="BI388" s="133">
        <f>IF(N388="nulová",J388,0)</f>
        <v>0</v>
      </c>
      <c r="BJ388" s="103" t="s">
        <v>11</v>
      </c>
      <c r="BK388" s="133">
        <f>ROUND(I388*H388,2)</f>
        <v>0</v>
      </c>
      <c r="BL388" s="103" t="s">
        <v>122</v>
      </c>
      <c r="BM388" s="132" t="s">
        <v>438</v>
      </c>
    </row>
    <row r="389" spans="2:65" s="2" customFormat="1">
      <c r="B389" s="3"/>
      <c r="D389" s="128" t="s">
        <v>106</v>
      </c>
      <c r="F389" s="131" t="s">
        <v>437</v>
      </c>
      <c r="I389" s="130"/>
      <c r="L389" s="3"/>
      <c r="M389" s="129"/>
      <c r="T389" s="62"/>
      <c r="AT389" s="103" t="s">
        <v>106</v>
      </c>
      <c r="AU389" s="103" t="s">
        <v>4</v>
      </c>
    </row>
    <row r="390" spans="2:65" s="2" customFormat="1" ht="16.5" customHeight="1">
      <c r="B390" s="3"/>
      <c r="C390" s="182" t="s">
        <v>436</v>
      </c>
      <c r="D390" s="182" t="s">
        <v>373</v>
      </c>
      <c r="E390" s="181" t="s">
        <v>435</v>
      </c>
      <c r="F390" s="180" t="s">
        <v>433</v>
      </c>
      <c r="G390" s="179" t="s">
        <v>237</v>
      </c>
      <c r="H390" s="178">
        <v>1</v>
      </c>
      <c r="I390" s="177"/>
      <c r="J390" s="176">
        <f>ROUND(I390*H390,2)</f>
        <v>0</v>
      </c>
      <c r="K390" s="175"/>
      <c r="L390" s="174"/>
      <c r="M390" s="173" t="s">
        <v>0</v>
      </c>
      <c r="N390" s="172" t="s">
        <v>66</v>
      </c>
      <c r="P390" s="135">
        <f>O390*H390</f>
        <v>0</v>
      </c>
      <c r="Q390" s="135">
        <v>8.0000000000000004E-4</v>
      </c>
      <c r="R390" s="135">
        <f>Q390*H390</f>
        <v>8.0000000000000004E-4</v>
      </c>
      <c r="S390" s="135">
        <v>0</v>
      </c>
      <c r="T390" s="134">
        <f>S390*H390</f>
        <v>0</v>
      </c>
      <c r="AR390" s="132" t="s">
        <v>374</v>
      </c>
      <c r="AT390" s="132" t="s">
        <v>373</v>
      </c>
      <c r="AU390" s="132" t="s">
        <v>4</v>
      </c>
      <c r="AY390" s="103" t="s">
        <v>103</v>
      </c>
      <c r="BE390" s="133">
        <f>IF(N390="základní",J390,0)</f>
        <v>0</v>
      </c>
      <c r="BF390" s="133">
        <f>IF(N390="snížená",J390,0)</f>
        <v>0</v>
      </c>
      <c r="BG390" s="133">
        <f>IF(N390="zákl. přenesená",J390,0)</f>
        <v>0</v>
      </c>
      <c r="BH390" s="133">
        <f>IF(N390="sníž. přenesená",J390,0)</f>
        <v>0</v>
      </c>
      <c r="BI390" s="133">
        <f>IF(N390="nulová",J390,0)</f>
        <v>0</v>
      </c>
      <c r="BJ390" s="103" t="s">
        <v>11</v>
      </c>
      <c r="BK390" s="133">
        <f>ROUND(I390*H390,2)</f>
        <v>0</v>
      </c>
      <c r="BL390" s="103" t="s">
        <v>122</v>
      </c>
      <c r="BM390" s="132" t="s">
        <v>434</v>
      </c>
    </row>
    <row r="391" spans="2:65" s="2" customFormat="1">
      <c r="B391" s="3"/>
      <c r="D391" s="128" t="s">
        <v>106</v>
      </c>
      <c r="F391" s="131" t="s">
        <v>433</v>
      </c>
      <c r="I391" s="130"/>
      <c r="L391" s="3"/>
      <c r="M391" s="129"/>
      <c r="T391" s="62"/>
      <c r="AT391" s="103" t="s">
        <v>106</v>
      </c>
      <c r="AU391" s="103" t="s">
        <v>4</v>
      </c>
    </row>
    <row r="392" spans="2:65" s="2" customFormat="1" ht="16.5" customHeight="1">
      <c r="B392" s="3"/>
      <c r="C392" s="182" t="s">
        <v>432</v>
      </c>
      <c r="D392" s="182" t="s">
        <v>373</v>
      </c>
      <c r="E392" s="181" t="s">
        <v>431</v>
      </c>
      <c r="F392" s="180" t="s">
        <v>429</v>
      </c>
      <c r="G392" s="179" t="s">
        <v>237</v>
      </c>
      <c r="H392" s="178">
        <v>20</v>
      </c>
      <c r="I392" s="177"/>
      <c r="J392" s="176">
        <f>ROUND(I392*H392,2)</f>
        <v>0</v>
      </c>
      <c r="K392" s="175"/>
      <c r="L392" s="174"/>
      <c r="M392" s="173" t="s">
        <v>0</v>
      </c>
      <c r="N392" s="172" t="s">
        <v>66</v>
      </c>
      <c r="P392" s="135">
        <f>O392*H392</f>
        <v>0</v>
      </c>
      <c r="Q392" s="135">
        <v>3.8999999999999999E-4</v>
      </c>
      <c r="R392" s="135">
        <f>Q392*H392</f>
        <v>7.7999999999999996E-3</v>
      </c>
      <c r="S392" s="135">
        <v>0</v>
      </c>
      <c r="T392" s="134">
        <f>S392*H392</f>
        <v>0</v>
      </c>
      <c r="AR392" s="132" t="s">
        <v>374</v>
      </c>
      <c r="AT392" s="132" t="s">
        <v>373</v>
      </c>
      <c r="AU392" s="132" t="s">
        <v>4</v>
      </c>
      <c r="AY392" s="103" t="s">
        <v>103</v>
      </c>
      <c r="BE392" s="133">
        <f>IF(N392="základní",J392,0)</f>
        <v>0</v>
      </c>
      <c r="BF392" s="133">
        <f>IF(N392="snížená",J392,0)</f>
        <v>0</v>
      </c>
      <c r="BG392" s="133">
        <f>IF(N392="zákl. přenesená",J392,0)</f>
        <v>0</v>
      </c>
      <c r="BH392" s="133">
        <f>IF(N392="sníž. přenesená",J392,0)</f>
        <v>0</v>
      </c>
      <c r="BI392" s="133">
        <f>IF(N392="nulová",J392,0)</f>
        <v>0</v>
      </c>
      <c r="BJ392" s="103" t="s">
        <v>11</v>
      </c>
      <c r="BK392" s="133">
        <f>ROUND(I392*H392,2)</f>
        <v>0</v>
      </c>
      <c r="BL392" s="103" t="s">
        <v>122</v>
      </c>
      <c r="BM392" s="132" t="s">
        <v>430</v>
      </c>
    </row>
    <row r="393" spans="2:65" s="2" customFormat="1">
      <c r="B393" s="3"/>
      <c r="D393" s="128" t="s">
        <v>106</v>
      </c>
      <c r="F393" s="131" t="s">
        <v>429</v>
      </c>
      <c r="I393" s="130"/>
      <c r="L393" s="3"/>
      <c r="M393" s="129"/>
      <c r="T393" s="62"/>
      <c r="AT393" s="103" t="s">
        <v>106</v>
      </c>
      <c r="AU393" s="103" t="s">
        <v>4</v>
      </c>
    </row>
    <row r="394" spans="2:65" s="2" customFormat="1" ht="16.5" customHeight="1">
      <c r="B394" s="3"/>
      <c r="C394" s="182" t="s">
        <v>428</v>
      </c>
      <c r="D394" s="182" t="s">
        <v>373</v>
      </c>
      <c r="E394" s="181" t="s">
        <v>427</v>
      </c>
      <c r="F394" s="180" t="s">
        <v>425</v>
      </c>
      <c r="G394" s="179" t="s">
        <v>237</v>
      </c>
      <c r="H394" s="178">
        <v>2</v>
      </c>
      <c r="I394" s="177"/>
      <c r="J394" s="176">
        <f>ROUND(I394*H394,2)</f>
        <v>0</v>
      </c>
      <c r="K394" s="175"/>
      <c r="L394" s="174"/>
      <c r="M394" s="173" t="s">
        <v>0</v>
      </c>
      <c r="N394" s="172" t="s">
        <v>66</v>
      </c>
      <c r="P394" s="135">
        <f>O394*H394</f>
        <v>0</v>
      </c>
      <c r="Q394" s="135">
        <v>4.8000000000000001E-4</v>
      </c>
      <c r="R394" s="135">
        <f>Q394*H394</f>
        <v>9.6000000000000002E-4</v>
      </c>
      <c r="S394" s="135">
        <v>0</v>
      </c>
      <c r="T394" s="134">
        <f>S394*H394</f>
        <v>0</v>
      </c>
      <c r="AR394" s="132" t="s">
        <v>374</v>
      </c>
      <c r="AT394" s="132" t="s">
        <v>373</v>
      </c>
      <c r="AU394" s="132" t="s">
        <v>4</v>
      </c>
      <c r="AY394" s="103" t="s">
        <v>103</v>
      </c>
      <c r="BE394" s="133">
        <f>IF(N394="základní",J394,0)</f>
        <v>0</v>
      </c>
      <c r="BF394" s="133">
        <f>IF(N394="snížená",J394,0)</f>
        <v>0</v>
      </c>
      <c r="BG394" s="133">
        <f>IF(N394="zákl. přenesená",J394,0)</f>
        <v>0</v>
      </c>
      <c r="BH394" s="133">
        <f>IF(N394="sníž. přenesená",J394,0)</f>
        <v>0</v>
      </c>
      <c r="BI394" s="133">
        <f>IF(N394="nulová",J394,0)</f>
        <v>0</v>
      </c>
      <c r="BJ394" s="103" t="s">
        <v>11</v>
      </c>
      <c r="BK394" s="133">
        <f>ROUND(I394*H394,2)</f>
        <v>0</v>
      </c>
      <c r="BL394" s="103" t="s">
        <v>122</v>
      </c>
      <c r="BM394" s="132" t="s">
        <v>426</v>
      </c>
    </row>
    <row r="395" spans="2:65" s="2" customFormat="1">
      <c r="B395" s="3"/>
      <c r="D395" s="128" t="s">
        <v>106</v>
      </c>
      <c r="F395" s="131" t="s">
        <v>425</v>
      </c>
      <c r="I395" s="130"/>
      <c r="L395" s="3"/>
      <c r="M395" s="129"/>
      <c r="T395" s="62"/>
      <c r="AT395" s="103" t="s">
        <v>106</v>
      </c>
      <c r="AU395" s="103" t="s">
        <v>4</v>
      </c>
    </row>
    <row r="396" spans="2:65" s="2" customFormat="1" ht="16.5" customHeight="1">
      <c r="B396" s="3"/>
      <c r="C396" s="182" t="s">
        <v>424</v>
      </c>
      <c r="D396" s="182" t="s">
        <v>373</v>
      </c>
      <c r="E396" s="181" t="s">
        <v>423</v>
      </c>
      <c r="F396" s="180" t="s">
        <v>421</v>
      </c>
      <c r="G396" s="179" t="s">
        <v>237</v>
      </c>
      <c r="H396" s="178">
        <v>1</v>
      </c>
      <c r="I396" s="177"/>
      <c r="J396" s="176">
        <f>ROUND(I396*H396,2)</f>
        <v>0</v>
      </c>
      <c r="K396" s="175"/>
      <c r="L396" s="174"/>
      <c r="M396" s="173" t="s">
        <v>0</v>
      </c>
      <c r="N396" s="172" t="s">
        <v>66</v>
      </c>
      <c r="P396" s="135">
        <f>O396*H396</f>
        <v>0</v>
      </c>
      <c r="Q396" s="135">
        <v>7.2000000000000005E-4</v>
      </c>
      <c r="R396" s="135">
        <f>Q396*H396</f>
        <v>7.2000000000000005E-4</v>
      </c>
      <c r="S396" s="135">
        <v>0</v>
      </c>
      <c r="T396" s="134">
        <f>S396*H396</f>
        <v>0</v>
      </c>
      <c r="AR396" s="132" t="s">
        <v>374</v>
      </c>
      <c r="AT396" s="132" t="s">
        <v>373</v>
      </c>
      <c r="AU396" s="132" t="s">
        <v>4</v>
      </c>
      <c r="AY396" s="103" t="s">
        <v>103</v>
      </c>
      <c r="BE396" s="133">
        <f>IF(N396="základní",J396,0)</f>
        <v>0</v>
      </c>
      <c r="BF396" s="133">
        <f>IF(N396="snížená",J396,0)</f>
        <v>0</v>
      </c>
      <c r="BG396" s="133">
        <f>IF(N396="zákl. přenesená",J396,0)</f>
        <v>0</v>
      </c>
      <c r="BH396" s="133">
        <f>IF(N396="sníž. přenesená",J396,0)</f>
        <v>0</v>
      </c>
      <c r="BI396" s="133">
        <f>IF(N396="nulová",J396,0)</f>
        <v>0</v>
      </c>
      <c r="BJ396" s="103" t="s">
        <v>11</v>
      </c>
      <c r="BK396" s="133">
        <f>ROUND(I396*H396,2)</f>
        <v>0</v>
      </c>
      <c r="BL396" s="103" t="s">
        <v>122</v>
      </c>
      <c r="BM396" s="132" t="s">
        <v>422</v>
      </c>
    </row>
    <row r="397" spans="2:65" s="2" customFormat="1">
      <c r="B397" s="3"/>
      <c r="D397" s="128" t="s">
        <v>106</v>
      </c>
      <c r="F397" s="131" t="s">
        <v>421</v>
      </c>
      <c r="I397" s="130"/>
      <c r="L397" s="3"/>
      <c r="M397" s="129"/>
      <c r="T397" s="62"/>
      <c r="AT397" s="103" t="s">
        <v>106</v>
      </c>
      <c r="AU397" s="103" t="s">
        <v>4</v>
      </c>
    </row>
    <row r="398" spans="2:65" s="2" customFormat="1" ht="21.75" customHeight="1">
      <c r="B398" s="3"/>
      <c r="C398" s="182" t="s">
        <v>420</v>
      </c>
      <c r="D398" s="182" t="s">
        <v>373</v>
      </c>
      <c r="E398" s="181" t="s">
        <v>419</v>
      </c>
      <c r="F398" s="180" t="s">
        <v>417</v>
      </c>
      <c r="G398" s="179" t="s">
        <v>237</v>
      </c>
      <c r="H398" s="178">
        <v>2</v>
      </c>
      <c r="I398" s="177"/>
      <c r="J398" s="176">
        <f>ROUND(I398*H398,2)</f>
        <v>0</v>
      </c>
      <c r="K398" s="175"/>
      <c r="L398" s="174"/>
      <c r="M398" s="173" t="s">
        <v>0</v>
      </c>
      <c r="N398" s="172" t="s">
        <v>66</v>
      </c>
      <c r="P398" s="135">
        <f>O398*H398</f>
        <v>0</v>
      </c>
      <c r="Q398" s="135">
        <v>3.5999999999999999E-3</v>
      </c>
      <c r="R398" s="135">
        <f>Q398*H398</f>
        <v>7.1999999999999998E-3</v>
      </c>
      <c r="S398" s="135">
        <v>0</v>
      </c>
      <c r="T398" s="134">
        <f>S398*H398</f>
        <v>0</v>
      </c>
      <c r="AR398" s="132" t="s">
        <v>374</v>
      </c>
      <c r="AT398" s="132" t="s">
        <v>373</v>
      </c>
      <c r="AU398" s="132" t="s">
        <v>4</v>
      </c>
      <c r="AY398" s="103" t="s">
        <v>103</v>
      </c>
      <c r="BE398" s="133">
        <f>IF(N398="základní",J398,0)</f>
        <v>0</v>
      </c>
      <c r="BF398" s="133">
        <f>IF(N398="snížená",J398,0)</f>
        <v>0</v>
      </c>
      <c r="BG398" s="133">
        <f>IF(N398="zákl. přenesená",J398,0)</f>
        <v>0</v>
      </c>
      <c r="BH398" s="133">
        <f>IF(N398="sníž. přenesená",J398,0)</f>
        <v>0</v>
      </c>
      <c r="BI398" s="133">
        <f>IF(N398="nulová",J398,0)</f>
        <v>0</v>
      </c>
      <c r="BJ398" s="103" t="s">
        <v>11</v>
      </c>
      <c r="BK398" s="133">
        <f>ROUND(I398*H398,2)</f>
        <v>0</v>
      </c>
      <c r="BL398" s="103" t="s">
        <v>122</v>
      </c>
      <c r="BM398" s="132" t="s">
        <v>418</v>
      </c>
    </row>
    <row r="399" spans="2:65" s="2" customFormat="1">
      <c r="B399" s="3"/>
      <c r="D399" s="128" t="s">
        <v>106</v>
      </c>
      <c r="F399" s="131" t="s">
        <v>417</v>
      </c>
      <c r="I399" s="130"/>
      <c r="L399" s="3"/>
      <c r="M399" s="129"/>
      <c r="T399" s="62"/>
      <c r="AT399" s="103" t="s">
        <v>106</v>
      </c>
      <c r="AU399" s="103" t="s">
        <v>4</v>
      </c>
    </row>
    <row r="400" spans="2:65" s="2" customFormat="1" ht="24.15" customHeight="1">
      <c r="B400" s="3"/>
      <c r="C400" s="182" t="s">
        <v>416</v>
      </c>
      <c r="D400" s="182" t="s">
        <v>373</v>
      </c>
      <c r="E400" s="181" t="s">
        <v>415</v>
      </c>
      <c r="F400" s="180" t="s">
        <v>413</v>
      </c>
      <c r="G400" s="179" t="s">
        <v>237</v>
      </c>
      <c r="H400" s="178">
        <v>1</v>
      </c>
      <c r="I400" s="177"/>
      <c r="J400" s="176">
        <f>ROUND(I400*H400,2)</f>
        <v>0</v>
      </c>
      <c r="K400" s="175"/>
      <c r="L400" s="174"/>
      <c r="M400" s="173" t="s">
        <v>0</v>
      </c>
      <c r="N400" s="172" t="s">
        <v>66</v>
      </c>
      <c r="P400" s="135">
        <f>O400*H400</f>
        <v>0</v>
      </c>
      <c r="Q400" s="135">
        <v>4.0000000000000001E-3</v>
      </c>
      <c r="R400" s="135">
        <f>Q400*H400</f>
        <v>4.0000000000000001E-3</v>
      </c>
      <c r="S400" s="135">
        <v>0</v>
      </c>
      <c r="T400" s="134">
        <f>S400*H400</f>
        <v>0</v>
      </c>
      <c r="AR400" s="132" t="s">
        <v>374</v>
      </c>
      <c r="AT400" s="132" t="s">
        <v>373</v>
      </c>
      <c r="AU400" s="132" t="s">
        <v>4</v>
      </c>
      <c r="AY400" s="103" t="s">
        <v>103</v>
      </c>
      <c r="BE400" s="133">
        <f>IF(N400="základní",J400,0)</f>
        <v>0</v>
      </c>
      <c r="BF400" s="133">
        <f>IF(N400="snížená",J400,0)</f>
        <v>0</v>
      </c>
      <c r="BG400" s="133">
        <f>IF(N400="zákl. přenesená",J400,0)</f>
        <v>0</v>
      </c>
      <c r="BH400" s="133">
        <f>IF(N400="sníž. přenesená",J400,0)</f>
        <v>0</v>
      </c>
      <c r="BI400" s="133">
        <f>IF(N400="nulová",J400,0)</f>
        <v>0</v>
      </c>
      <c r="BJ400" s="103" t="s">
        <v>11</v>
      </c>
      <c r="BK400" s="133">
        <f>ROUND(I400*H400,2)</f>
        <v>0</v>
      </c>
      <c r="BL400" s="103" t="s">
        <v>122</v>
      </c>
      <c r="BM400" s="132" t="s">
        <v>414</v>
      </c>
    </row>
    <row r="401" spans="2:65" s="2" customFormat="1">
      <c r="B401" s="3"/>
      <c r="D401" s="128" t="s">
        <v>106</v>
      </c>
      <c r="F401" s="131" t="s">
        <v>413</v>
      </c>
      <c r="I401" s="130"/>
      <c r="L401" s="3"/>
      <c r="M401" s="129"/>
      <c r="T401" s="62"/>
      <c r="AT401" s="103" t="s">
        <v>106</v>
      </c>
      <c r="AU401" s="103" t="s">
        <v>4</v>
      </c>
    </row>
    <row r="402" spans="2:65" s="2" customFormat="1" ht="16.5" customHeight="1">
      <c r="B402" s="3"/>
      <c r="C402" s="182" t="s">
        <v>412</v>
      </c>
      <c r="D402" s="182" t="s">
        <v>373</v>
      </c>
      <c r="E402" s="181" t="s">
        <v>411</v>
      </c>
      <c r="F402" s="180" t="s">
        <v>409</v>
      </c>
      <c r="G402" s="179" t="s">
        <v>237</v>
      </c>
      <c r="H402" s="178">
        <v>2</v>
      </c>
      <c r="I402" s="177"/>
      <c r="J402" s="176">
        <f>ROUND(I402*H402,2)</f>
        <v>0</v>
      </c>
      <c r="K402" s="175"/>
      <c r="L402" s="174"/>
      <c r="M402" s="173" t="s">
        <v>0</v>
      </c>
      <c r="N402" s="172" t="s">
        <v>66</v>
      </c>
      <c r="P402" s="135">
        <f>O402*H402</f>
        <v>0</v>
      </c>
      <c r="Q402" s="135">
        <v>1.847E-2</v>
      </c>
      <c r="R402" s="135">
        <f>Q402*H402</f>
        <v>3.6940000000000001E-2</v>
      </c>
      <c r="S402" s="135">
        <v>0</v>
      </c>
      <c r="T402" s="134">
        <f>S402*H402</f>
        <v>0</v>
      </c>
      <c r="AR402" s="132" t="s">
        <v>374</v>
      </c>
      <c r="AT402" s="132" t="s">
        <v>373</v>
      </c>
      <c r="AU402" s="132" t="s">
        <v>4</v>
      </c>
      <c r="AY402" s="103" t="s">
        <v>103</v>
      </c>
      <c r="BE402" s="133">
        <f>IF(N402="základní",J402,0)</f>
        <v>0</v>
      </c>
      <c r="BF402" s="133">
        <f>IF(N402="snížená",J402,0)</f>
        <v>0</v>
      </c>
      <c r="BG402" s="133">
        <f>IF(N402="zákl. přenesená",J402,0)</f>
        <v>0</v>
      </c>
      <c r="BH402" s="133">
        <f>IF(N402="sníž. přenesená",J402,0)</f>
        <v>0</v>
      </c>
      <c r="BI402" s="133">
        <f>IF(N402="nulová",J402,0)</f>
        <v>0</v>
      </c>
      <c r="BJ402" s="103" t="s">
        <v>11</v>
      </c>
      <c r="BK402" s="133">
        <f>ROUND(I402*H402,2)</f>
        <v>0</v>
      </c>
      <c r="BL402" s="103" t="s">
        <v>122</v>
      </c>
      <c r="BM402" s="132" t="s">
        <v>410</v>
      </c>
    </row>
    <row r="403" spans="2:65" s="2" customFormat="1">
      <c r="B403" s="3"/>
      <c r="D403" s="128" t="s">
        <v>106</v>
      </c>
      <c r="F403" s="131" t="s">
        <v>409</v>
      </c>
      <c r="I403" s="130"/>
      <c r="L403" s="3"/>
      <c r="M403" s="129"/>
      <c r="T403" s="62"/>
      <c r="AT403" s="103" t="s">
        <v>106</v>
      </c>
      <c r="AU403" s="103" t="s">
        <v>4</v>
      </c>
    </row>
    <row r="404" spans="2:65" s="2" customFormat="1" ht="252">
      <c r="B404" s="3"/>
      <c r="D404" s="128" t="s">
        <v>218</v>
      </c>
      <c r="F404" s="171" t="s">
        <v>408</v>
      </c>
      <c r="I404" s="130"/>
      <c r="L404" s="3"/>
      <c r="M404" s="129"/>
      <c r="T404" s="62"/>
      <c r="AT404" s="103" t="s">
        <v>218</v>
      </c>
      <c r="AU404" s="103" t="s">
        <v>4</v>
      </c>
    </row>
    <row r="405" spans="2:65" s="2" customFormat="1" ht="24.15" customHeight="1">
      <c r="B405" s="3"/>
      <c r="C405" s="182" t="s">
        <v>407</v>
      </c>
      <c r="D405" s="182" t="s">
        <v>373</v>
      </c>
      <c r="E405" s="181" t="s">
        <v>406</v>
      </c>
      <c r="F405" s="180" t="s">
        <v>404</v>
      </c>
      <c r="G405" s="179" t="s">
        <v>237</v>
      </c>
      <c r="H405" s="178">
        <v>1</v>
      </c>
      <c r="I405" s="177"/>
      <c r="J405" s="176">
        <f>ROUND(I405*H405,2)</f>
        <v>0</v>
      </c>
      <c r="K405" s="175"/>
      <c r="L405" s="174"/>
      <c r="M405" s="173" t="s">
        <v>0</v>
      </c>
      <c r="N405" s="172" t="s">
        <v>66</v>
      </c>
      <c r="P405" s="135">
        <f>O405*H405</f>
        <v>0</v>
      </c>
      <c r="Q405" s="135">
        <v>4.2999999999999997E-2</v>
      </c>
      <c r="R405" s="135">
        <f>Q405*H405</f>
        <v>4.2999999999999997E-2</v>
      </c>
      <c r="S405" s="135">
        <v>0</v>
      </c>
      <c r="T405" s="134">
        <f>S405*H405</f>
        <v>0</v>
      </c>
      <c r="AR405" s="132" t="s">
        <v>374</v>
      </c>
      <c r="AT405" s="132" t="s">
        <v>373</v>
      </c>
      <c r="AU405" s="132" t="s">
        <v>4</v>
      </c>
      <c r="AY405" s="103" t="s">
        <v>103</v>
      </c>
      <c r="BE405" s="133">
        <f>IF(N405="základní",J405,0)</f>
        <v>0</v>
      </c>
      <c r="BF405" s="133">
        <f>IF(N405="snížená",J405,0)</f>
        <v>0</v>
      </c>
      <c r="BG405" s="133">
        <f>IF(N405="zákl. přenesená",J405,0)</f>
        <v>0</v>
      </c>
      <c r="BH405" s="133">
        <f>IF(N405="sníž. přenesená",J405,0)</f>
        <v>0</v>
      </c>
      <c r="BI405" s="133">
        <f>IF(N405="nulová",J405,0)</f>
        <v>0</v>
      </c>
      <c r="BJ405" s="103" t="s">
        <v>11</v>
      </c>
      <c r="BK405" s="133">
        <f>ROUND(I405*H405,2)</f>
        <v>0</v>
      </c>
      <c r="BL405" s="103" t="s">
        <v>122</v>
      </c>
      <c r="BM405" s="132" t="s">
        <v>405</v>
      </c>
    </row>
    <row r="406" spans="2:65" s="2" customFormat="1">
      <c r="B406" s="3"/>
      <c r="D406" s="128" t="s">
        <v>106</v>
      </c>
      <c r="F406" s="131" t="s">
        <v>404</v>
      </c>
      <c r="I406" s="130"/>
      <c r="L406" s="3"/>
      <c r="M406" s="129"/>
      <c r="T406" s="62"/>
      <c r="AT406" s="103" t="s">
        <v>106</v>
      </c>
      <c r="AU406" s="103" t="s">
        <v>4</v>
      </c>
    </row>
    <row r="407" spans="2:65" s="2" customFormat="1" ht="234">
      <c r="B407" s="3"/>
      <c r="D407" s="128" t="s">
        <v>218</v>
      </c>
      <c r="F407" s="171" t="s">
        <v>403</v>
      </c>
      <c r="I407" s="130"/>
      <c r="L407" s="3"/>
      <c r="M407" s="129"/>
      <c r="T407" s="62"/>
      <c r="AT407" s="103" t="s">
        <v>218</v>
      </c>
      <c r="AU407" s="103" t="s">
        <v>4</v>
      </c>
    </row>
    <row r="408" spans="2:65" s="2" customFormat="1" ht="16.5" customHeight="1">
      <c r="B408" s="3"/>
      <c r="C408" s="182" t="s">
        <v>402</v>
      </c>
      <c r="D408" s="182" t="s">
        <v>373</v>
      </c>
      <c r="E408" s="181" t="s">
        <v>401</v>
      </c>
      <c r="F408" s="180" t="s">
        <v>399</v>
      </c>
      <c r="G408" s="179" t="s">
        <v>237</v>
      </c>
      <c r="H408" s="178">
        <v>1</v>
      </c>
      <c r="I408" s="177"/>
      <c r="J408" s="176">
        <f>ROUND(I408*H408,2)</f>
        <v>0</v>
      </c>
      <c r="K408" s="175"/>
      <c r="L408" s="174"/>
      <c r="M408" s="173" t="s">
        <v>0</v>
      </c>
      <c r="N408" s="172" t="s">
        <v>66</v>
      </c>
      <c r="P408" s="135">
        <f>O408*H408</f>
        <v>0</v>
      </c>
      <c r="Q408" s="135">
        <v>4.8000000000000001E-2</v>
      </c>
      <c r="R408" s="135">
        <f>Q408*H408</f>
        <v>4.8000000000000001E-2</v>
      </c>
      <c r="S408" s="135">
        <v>0</v>
      </c>
      <c r="T408" s="134">
        <f>S408*H408</f>
        <v>0</v>
      </c>
      <c r="AR408" s="132" t="s">
        <v>374</v>
      </c>
      <c r="AT408" s="132" t="s">
        <v>373</v>
      </c>
      <c r="AU408" s="132" t="s">
        <v>4</v>
      </c>
      <c r="AY408" s="103" t="s">
        <v>103</v>
      </c>
      <c r="BE408" s="133">
        <f>IF(N408="základní",J408,0)</f>
        <v>0</v>
      </c>
      <c r="BF408" s="133">
        <f>IF(N408="snížená",J408,0)</f>
        <v>0</v>
      </c>
      <c r="BG408" s="133">
        <f>IF(N408="zákl. přenesená",J408,0)</f>
        <v>0</v>
      </c>
      <c r="BH408" s="133">
        <f>IF(N408="sníž. přenesená",J408,0)</f>
        <v>0</v>
      </c>
      <c r="BI408" s="133">
        <f>IF(N408="nulová",J408,0)</f>
        <v>0</v>
      </c>
      <c r="BJ408" s="103" t="s">
        <v>11</v>
      </c>
      <c r="BK408" s="133">
        <f>ROUND(I408*H408,2)</f>
        <v>0</v>
      </c>
      <c r="BL408" s="103" t="s">
        <v>122</v>
      </c>
      <c r="BM408" s="132" t="s">
        <v>400</v>
      </c>
    </row>
    <row r="409" spans="2:65" s="2" customFormat="1">
      <c r="B409" s="3"/>
      <c r="D409" s="128" t="s">
        <v>106</v>
      </c>
      <c r="F409" s="131" t="s">
        <v>399</v>
      </c>
      <c r="I409" s="130"/>
      <c r="L409" s="3"/>
      <c r="M409" s="129"/>
      <c r="T409" s="62"/>
      <c r="AT409" s="103" t="s">
        <v>106</v>
      </c>
      <c r="AU409" s="103" t="s">
        <v>4</v>
      </c>
    </row>
    <row r="410" spans="2:65" s="2" customFormat="1" ht="117">
      <c r="B410" s="3"/>
      <c r="D410" s="128" t="s">
        <v>218</v>
      </c>
      <c r="F410" s="171" t="s">
        <v>398</v>
      </c>
      <c r="I410" s="130"/>
      <c r="L410" s="3"/>
      <c r="M410" s="129"/>
      <c r="T410" s="62"/>
      <c r="AT410" s="103" t="s">
        <v>218</v>
      </c>
      <c r="AU410" s="103" t="s">
        <v>4</v>
      </c>
    </row>
    <row r="411" spans="2:65" s="2" customFormat="1" ht="24.15" customHeight="1">
      <c r="B411" s="3"/>
      <c r="C411" s="182" t="s">
        <v>397</v>
      </c>
      <c r="D411" s="182" t="s">
        <v>373</v>
      </c>
      <c r="E411" s="181" t="s">
        <v>396</v>
      </c>
      <c r="F411" s="180" t="s">
        <v>394</v>
      </c>
      <c r="G411" s="179" t="s">
        <v>237</v>
      </c>
      <c r="H411" s="178">
        <v>2</v>
      </c>
      <c r="I411" s="177"/>
      <c r="J411" s="176">
        <f>ROUND(I411*H411,2)</f>
        <v>0</v>
      </c>
      <c r="K411" s="175"/>
      <c r="L411" s="174"/>
      <c r="M411" s="173" t="s">
        <v>0</v>
      </c>
      <c r="N411" s="172" t="s">
        <v>66</v>
      </c>
      <c r="P411" s="135">
        <f>O411*H411</f>
        <v>0</v>
      </c>
      <c r="Q411" s="135">
        <v>3.5000000000000001E-3</v>
      </c>
      <c r="R411" s="135">
        <f>Q411*H411</f>
        <v>7.0000000000000001E-3</v>
      </c>
      <c r="S411" s="135">
        <v>0</v>
      </c>
      <c r="T411" s="134">
        <f>S411*H411</f>
        <v>0</v>
      </c>
      <c r="AR411" s="132" t="s">
        <v>374</v>
      </c>
      <c r="AT411" s="132" t="s">
        <v>373</v>
      </c>
      <c r="AU411" s="132" t="s">
        <v>4</v>
      </c>
      <c r="AY411" s="103" t="s">
        <v>103</v>
      </c>
      <c r="BE411" s="133">
        <f>IF(N411="základní",J411,0)</f>
        <v>0</v>
      </c>
      <c r="BF411" s="133">
        <f>IF(N411="snížená",J411,0)</f>
        <v>0</v>
      </c>
      <c r="BG411" s="133">
        <f>IF(N411="zákl. přenesená",J411,0)</f>
        <v>0</v>
      </c>
      <c r="BH411" s="133">
        <f>IF(N411="sníž. přenesená",J411,0)</f>
        <v>0</v>
      </c>
      <c r="BI411" s="133">
        <f>IF(N411="nulová",J411,0)</f>
        <v>0</v>
      </c>
      <c r="BJ411" s="103" t="s">
        <v>11</v>
      </c>
      <c r="BK411" s="133">
        <f>ROUND(I411*H411,2)</f>
        <v>0</v>
      </c>
      <c r="BL411" s="103" t="s">
        <v>122</v>
      </c>
      <c r="BM411" s="132" t="s">
        <v>395</v>
      </c>
    </row>
    <row r="412" spans="2:65" s="2" customFormat="1">
      <c r="B412" s="3"/>
      <c r="D412" s="128" t="s">
        <v>106</v>
      </c>
      <c r="F412" s="131" t="s">
        <v>394</v>
      </c>
      <c r="I412" s="130"/>
      <c r="L412" s="3"/>
      <c r="M412" s="129"/>
      <c r="T412" s="62"/>
      <c r="AT412" s="103" t="s">
        <v>106</v>
      </c>
      <c r="AU412" s="103" t="s">
        <v>4</v>
      </c>
    </row>
    <row r="413" spans="2:65" s="2" customFormat="1" ht="16.5" customHeight="1">
      <c r="B413" s="3"/>
      <c r="C413" s="182" t="s">
        <v>393</v>
      </c>
      <c r="D413" s="182" t="s">
        <v>373</v>
      </c>
      <c r="E413" s="181" t="s">
        <v>392</v>
      </c>
      <c r="F413" s="180" t="s">
        <v>390</v>
      </c>
      <c r="G413" s="179" t="s">
        <v>237</v>
      </c>
      <c r="H413" s="178">
        <v>2</v>
      </c>
      <c r="I413" s="177"/>
      <c r="J413" s="176">
        <f>ROUND(I413*H413,2)</f>
        <v>0</v>
      </c>
      <c r="K413" s="175"/>
      <c r="L413" s="174"/>
      <c r="M413" s="173" t="s">
        <v>0</v>
      </c>
      <c r="N413" s="172" t="s">
        <v>66</v>
      </c>
      <c r="P413" s="135">
        <f>O413*H413</f>
        <v>0</v>
      </c>
      <c r="Q413" s="135">
        <v>2.9499999999999998E-2</v>
      </c>
      <c r="R413" s="135">
        <f>Q413*H413</f>
        <v>5.8999999999999997E-2</v>
      </c>
      <c r="S413" s="135">
        <v>0</v>
      </c>
      <c r="T413" s="134">
        <f>S413*H413</f>
        <v>0</v>
      </c>
      <c r="AR413" s="132" t="s">
        <v>374</v>
      </c>
      <c r="AT413" s="132" t="s">
        <v>373</v>
      </c>
      <c r="AU413" s="132" t="s">
        <v>4</v>
      </c>
      <c r="AY413" s="103" t="s">
        <v>103</v>
      </c>
      <c r="BE413" s="133">
        <f>IF(N413="základní",J413,0)</f>
        <v>0</v>
      </c>
      <c r="BF413" s="133">
        <f>IF(N413="snížená",J413,0)</f>
        <v>0</v>
      </c>
      <c r="BG413" s="133">
        <f>IF(N413="zákl. přenesená",J413,0)</f>
        <v>0</v>
      </c>
      <c r="BH413" s="133">
        <f>IF(N413="sníž. přenesená",J413,0)</f>
        <v>0</v>
      </c>
      <c r="BI413" s="133">
        <f>IF(N413="nulová",J413,0)</f>
        <v>0</v>
      </c>
      <c r="BJ413" s="103" t="s">
        <v>11</v>
      </c>
      <c r="BK413" s="133">
        <f>ROUND(I413*H413,2)</f>
        <v>0</v>
      </c>
      <c r="BL413" s="103" t="s">
        <v>122</v>
      </c>
      <c r="BM413" s="132" t="s">
        <v>391</v>
      </c>
    </row>
    <row r="414" spans="2:65" s="2" customFormat="1">
      <c r="B414" s="3"/>
      <c r="D414" s="128" t="s">
        <v>106</v>
      </c>
      <c r="F414" s="131" t="s">
        <v>390</v>
      </c>
      <c r="I414" s="130"/>
      <c r="L414" s="3"/>
      <c r="M414" s="129"/>
      <c r="T414" s="62"/>
      <c r="AT414" s="103" t="s">
        <v>106</v>
      </c>
      <c r="AU414" s="103" t="s">
        <v>4</v>
      </c>
    </row>
    <row r="415" spans="2:65" s="2" customFormat="1" ht="24.15" customHeight="1">
      <c r="B415" s="3"/>
      <c r="C415" s="182" t="s">
        <v>389</v>
      </c>
      <c r="D415" s="182" t="s">
        <v>373</v>
      </c>
      <c r="E415" s="181" t="s">
        <v>388</v>
      </c>
      <c r="F415" s="180" t="s">
        <v>386</v>
      </c>
      <c r="G415" s="179" t="s">
        <v>237</v>
      </c>
      <c r="H415" s="178">
        <v>1</v>
      </c>
      <c r="I415" s="177"/>
      <c r="J415" s="176">
        <f>ROUND(I415*H415,2)</f>
        <v>0</v>
      </c>
      <c r="K415" s="175"/>
      <c r="L415" s="174"/>
      <c r="M415" s="173" t="s">
        <v>0</v>
      </c>
      <c r="N415" s="172" t="s">
        <v>66</v>
      </c>
      <c r="P415" s="135">
        <f>O415*H415</f>
        <v>0</v>
      </c>
      <c r="Q415" s="135">
        <v>1.6E-2</v>
      </c>
      <c r="R415" s="135">
        <f>Q415*H415</f>
        <v>1.6E-2</v>
      </c>
      <c r="S415" s="135">
        <v>0</v>
      </c>
      <c r="T415" s="134">
        <f>S415*H415</f>
        <v>0</v>
      </c>
      <c r="AR415" s="132" t="s">
        <v>374</v>
      </c>
      <c r="AT415" s="132" t="s">
        <v>373</v>
      </c>
      <c r="AU415" s="132" t="s">
        <v>4</v>
      </c>
      <c r="AY415" s="103" t="s">
        <v>103</v>
      </c>
      <c r="BE415" s="133">
        <f>IF(N415="základní",J415,0)</f>
        <v>0</v>
      </c>
      <c r="BF415" s="133">
        <f>IF(N415="snížená",J415,0)</f>
        <v>0</v>
      </c>
      <c r="BG415" s="133">
        <f>IF(N415="zákl. přenesená",J415,0)</f>
        <v>0</v>
      </c>
      <c r="BH415" s="133">
        <f>IF(N415="sníž. přenesená",J415,0)</f>
        <v>0</v>
      </c>
      <c r="BI415" s="133">
        <f>IF(N415="nulová",J415,0)</f>
        <v>0</v>
      </c>
      <c r="BJ415" s="103" t="s">
        <v>11</v>
      </c>
      <c r="BK415" s="133">
        <f>ROUND(I415*H415,2)</f>
        <v>0</v>
      </c>
      <c r="BL415" s="103" t="s">
        <v>122</v>
      </c>
      <c r="BM415" s="132" t="s">
        <v>387</v>
      </c>
    </row>
    <row r="416" spans="2:65" s="2" customFormat="1">
      <c r="B416" s="3"/>
      <c r="D416" s="128" t="s">
        <v>106</v>
      </c>
      <c r="F416" s="131" t="s">
        <v>386</v>
      </c>
      <c r="I416" s="130"/>
      <c r="L416" s="3"/>
      <c r="M416" s="129"/>
      <c r="T416" s="62"/>
      <c r="AT416" s="103" t="s">
        <v>106</v>
      </c>
      <c r="AU416" s="103" t="s">
        <v>4</v>
      </c>
    </row>
    <row r="417" spans="2:65" s="2" customFormat="1" ht="81">
      <c r="B417" s="3"/>
      <c r="D417" s="128" t="s">
        <v>218</v>
      </c>
      <c r="F417" s="171" t="s">
        <v>385</v>
      </c>
      <c r="I417" s="130"/>
      <c r="L417" s="3"/>
      <c r="M417" s="129"/>
      <c r="T417" s="62"/>
      <c r="AT417" s="103" t="s">
        <v>218</v>
      </c>
      <c r="AU417" s="103" t="s">
        <v>4</v>
      </c>
    </row>
    <row r="418" spans="2:65" s="2" customFormat="1" ht="24.15" customHeight="1">
      <c r="B418" s="3"/>
      <c r="C418" s="182" t="s">
        <v>384</v>
      </c>
      <c r="D418" s="182" t="s">
        <v>373</v>
      </c>
      <c r="E418" s="181" t="s">
        <v>383</v>
      </c>
      <c r="F418" s="180" t="s">
        <v>381</v>
      </c>
      <c r="G418" s="179" t="s">
        <v>237</v>
      </c>
      <c r="H418" s="178">
        <v>2</v>
      </c>
      <c r="I418" s="177"/>
      <c r="J418" s="176">
        <f>ROUND(I418*H418,2)</f>
        <v>0</v>
      </c>
      <c r="K418" s="175"/>
      <c r="L418" s="174"/>
      <c r="M418" s="173" t="s">
        <v>0</v>
      </c>
      <c r="N418" s="172" t="s">
        <v>66</v>
      </c>
      <c r="P418" s="135">
        <f>O418*H418</f>
        <v>0</v>
      </c>
      <c r="Q418" s="135">
        <v>6.8999999999999999E-3</v>
      </c>
      <c r="R418" s="135">
        <f>Q418*H418</f>
        <v>1.38E-2</v>
      </c>
      <c r="S418" s="135">
        <v>0</v>
      </c>
      <c r="T418" s="134">
        <f>S418*H418</f>
        <v>0</v>
      </c>
      <c r="AR418" s="132" t="s">
        <v>374</v>
      </c>
      <c r="AT418" s="132" t="s">
        <v>373</v>
      </c>
      <c r="AU418" s="132" t="s">
        <v>4</v>
      </c>
      <c r="AY418" s="103" t="s">
        <v>103</v>
      </c>
      <c r="BE418" s="133">
        <f>IF(N418="základní",J418,0)</f>
        <v>0</v>
      </c>
      <c r="BF418" s="133">
        <f>IF(N418="snížená",J418,0)</f>
        <v>0</v>
      </c>
      <c r="BG418" s="133">
        <f>IF(N418="zákl. přenesená",J418,0)</f>
        <v>0</v>
      </c>
      <c r="BH418" s="133">
        <f>IF(N418="sníž. přenesená",J418,0)</f>
        <v>0</v>
      </c>
      <c r="BI418" s="133">
        <f>IF(N418="nulová",J418,0)</f>
        <v>0</v>
      </c>
      <c r="BJ418" s="103" t="s">
        <v>11</v>
      </c>
      <c r="BK418" s="133">
        <f>ROUND(I418*H418,2)</f>
        <v>0</v>
      </c>
      <c r="BL418" s="103" t="s">
        <v>122</v>
      </c>
      <c r="BM418" s="132" t="s">
        <v>382</v>
      </c>
    </row>
    <row r="419" spans="2:65" s="2" customFormat="1">
      <c r="B419" s="3"/>
      <c r="D419" s="128" t="s">
        <v>106</v>
      </c>
      <c r="F419" s="131" t="s">
        <v>381</v>
      </c>
      <c r="I419" s="130"/>
      <c r="L419" s="3"/>
      <c r="M419" s="129"/>
      <c r="T419" s="62"/>
      <c r="AT419" s="103" t="s">
        <v>106</v>
      </c>
      <c r="AU419" s="103" t="s">
        <v>4</v>
      </c>
    </row>
    <row r="420" spans="2:65" s="2" customFormat="1" ht="24.15" customHeight="1">
      <c r="B420" s="3"/>
      <c r="C420" s="182" t="s">
        <v>380</v>
      </c>
      <c r="D420" s="182" t="s">
        <v>373</v>
      </c>
      <c r="E420" s="181" t="s">
        <v>379</v>
      </c>
      <c r="F420" s="180" t="s">
        <v>377</v>
      </c>
      <c r="G420" s="179" t="s">
        <v>237</v>
      </c>
      <c r="H420" s="178">
        <v>2</v>
      </c>
      <c r="I420" s="177"/>
      <c r="J420" s="176">
        <f>ROUND(I420*H420,2)</f>
        <v>0</v>
      </c>
      <c r="K420" s="175"/>
      <c r="L420" s="174"/>
      <c r="M420" s="173" t="s">
        <v>0</v>
      </c>
      <c r="N420" s="172" t="s">
        <v>66</v>
      </c>
      <c r="P420" s="135">
        <f>O420*H420</f>
        <v>0</v>
      </c>
      <c r="Q420" s="135">
        <v>8.9999999999999998E-4</v>
      </c>
      <c r="R420" s="135">
        <f>Q420*H420</f>
        <v>1.8E-3</v>
      </c>
      <c r="S420" s="135">
        <v>0</v>
      </c>
      <c r="T420" s="134">
        <f>S420*H420</f>
        <v>0</v>
      </c>
      <c r="AR420" s="132" t="s">
        <v>374</v>
      </c>
      <c r="AT420" s="132" t="s">
        <v>373</v>
      </c>
      <c r="AU420" s="132" t="s">
        <v>4</v>
      </c>
      <c r="AY420" s="103" t="s">
        <v>103</v>
      </c>
      <c r="BE420" s="133">
        <f>IF(N420="základní",J420,0)</f>
        <v>0</v>
      </c>
      <c r="BF420" s="133">
        <f>IF(N420="snížená",J420,0)</f>
        <v>0</v>
      </c>
      <c r="BG420" s="133">
        <f>IF(N420="zákl. přenesená",J420,0)</f>
        <v>0</v>
      </c>
      <c r="BH420" s="133">
        <f>IF(N420="sníž. přenesená",J420,0)</f>
        <v>0</v>
      </c>
      <c r="BI420" s="133">
        <f>IF(N420="nulová",J420,0)</f>
        <v>0</v>
      </c>
      <c r="BJ420" s="103" t="s">
        <v>11</v>
      </c>
      <c r="BK420" s="133">
        <f>ROUND(I420*H420,2)</f>
        <v>0</v>
      </c>
      <c r="BL420" s="103" t="s">
        <v>122</v>
      </c>
      <c r="BM420" s="132" t="s">
        <v>378</v>
      </c>
    </row>
    <row r="421" spans="2:65" s="2" customFormat="1" ht="17.399999999999999">
      <c r="B421" s="3"/>
      <c r="D421" s="128" t="s">
        <v>106</v>
      </c>
      <c r="F421" s="131" t="s">
        <v>377</v>
      </c>
      <c r="I421" s="130"/>
      <c r="L421" s="3"/>
      <c r="M421" s="129"/>
      <c r="T421" s="62"/>
      <c r="AT421" s="103" t="s">
        <v>106</v>
      </c>
      <c r="AU421" s="103" t="s">
        <v>4</v>
      </c>
    </row>
    <row r="422" spans="2:65" s="2" customFormat="1" ht="24.15" customHeight="1">
      <c r="B422" s="3"/>
      <c r="C422" s="182" t="s">
        <v>376</v>
      </c>
      <c r="D422" s="182" t="s">
        <v>373</v>
      </c>
      <c r="E422" s="181" t="s">
        <v>375</v>
      </c>
      <c r="F422" s="180" t="s">
        <v>371</v>
      </c>
      <c r="G422" s="179" t="s">
        <v>237</v>
      </c>
      <c r="H422" s="178">
        <v>2</v>
      </c>
      <c r="I422" s="177"/>
      <c r="J422" s="176">
        <f>ROUND(I422*H422,2)</f>
        <v>0</v>
      </c>
      <c r="K422" s="175"/>
      <c r="L422" s="174"/>
      <c r="M422" s="173" t="s">
        <v>0</v>
      </c>
      <c r="N422" s="172" t="s">
        <v>66</v>
      </c>
      <c r="P422" s="135">
        <f>O422*H422</f>
        <v>0</v>
      </c>
      <c r="Q422" s="135">
        <v>1.9E-3</v>
      </c>
      <c r="R422" s="135">
        <f>Q422*H422</f>
        <v>3.8E-3</v>
      </c>
      <c r="S422" s="135">
        <v>0</v>
      </c>
      <c r="T422" s="134">
        <f>S422*H422</f>
        <v>0</v>
      </c>
      <c r="AR422" s="132" t="s">
        <v>374</v>
      </c>
      <c r="AT422" s="132" t="s">
        <v>373</v>
      </c>
      <c r="AU422" s="132" t="s">
        <v>4</v>
      </c>
      <c r="AY422" s="103" t="s">
        <v>103</v>
      </c>
      <c r="BE422" s="133">
        <f>IF(N422="základní",J422,0)</f>
        <v>0</v>
      </c>
      <c r="BF422" s="133">
        <f>IF(N422="snížená",J422,0)</f>
        <v>0</v>
      </c>
      <c r="BG422" s="133">
        <f>IF(N422="zákl. přenesená",J422,0)</f>
        <v>0</v>
      </c>
      <c r="BH422" s="133">
        <f>IF(N422="sníž. přenesená",J422,0)</f>
        <v>0</v>
      </c>
      <c r="BI422" s="133">
        <f>IF(N422="nulová",J422,0)</f>
        <v>0</v>
      </c>
      <c r="BJ422" s="103" t="s">
        <v>11</v>
      </c>
      <c r="BK422" s="133">
        <f>ROUND(I422*H422,2)</f>
        <v>0</v>
      </c>
      <c r="BL422" s="103" t="s">
        <v>122</v>
      </c>
      <c r="BM422" s="132" t="s">
        <v>372</v>
      </c>
    </row>
    <row r="423" spans="2:65" s="2" customFormat="1">
      <c r="B423" s="3"/>
      <c r="D423" s="128" t="s">
        <v>106</v>
      </c>
      <c r="F423" s="131" t="s">
        <v>371</v>
      </c>
      <c r="I423" s="130"/>
      <c r="L423" s="3"/>
      <c r="M423" s="129"/>
      <c r="T423" s="62"/>
      <c r="AT423" s="103" t="s">
        <v>106</v>
      </c>
      <c r="AU423" s="103" t="s">
        <v>4</v>
      </c>
    </row>
    <row r="424" spans="2:65" s="2" customFormat="1" ht="21.75" customHeight="1">
      <c r="B424" s="3"/>
      <c r="C424" s="145" t="s">
        <v>370</v>
      </c>
      <c r="D424" s="145" t="s">
        <v>110</v>
      </c>
      <c r="E424" s="144" t="s">
        <v>369</v>
      </c>
      <c r="F424" s="143" t="s">
        <v>368</v>
      </c>
      <c r="G424" s="142" t="s">
        <v>179</v>
      </c>
      <c r="H424" s="141">
        <v>73</v>
      </c>
      <c r="I424" s="140"/>
      <c r="J424" s="139">
        <f>ROUND(I424*H424,2)</f>
        <v>0</v>
      </c>
      <c r="K424" s="138"/>
      <c r="L424" s="3"/>
      <c r="M424" s="137" t="s">
        <v>0</v>
      </c>
      <c r="N424" s="136" t="s">
        <v>66</v>
      </c>
      <c r="P424" s="135">
        <f>O424*H424</f>
        <v>0</v>
      </c>
      <c r="Q424" s="135">
        <v>0</v>
      </c>
      <c r="R424" s="135">
        <f>Q424*H424</f>
        <v>0</v>
      </c>
      <c r="S424" s="135">
        <v>4.3999999999999997E-2</v>
      </c>
      <c r="T424" s="134">
        <f>S424*H424</f>
        <v>3.2119999999999997</v>
      </c>
      <c r="AR424" s="132" t="s">
        <v>122</v>
      </c>
      <c r="AT424" s="132" t="s">
        <v>110</v>
      </c>
      <c r="AU424" s="132" t="s">
        <v>4</v>
      </c>
      <c r="AY424" s="103" t="s">
        <v>103</v>
      </c>
      <c r="BE424" s="133">
        <f>IF(N424="základní",J424,0)</f>
        <v>0</v>
      </c>
      <c r="BF424" s="133">
        <f>IF(N424="snížená",J424,0)</f>
        <v>0</v>
      </c>
      <c r="BG424" s="133">
        <f>IF(N424="zákl. přenesená",J424,0)</f>
        <v>0</v>
      </c>
      <c r="BH424" s="133">
        <f>IF(N424="sníž. přenesená",J424,0)</f>
        <v>0</v>
      </c>
      <c r="BI424" s="133">
        <f>IF(N424="nulová",J424,0)</f>
        <v>0</v>
      </c>
      <c r="BJ424" s="103" t="s">
        <v>11</v>
      </c>
      <c r="BK424" s="133">
        <f>ROUND(I424*H424,2)</f>
        <v>0</v>
      </c>
      <c r="BL424" s="103" t="s">
        <v>122</v>
      </c>
      <c r="BM424" s="132" t="s">
        <v>367</v>
      </c>
    </row>
    <row r="425" spans="2:65" s="2" customFormat="1" ht="17.399999999999999">
      <c r="B425" s="3"/>
      <c r="D425" s="128" t="s">
        <v>106</v>
      </c>
      <c r="F425" s="131" t="s">
        <v>366</v>
      </c>
      <c r="I425" s="130"/>
      <c r="L425" s="3"/>
      <c r="M425" s="129"/>
      <c r="T425" s="62"/>
      <c r="AT425" s="103" t="s">
        <v>106</v>
      </c>
      <c r="AU425" s="103" t="s">
        <v>4</v>
      </c>
    </row>
    <row r="426" spans="2:65" s="2" customFormat="1">
      <c r="B426" s="3"/>
      <c r="D426" s="160" t="s">
        <v>118</v>
      </c>
      <c r="F426" s="159" t="s">
        <v>365</v>
      </c>
      <c r="I426" s="130"/>
      <c r="L426" s="3"/>
      <c r="M426" s="129"/>
      <c r="T426" s="62"/>
      <c r="AT426" s="103" t="s">
        <v>118</v>
      </c>
      <c r="AU426" s="103" t="s">
        <v>4</v>
      </c>
    </row>
    <row r="427" spans="2:65" s="119" customFormat="1">
      <c r="B427" s="124"/>
      <c r="D427" s="128" t="s">
        <v>104</v>
      </c>
      <c r="E427" s="120" t="s">
        <v>0</v>
      </c>
      <c r="F427" s="127" t="s">
        <v>364</v>
      </c>
      <c r="H427" s="126">
        <v>73</v>
      </c>
      <c r="I427" s="125"/>
      <c r="L427" s="124"/>
      <c r="M427" s="162"/>
      <c r="T427" s="161"/>
      <c r="AT427" s="120" t="s">
        <v>104</v>
      </c>
      <c r="AU427" s="120" t="s">
        <v>4</v>
      </c>
      <c r="AV427" s="119" t="s">
        <v>4</v>
      </c>
      <c r="AW427" s="119" t="s">
        <v>74</v>
      </c>
      <c r="AX427" s="119" t="s">
        <v>11</v>
      </c>
      <c r="AY427" s="120" t="s">
        <v>103</v>
      </c>
    </row>
    <row r="428" spans="2:65" s="2" customFormat="1" ht="24.15" customHeight="1">
      <c r="B428" s="3"/>
      <c r="C428" s="145" t="s">
        <v>363</v>
      </c>
      <c r="D428" s="145" t="s">
        <v>110</v>
      </c>
      <c r="E428" s="144" t="s">
        <v>362</v>
      </c>
      <c r="F428" s="143" t="s">
        <v>361</v>
      </c>
      <c r="G428" s="142" t="s">
        <v>237</v>
      </c>
      <c r="H428" s="141">
        <v>1</v>
      </c>
      <c r="I428" s="140"/>
      <c r="J428" s="139">
        <f>ROUND(I428*H428,2)</f>
        <v>0</v>
      </c>
      <c r="K428" s="138"/>
      <c r="L428" s="3"/>
      <c r="M428" s="137" t="s">
        <v>0</v>
      </c>
      <c r="N428" s="136" t="s">
        <v>66</v>
      </c>
      <c r="P428" s="135">
        <f>O428*H428</f>
        <v>0</v>
      </c>
      <c r="Q428" s="135">
        <v>1.67E-3</v>
      </c>
      <c r="R428" s="135">
        <f>Q428*H428</f>
        <v>1.67E-3</v>
      </c>
      <c r="S428" s="135">
        <v>0</v>
      </c>
      <c r="T428" s="134">
        <f>S428*H428</f>
        <v>0</v>
      </c>
      <c r="AR428" s="132" t="s">
        <v>122</v>
      </c>
      <c r="AT428" s="132" t="s">
        <v>110</v>
      </c>
      <c r="AU428" s="132" t="s">
        <v>4</v>
      </c>
      <c r="AY428" s="103" t="s">
        <v>103</v>
      </c>
      <c r="BE428" s="133">
        <f>IF(N428="základní",J428,0)</f>
        <v>0</v>
      </c>
      <c r="BF428" s="133">
        <f>IF(N428="snížená",J428,0)</f>
        <v>0</v>
      </c>
      <c r="BG428" s="133">
        <f>IF(N428="zákl. přenesená",J428,0)</f>
        <v>0</v>
      </c>
      <c r="BH428" s="133">
        <f>IF(N428="sníž. přenesená",J428,0)</f>
        <v>0</v>
      </c>
      <c r="BI428" s="133">
        <f>IF(N428="nulová",J428,0)</f>
        <v>0</v>
      </c>
      <c r="BJ428" s="103" t="s">
        <v>11</v>
      </c>
      <c r="BK428" s="133">
        <f>ROUND(I428*H428,2)</f>
        <v>0</v>
      </c>
      <c r="BL428" s="103" t="s">
        <v>122</v>
      </c>
      <c r="BM428" s="132" t="s">
        <v>360</v>
      </c>
    </row>
    <row r="429" spans="2:65" s="2" customFormat="1" ht="26.1">
      <c r="B429" s="3"/>
      <c r="D429" s="128" t="s">
        <v>106</v>
      </c>
      <c r="F429" s="131" t="s">
        <v>359</v>
      </c>
      <c r="I429" s="130"/>
      <c r="L429" s="3"/>
      <c r="M429" s="129"/>
      <c r="T429" s="62"/>
      <c r="AT429" s="103" t="s">
        <v>106</v>
      </c>
      <c r="AU429" s="103" t="s">
        <v>4</v>
      </c>
    </row>
    <row r="430" spans="2:65" s="2" customFormat="1">
      <c r="B430" s="3"/>
      <c r="D430" s="160" t="s">
        <v>118</v>
      </c>
      <c r="F430" s="159" t="s">
        <v>358</v>
      </c>
      <c r="I430" s="130"/>
      <c r="L430" s="3"/>
      <c r="M430" s="129"/>
      <c r="T430" s="62"/>
      <c r="AT430" s="103" t="s">
        <v>118</v>
      </c>
      <c r="AU430" s="103" t="s">
        <v>4</v>
      </c>
    </row>
    <row r="431" spans="2:65" s="119" customFormat="1">
      <c r="B431" s="124"/>
      <c r="D431" s="128" t="s">
        <v>104</v>
      </c>
      <c r="E431" s="120" t="s">
        <v>0</v>
      </c>
      <c r="F431" s="127" t="s">
        <v>357</v>
      </c>
      <c r="H431" s="126">
        <v>1</v>
      </c>
      <c r="I431" s="125"/>
      <c r="L431" s="124"/>
      <c r="M431" s="162"/>
      <c r="T431" s="161"/>
      <c r="AT431" s="120" t="s">
        <v>104</v>
      </c>
      <c r="AU431" s="120" t="s">
        <v>4</v>
      </c>
      <c r="AV431" s="119" t="s">
        <v>4</v>
      </c>
      <c r="AW431" s="119" t="s">
        <v>74</v>
      </c>
      <c r="AX431" s="119" t="s">
        <v>11</v>
      </c>
      <c r="AY431" s="120" t="s">
        <v>103</v>
      </c>
    </row>
    <row r="432" spans="2:65" s="2" customFormat="1" ht="33" customHeight="1">
      <c r="B432" s="3"/>
      <c r="C432" s="145" t="s">
        <v>356</v>
      </c>
      <c r="D432" s="145" t="s">
        <v>110</v>
      </c>
      <c r="E432" s="144" t="s">
        <v>355</v>
      </c>
      <c r="F432" s="143" t="s">
        <v>354</v>
      </c>
      <c r="G432" s="142" t="s">
        <v>179</v>
      </c>
      <c r="H432" s="141">
        <v>18</v>
      </c>
      <c r="I432" s="140"/>
      <c r="J432" s="139">
        <f>ROUND(I432*H432,2)</f>
        <v>0</v>
      </c>
      <c r="K432" s="138"/>
      <c r="L432" s="3"/>
      <c r="M432" s="137" t="s">
        <v>0</v>
      </c>
      <c r="N432" s="136" t="s">
        <v>66</v>
      </c>
      <c r="P432" s="135">
        <f>O432*H432</f>
        <v>0</v>
      </c>
      <c r="Q432" s="135">
        <v>0</v>
      </c>
      <c r="R432" s="135">
        <f>Q432*H432</f>
        <v>0</v>
      </c>
      <c r="S432" s="135">
        <v>0</v>
      </c>
      <c r="T432" s="134">
        <f>S432*H432</f>
        <v>0</v>
      </c>
      <c r="AR432" s="132" t="s">
        <v>122</v>
      </c>
      <c r="AT432" s="132" t="s">
        <v>110</v>
      </c>
      <c r="AU432" s="132" t="s">
        <v>4</v>
      </c>
      <c r="AY432" s="103" t="s">
        <v>103</v>
      </c>
      <c r="BE432" s="133">
        <f>IF(N432="základní",J432,0)</f>
        <v>0</v>
      </c>
      <c r="BF432" s="133">
        <f>IF(N432="snížená",J432,0)</f>
        <v>0</v>
      </c>
      <c r="BG432" s="133">
        <f>IF(N432="zákl. přenesená",J432,0)</f>
        <v>0</v>
      </c>
      <c r="BH432" s="133">
        <f>IF(N432="sníž. přenesená",J432,0)</f>
        <v>0</v>
      </c>
      <c r="BI432" s="133">
        <f>IF(N432="nulová",J432,0)</f>
        <v>0</v>
      </c>
      <c r="BJ432" s="103" t="s">
        <v>11</v>
      </c>
      <c r="BK432" s="133">
        <f>ROUND(I432*H432,2)</f>
        <v>0</v>
      </c>
      <c r="BL432" s="103" t="s">
        <v>122</v>
      </c>
      <c r="BM432" s="132" t="s">
        <v>353</v>
      </c>
    </row>
    <row r="433" spans="2:65" s="2" customFormat="1" ht="17.399999999999999">
      <c r="B433" s="3"/>
      <c r="D433" s="128" t="s">
        <v>106</v>
      </c>
      <c r="F433" s="131" t="s">
        <v>352</v>
      </c>
      <c r="I433" s="130"/>
      <c r="L433" s="3"/>
      <c r="M433" s="129"/>
      <c r="T433" s="62"/>
      <c r="AT433" s="103" t="s">
        <v>106</v>
      </c>
      <c r="AU433" s="103" t="s">
        <v>4</v>
      </c>
    </row>
    <row r="434" spans="2:65" s="2" customFormat="1">
      <c r="B434" s="3"/>
      <c r="D434" s="160" t="s">
        <v>118</v>
      </c>
      <c r="F434" s="159" t="s">
        <v>351</v>
      </c>
      <c r="I434" s="130"/>
      <c r="L434" s="3"/>
      <c r="M434" s="129"/>
      <c r="T434" s="62"/>
      <c r="AT434" s="103" t="s">
        <v>118</v>
      </c>
      <c r="AU434" s="103" t="s">
        <v>4</v>
      </c>
    </row>
    <row r="435" spans="2:65" s="2" customFormat="1" ht="33" customHeight="1">
      <c r="B435" s="3"/>
      <c r="C435" s="145" t="s">
        <v>350</v>
      </c>
      <c r="D435" s="145" t="s">
        <v>110</v>
      </c>
      <c r="E435" s="144" t="s">
        <v>349</v>
      </c>
      <c r="F435" s="143" t="s">
        <v>348</v>
      </c>
      <c r="G435" s="142" t="s">
        <v>179</v>
      </c>
      <c r="H435" s="141">
        <v>55</v>
      </c>
      <c r="I435" s="140"/>
      <c r="J435" s="139">
        <f>ROUND(I435*H435,2)</f>
        <v>0</v>
      </c>
      <c r="K435" s="138"/>
      <c r="L435" s="3"/>
      <c r="M435" s="137" t="s">
        <v>0</v>
      </c>
      <c r="N435" s="136" t="s">
        <v>66</v>
      </c>
      <c r="P435" s="135">
        <f>O435*H435</f>
        <v>0</v>
      </c>
      <c r="Q435" s="135">
        <v>0</v>
      </c>
      <c r="R435" s="135">
        <f>Q435*H435</f>
        <v>0</v>
      </c>
      <c r="S435" s="135">
        <v>0</v>
      </c>
      <c r="T435" s="134">
        <f>S435*H435</f>
        <v>0</v>
      </c>
      <c r="AR435" s="132" t="s">
        <v>122</v>
      </c>
      <c r="AT435" s="132" t="s">
        <v>110</v>
      </c>
      <c r="AU435" s="132" t="s">
        <v>4</v>
      </c>
      <c r="AY435" s="103" t="s">
        <v>103</v>
      </c>
      <c r="BE435" s="133">
        <f>IF(N435="základní",J435,0)</f>
        <v>0</v>
      </c>
      <c r="BF435" s="133">
        <f>IF(N435="snížená",J435,0)</f>
        <v>0</v>
      </c>
      <c r="BG435" s="133">
        <f>IF(N435="zákl. přenesená",J435,0)</f>
        <v>0</v>
      </c>
      <c r="BH435" s="133">
        <f>IF(N435="sníž. přenesená",J435,0)</f>
        <v>0</v>
      </c>
      <c r="BI435" s="133">
        <f>IF(N435="nulová",J435,0)</f>
        <v>0</v>
      </c>
      <c r="BJ435" s="103" t="s">
        <v>11</v>
      </c>
      <c r="BK435" s="133">
        <f>ROUND(I435*H435,2)</f>
        <v>0</v>
      </c>
      <c r="BL435" s="103" t="s">
        <v>122</v>
      </c>
      <c r="BM435" s="132" t="s">
        <v>347</v>
      </c>
    </row>
    <row r="436" spans="2:65" s="2" customFormat="1" ht="17.399999999999999">
      <c r="B436" s="3"/>
      <c r="D436" s="128" t="s">
        <v>106</v>
      </c>
      <c r="F436" s="131" t="s">
        <v>346</v>
      </c>
      <c r="I436" s="130"/>
      <c r="L436" s="3"/>
      <c r="M436" s="129"/>
      <c r="T436" s="62"/>
      <c r="AT436" s="103" t="s">
        <v>106</v>
      </c>
      <c r="AU436" s="103" t="s">
        <v>4</v>
      </c>
    </row>
    <row r="437" spans="2:65" s="2" customFormat="1">
      <c r="B437" s="3"/>
      <c r="D437" s="160" t="s">
        <v>118</v>
      </c>
      <c r="F437" s="159" t="s">
        <v>345</v>
      </c>
      <c r="I437" s="130"/>
      <c r="L437" s="3"/>
      <c r="M437" s="129"/>
      <c r="T437" s="62"/>
      <c r="AT437" s="103" t="s">
        <v>118</v>
      </c>
      <c r="AU437" s="103" t="s">
        <v>4</v>
      </c>
    </row>
    <row r="438" spans="2:65" s="2" customFormat="1" ht="24.15" customHeight="1">
      <c r="B438" s="3"/>
      <c r="C438" s="145" t="s">
        <v>344</v>
      </c>
      <c r="D438" s="145" t="s">
        <v>110</v>
      </c>
      <c r="E438" s="144" t="s">
        <v>343</v>
      </c>
      <c r="F438" s="143" t="s">
        <v>342</v>
      </c>
      <c r="G438" s="142" t="s">
        <v>237</v>
      </c>
      <c r="H438" s="141">
        <v>26</v>
      </c>
      <c r="I438" s="140"/>
      <c r="J438" s="139">
        <f>ROUND(I438*H438,2)</f>
        <v>0</v>
      </c>
      <c r="K438" s="138"/>
      <c r="L438" s="3"/>
      <c r="M438" s="137" t="s">
        <v>0</v>
      </c>
      <c r="N438" s="136" t="s">
        <v>66</v>
      </c>
      <c r="P438" s="135">
        <f>O438*H438</f>
        <v>0</v>
      </c>
      <c r="Q438" s="135">
        <v>0</v>
      </c>
      <c r="R438" s="135">
        <f>Q438*H438</f>
        <v>0</v>
      </c>
      <c r="S438" s="135">
        <v>0</v>
      </c>
      <c r="T438" s="134">
        <f>S438*H438</f>
        <v>0</v>
      </c>
      <c r="AR438" s="132" t="s">
        <v>122</v>
      </c>
      <c r="AT438" s="132" t="s">
        <v>110</v>
      </c>
      <c r="AU438" s="132" t="s">
        <v>4</v>
      </c>
      <c r="AY438" s="103" t="s">
        <v>103</v>
      </c>
      <c r="BE438" s="133">
        <f>IF(N438="základní",J438,0)</f>
        <v>0</v>
      </c>
      <c r="BF438" s="133">
        <f>IF(N438="snížená",J438,0)</f>
        <v>0</v>
      </c>
      <c r="BG438" s="133">
        <f>IF(N438="zákl. přenesená",J438,0)</f>
        <v>0</v>
      </c>
      <c r="BH438" s="133">
        <f>IF(N438="sníž. přenesená",J438,0)</f>
        <v>0</v>
      </c>
      <c r="BI438" s="133">
        <f>IF(N438="nulová",J438,0)</f>
        <v>0</v>
      </c>
      <c r="BJ438" s="103" t="s">
        <v>11</v>
      </c>
      <c r="BK438" s="133">
        <f>ROUND(I438*H438,2)</f>
        <v>0</v>
      </c>
      <c r="BL438" s="103" t="s">
        <v>122</v>
      </c>
      <c r="BM438" s="132" t="s">
        <v>341</v>
      </c>
    </row>
    <row r="439" spans="2:65" s="2" customFormat="1" ht="17.399999999999999">
      <c r="B439" s="3"/>
      <c r="D439" s="128" t="s">
        <v>106</v>
      </c>
      <c r="F439" s="131" t="s">
        <v>340</v>
      </c>
      <c r="I439" s="130"/>
      <c r="L439" s="3"/>
      <c r="M439" s="129"/>
      <c r="T439" s="62"/>
      <c r="AT439" s="103" t="s">
        <v>106</v>
      </c>
      <c r="AU439" s="103" t="s">
        <v>4</v>
      </c>
    </row>
    <row r="440" spans="2:65" s="2" customFormat="1">
      <c r="B440" s="3"/>
      <c r="D440" s="160" t="s">
        <v>118</v>
      </c>
      <c r="F440" s="159" t="s">
        <v>339</v>
      </c>
      <c r="I440" s="130"/>
      <c r="L440" s="3"/>
      <c r="M440" s="129"/>
      <c r="T440" s="62"/>
      <c r="AT440" s="103" t="s">
        <v>118</v>
      </c>
      <c r="AU440" s="103" t="s">
        <v>4</v>
      </c>
    </row>
    <row r="441" spans="2:65" s="119" customFormat="1">
      <c r="B441" s="124"/>
      <c r="D441" s="128" t="s">
        <v>104</v>
      </c>
      <c r="E441" s="120" t="s">
        <v>0</v>
      </c>
      <c r="F441" s="127" t="s">
        <v>338</v>
      </c>
      <c r="H441" s="126">
        <v>20</v>
      </c>
      <c r="I441" s="125"/>
      <c r="L441" s="124"/>
      <c r="M441" s="162"/>
      <c r="T441" s="161"/>
      <c r="AT441" s="120" t="s">
        <v>104</v>
      </c>
      <c r="AU441" s="120" t="s">
        <v>4</v>
      </c>
      <c r="AV441" s="119" t="s">
        <v>4</v>
      </c>
      <c r="AW441" s="119" t="s">
        <v>74</v>
      </c>
      <c r="AX441" s="119" t="s">
        <v>30</v>
      </c>
      <c r="AY441" s="120" t="s">
        <v>103</v>
      </c>
    </row>
    <row r="442" spans="2:65" s="119" customFormat="1">
      <c r="B442" s="124"/>
      <c r="D442" s="128" t="s">
        <v>104</v>
      </c>
      <c r="E442" s="120" t="s">
        <v>0</v>
      </c>
      <c r="F442" s="127" t="s">
        <v>337</v>
      </c>
      <c r="H442" s="126">
        <v>1</v>
      </c>
      <c r="I442" s="125"/>
      <c r="L442" s="124"/>
      <c r="M442" s="162"/>
      <c r="T442" s="161"/>
      <c r="AT442" s="120" t="s">
        <v>104</v>
      </c>
      <c r="AU442" s="120" t="s">
        <v>4</v>
      </c>
      <c r="AV442" s="119" t="s">
        <v>4</v>
      </c>
      <c r="AW442" s="119" t="s">
        <v>74</v>
      </c>
      <c r="AX442" s="119" t="s">
        <v>30</v>
      </c>
      <c r="AY442" s="120" t="s">
        <v>103</v>
      </c>
    </row>
    <row r="443" spans="2:65" s="119" customFormat="1">
      <c r="B443" s="124"/>
      <c r="D443" s="128" t="s">
        <v>104</v>
      </c>
      <c r="E443" s="120" t="s">
        <v>0</v>
      </c>
      <c r="F443" s="127" t="s">
        <v>336</v>
      </c>
      <c r="H443" s="126">
        <v>2</v>
      </c>
      <c r="I443" s="125"/>
      <c r="L443" s="124"/>
      <c r="M443" s="162"/>
      <c r="T443" s="161"/>
      <c r="AT443" s="120" t="s">
        <v>104</v>
      </c>
      <c r="AU443" s="120" t="s">
        <v>4</v>
      </c>
      <c r="AV443" s="119" t="s">
        <v>4</v>
      </c>
      <c r="AW443" s="119" t="s">
        <v>74</v>
      </c>
      <c r="AX443" s="119" t="s">
        <v>30</v>
      </c>
      <c r="AY443" s="120" t="s">
        <v>103</v>
      </c>
    </row>
    <row r="444" spans="2:65" s="119" customFormat="1">
      <c r="B444" s="124"/>
      <c r="D444" s="128" t="s">
        <v>104</v>
      </c>
      <c r="E444" s="120" t="s">
        <v>0</v>
      </c>
      <c r="F444" s="127" t="s">
        <v>335</v>
      </c>
      <c r="H444" s="126">
        <v>2</v>
      </c>
      <c r="I444" s="125"/>
      <c r="L444" s="124"/>
      <c r="M444" s="162"/>
      <c r="T444" s="161"/>
      <c r="AT444" s="120" t="s">
        <v>104</v>
      </c>
      <c r="AU444" s="120" t="s">
        <v>4</v>
      </c>
      <c r="AV444" s="119" t="s">
        <v>4</v>
      </c>
      <c r="AW444" s="119" t="s">
        <v>74</v>
      </c>
      <c r="AX444" s="119" t="s">
        <v>30</v>
      </c>
      <c r="AY444" s="120" t="s">
        <v>103</v>
      </c>
    </row>
    <row r="445" spans="2:65" s="119" customFormat="1">
      <c r="B445" s="124"/>
      <c r="D445" s="128" t="s">
        <v>104</v>
      </c>
      <c r="E445" s="120" t="s">
        <v>0</v>
      </c>
      <c r="F445" s="127" t="s">
        <v>334</v>
      </c>
      <c r="H445" s="126">
        <v>1</v>
      </c>
      <c r="I445" s="125"/>
      <c r="L445" s="124"/>
      <c r="M445" s="162"/>
      <c r="T445" s="161"/>
      <c r="AT445" s="120" t="s">
        <v>104</v>
      </c>
      <c r="AU445" s="120" t="s">
        <v>4</v>
      </c>
      <c r="AV445" s="119" t="s">
        <v>4</v>
      </c>
      <c r="AW445" s="119" t="s">
        <v>74</v>
      </c>
      <c r="AX445" s="119" t="s">
        <v>30</v>
      </c>
      <c r="AY445" s="120" t="s">
        <v>103</v>
      </c>
    </row>
    <row r="446" spans="2:65" s="163" customFormat="1">
      <c r="B446" s="167"/>
      <c r="D446" s="128" t="s">
        <v>104</v>
      </c>
      <c r="E446" s="164" t="s">
        <v>0</v>
      </c>
      <c r="F446" s="170" t="s">
        <v>183</v>
      </c>
      <c r="H446" s="169">
        <v>26</v>
      </c>
      <c r="I446" s="168"/>
      <c r="L446" s="167"/>
      <c r="M446" s="166"/>
      <c r="T446" s="165"/>
      <c r="AT446" s="164" t="s">
        <v>104</v>
      </c>
      <c r="AU446" s="164" t="s">
        <v>4</v>
      </c>
      <c r="AV446" s="163" t="s">
        <v>122</v>
      </c>
      <c r="AW446" s="163" t="s">
        <v>74</v>
      </c>
      <c r="AX446" s="163" t="s">
        <v>11</v>
      </c>
      <c r="AY446" s="164" t="s">
        <v>103</v>
      </c>
    </row>
    <row r="447" spans="2:65" s="2" customFormat="1" ht="24.15" customHeight="1">
      <c r="B447" s="3"/>
      <c r="C447" s="145" t="s">
        <v>333</v>
      </c>
      <c r="D447" s="145" t="s">
        <v>110</v>
      </c>
      <c r="E447" s="144" t="s">
        <v>332</v>
      </c>
      <c r="F447" s="143" t="s">
        <v>331</v>
      </c>
      <c r="G447" s="142" t="s">
        <v>237</v>
      </c>
      <c r="H447" s="141">
        <v>1</v>
      </c>
      <c r="I447" s="140"/>
      <c r="J447" s="139">
        <f>ROUND(I447*H447,2)</f>
        <v>0</v>
      </c>
      <c r="K447" s="138"/>
      <c r="L447" s="3"/>
      <c r="M447" s="137" t="s">
        <v>0</v>
      </c>
      <c r="N447" s="136" t="s">
        <v>66</v>
      </c>
      <c r="P447" s="135">
        <f>O447*H447</f>
        <v>0</v>
      </c>
      <c r="Q447" s="135">
        <v>0</v>
      </c>
      <c r="R447" s="135">
        <f>Q447*H447</f>
        <v>0</v>
      </c>
      <c r="S447" s="135">
        <v>0</v>
      </c>
      <c r="T447" s="134">
        <f>S447*H447</f>
        <v>0</v>
      </c>
      <c r="AR447" s="132" t="s">
        <v>122</v>
      </c>
      <c r="AT447" s="132" t="s">
        <v>110</v>
      </c>
      <c r="AU447" s="132" t="s">
        <v>4</v>
      </c>
      <c r="AY447" s="103" t="s">
        <v>103</v>
      </c>
      <c r="BE447" s="133">
        <f>IF(N447="základní",J447,0)</f>
        <v>0</v>
      </c>
      <c r="BF447" s="133">
        <f>IF(N447="snížená",J447,0)</f>
        <v>0</v>
      </c>
      <c r="BG447" s="133">
        <f>IF(N447="zákl. přenesená",J447,0)</f>
        <v>0</v>
      </c>
      <c r="BH447" s="133">
        <f>IF(N447="sníž. přenesená",J447,0)</f>
        <v>0</v>
      </c>
      <c r="BI447" s="133">
        <f>IF(N447="nulová",J447,0)</f>
        <v>0</v>
      </c>
      <c r="BJ447" s="103" t="s">
        <v>11</v>
      </c>
      <c r="BK447" s="133">
        <f>ROUND(I447*H447,2)</f>
        <v>0</v>
      </c>
      <c r="BL447" s="103" t="s">
        <v>122</v>
      </c>
      <c r="BM447" s="132" t="s">
        <v>330</v>
      </c>
    </row>
    <row r="448" spans="2:65" s="2" customFormat="1" ht="17.399999999999999">
      <c r="B448" s="3"/>
      <c r="D448" s="128" t="s">
        <v>106</v>
      </c>
      <c r="F448" s="131" t="s">
        <v>329</v>
      </c>
      <c r="I448" s="130"/>
      <c r="L448" s="3"/>
      <c r="M448" s="129"/>
      <c r="T448" s="62"/>
      <c r="AT448" s="103" t="s">
        <v>106</v>
      </c>
      <c r="AU448" s="103" t="s">
        <v>4</v>
      </c>
    </row>
    <row r="449" spans="2:65" s="2" customFormat="1">
      <c r="B449" s="3"/>
      <c r="D449" s="160" t="s">
        <v>118</v>
      </c>
      <c r="F449" s="159" t="s">
        <v>328</v>
      </c>
      <c r="I449" s="130"/>
      <c r="L449" s="3"/>
      <c r="M449" s="129"/>
      <c r="T449" s="62"/>
      <c r="AT449" s="103" t="s">
        <v>118</v>
      </c>
      <c r="AU449" s="103" t="s">
        <v>4</v>
      </c>
    </row>
    <row r="450" spans="2:65" s="2" customFormat="1" ht="24.15" customHeight="1">
      <c r="B450" s="3"/>
      <c r="C450" s="145" t="s">
        <v>327</v>
      </c>
      <c r="D450" s="145" t="s">
        <v>110</v>
      </c>
      <c r="E450" s="144" t="s">
        <v>326</v>
      </c>
      <c r="F450" s="143" t="s">
        <v>325</v>
      </c>
      <c r="G450" s="142" t="s">
        <v>237</v>
      </c>
      <c r="H450" s="141">
        <v>2</v>
      </c>
      <c r="I450" s="140"/>
      <c r="J450" s="139">
        <f>ROUND(I450*H450,2)</f>
        <v>0</v>
      </c>
      <c r="K450" s="138"/>
      <c r="L450" s="3"/>
      <c r="M450" s="137" t="s">
        <v>0</v>
      </c>
      <c r="N450" s="136" t="s">
        <v>66</v>
      </c>
      <c r="P450" s="135">
        <f>O450*H450</f>
        <v>0</v>
      </c>
      <c r="Q450" s="135">
        <v>0</v>
      </c>
      <c r="R450" s="135">
        <f>Q450*H450</f>
        <v>0</v>
      </c>
      <c r="S450" s="135">
        <v>0</v>
      </c>
      <c r="T450" s="134">
        <f>S450*H450</f>
        <v>0</v>
      </c>
      <c r="AR450" s="132" t="s">
        <v>122</v>
      </c>
      <c r="AT450" s="132" t="s">
        <v>110</v>
      </c>
      <c r="AU450" s="132" t="s">
        <v>4</v>
      </c>
      <c r="AY450" s="103" t="s">
        <v>103</v>
      </c>
      <c r="BE450" s="133">
        <f>IF(N450="základní",J450,0)</f>
        <v>0</v>
      </c>
      <c r="BF450" s="133">
        <f>IF(N450="snížená",J450,0)</f>
        <v>0</v>
      </c>
      <c r="BG450" s="133">
        <f>IF(N450="zákl. přenesená",J450,0)</f>
        <v>0</v>
      </c>
      <c r="BH450" s="133">
        <f>IF(N450="sníž. přenesená",J450,0)</f>
        <v>0</v>
      </c>
      <c r="BI450" s="133">
        <f>IF(N450="nulová",J450,0)</f>
        <v>0</v>
      </c>
      <c r="BJ450" s="103" t="s">
        <v>11</v>
      </c>
      <c r="BK450" s="133">
        <f>ROUND(I450*H450,2)</f>
        <v>0</v>
      </c>
      <c r="BL450" s="103" t="s">
        <v>122</v>
      </c>
      <c r="BM450" s="132" t="s">
        <v>324</v>
      </c>
    </row>
    <row r="451" spans="2:65" s="2" customFormat="1" ht="17.399999999999999">
      <c r="B451" s="3"/>
      <c r="D451" s="128" t="s">
        <v>106</v>
      </c>
      <c r="F451" s="131" t="s">
        <v>323</v>
      </c>
      <c r="I451" s="130"/>
      <c r="L451" s="3"/>
      <c r="M451" s="129"/>
      <c r="T451" s="62"/>
      <c r="AT451" s="103" t="s">
        <v>106</v>
      </c>
      <c r="AU451" s="103" t="s">
        <v>4</v>
      </c>
    </row>
    <row r="452" spans="2:65" s="2" customFormat="1">
      <c r="B452" s="3"/>
      <c r="D452" s="160" t="s">
        <v>118</v>
      </c>
      <c r="F452" s="159" t="s">
        <v>322</v>
      </c>
      <c r="I452" s="130"/>
      <c r="L452" s="3"/>
      <c r="M452" s="129"/>
      <c r="T452" s="62"/>
      <c r="AT452" s="103" t="s">
        <v>118</v>
      </c>
      <c r="AU452" s="103" t="s">
        <v>4</v>
      </c>
    </row>
    <row r="453" spans="2:65" s="119" customFormat="1">
      <c r="B453" s="124"/>
      <c r="D453" s="128" t="s">
        <v>104</v>
      </c>
      <c r="E453" s="120" t="s">
        <v>0</v>
      </c>
      <c r="F453" s="127" t="s">
        <v>321</v>
      </c>
      <c r="H453" s="126">
        <v>1</v>
      </c>
      <c r="I453" s="125"/>
      <c r="L453" s="124"/>
      <c r="M453" s="162"/>
      <c r="T453" s="161"/>
      <c r="AT453" s="120" t="s">
        <v>104</v>
      </c>
      <c r="AU453" s="120" t="s">
        <v>4</v>
      </c>
      <c r="AV453" s="119" t="s">
        <v>4</v>
      </c>
      <c r="AW453" s="119" t="s">
        <v>74</v>
      </c>
      <c r="AX453" s="119" t="s">
        <v>30</v>
      </c>
      <c r="AY453" s="120" t="s">
        <v>103</v>
      </c>
    </row>
    <row r="454" spans="2:65" s="119" customFormat="1">
      <c r="B454" s="124"/>
      <c r="D454" s="128" t="s">
        <v>104</v>
      </c>
      <c r="E454" s="120" t="s">
        <v>0</v>
      </c>
      <c r="F454" s="127" t="s">
        <v>320</v>
      </c>
      <c r="H454" s="126">
        <v>1</v>
      </c>
      <c r="I454" s="125"/>
      <c r="L454" s="124"/>
      <c r="M454" s="162"/>
      <c r="T454" s="161"/>
      <c r="AT454" s="120" t="s">
        <v>104</v>
      </c>
      <c r="AU454" s="120" t="s">
        <v>4</v>
      </c>
      <c r="AV454" s="119" t="s">
        <v>4</v>
      </c>
      <c r="AW454" s="119" t="s">
        <v>74</v>
      </c>
      <c r="AX454" s="119" t="s">
        <v>30</v>
      </c>
      <c r="AY454" s="120" t="s">
        <v>103</v>
      </c>
    </row>
    <row r="455" spans="2:65" s="163" customFormat="1">
      <c r="B455" s="167"/>
      <c r="D455" s="128" t="s">
        <v>104</v>
      </c>
      <c r="E455" s="164" t="s">
        <v>0</v>
      </c>
      <c r="F455" s="170" t="s">
        <v>183</v>
      </c>
      <c r="H455" s="169">
        <v>2</v>
      </c>
      <c r="I455" s="168"/>
      <c r="L455" s="167"/>
      <c r="M455" s="166"/>
      <c r="T455" s="165"/>
      <c r="AT455" s="164" t="s">
        <v>104</v>
      </c>
      <c r="AU455" s="164" t="s">
        <v>4</v>
      </c>
      <c r="AV455" s="163" t="s">
        <v>122</v>
      </c>
      <c r="AW455" s="163" t="s">
        <v>74</v>
      </c>
      <c r="AX455" s="163" t="s">
        <v>11</v>
      </c>
      <c r="AY455" s="164" t="s">
        <v>103</v>
      </c>
    </row>
    <row r="456" spans="2:65" s="2" customFormat="1" ht="24.15" customHeight="1">
      <c r="B456" s="3"/>
      <c r="C456" s="145" t="s">
        <v>319</v>
      </c>
      <c r="D456" s="145" t="s">
        <v>110</v>
      </c>
      <c r="E456" s="144" t="s">
        <v>318</v>
      </c>
      <c r="F456" s="143" t="s">
        <v>316</v>
      </c>
      <c r="G456" s="142" t="s">
        <v>313</v>
      </c>
      <c r="H456" s="141">
        <v>1</v>
      </c>
      <c r="I456" s="140"/>
      <c r="J456" s="139">
        <f>ROUND(I456*H456,2)</f>
        <v>0</v>
      </c>
      <c r="K456" s="138"/>
      <c r="L456" s="3"/>
      <c r="M456" s="137" t="s">
        <v>0</v>
      </c>
      <c r="N456" s="136" t="s">
        <v>66</v>
      </c>
      <c r="P456" s="135">
        <f>O456*H456</f>
        <v>0</v>
      </c>
      <c r="Q456" s="135">
        <v>0</v>
      </c>
      <c r="R456" s="135">
        <f>Q456*H456</f>
        <v>0</v>
      </c>
      <c r="S456" s="135">
        <v>0</v>
      </c>
      <c r="T456" s="134">
        <f>S456*H456</f>
        <v>0</v>
      </c>
      <c r="AR456" s="132" t="s">
        <v>122</v>
      </c>
      <c r="AT456" s="132" t="s">
        <v>110</v>
      </c>
      <c r="AU456" s="132" t="s">
        <v>4</v>
      </c>
      <c r="AY456" s="103" t="s">
        <v>103</v>
      </c>
      <c r="BE456" s="133">
        <f>IF(N456="základní",J456,0)</f>
        <v>0</v>
      </c>
      <c r="BF456" s="133">
        <f>IF(N456="snížená",J456,0)</f>
        <v>0</v>
      </c>
      <c r="BG456" s="133">
        <f>IF(N456="zákl. přenesená",J456,0)</f>
        <v>0</v>
      </c>
      <c r="BH456" s="133">
        <f>IF(N456="sníž. přenesená",J456,0)</f>
        <v>0</v>
      </c>
      <c r="BI456" s="133">
        <f>IF(N456="nulová",J456,0)</f>
        <v>0</v>
      </c>
      <c r="BJ456" s="103" t="s">
        <v>11</v>
      </c>
      <c r="BK456" s="133">
        <f>ROUND(I456*H456,2)</f>
        <v>0</v>
      </c>
      <c r="BL456" s="103" t="s">
        <v>122</v>
      </c>
      <c r="BM456" s="132" t="s">
        <v>317</v>
      </c>
    </row>
    <row r="457" spans="2:65" s="2" customFormat="1">
      <c r="B457" s="3"/>
      <c r="D457" s="128" t="s">
        <v>106</v>
      </c>
      <c r="F457" s="131" t="s">
        <v>316</v>
      </c>
      <c r="I457" s="130"/>
      <c r="L457" s="3"/>
      <c r="M457" s="129"/>
      <c r="T457" s="62"/>
      <c r="AT457" s="103" t="s">
        <v>106</v>
      </c>
      <c r="AU457" s="103" t="s">
        <v>4</v>
      </c>
    </row>
    <row r="458" spans="2:65" s="2" customFormat="1" ht="16.5" customHeight="1">
      <c r="B458" s="3"/>
      <c r="C458" s="145" t="s">
        <v>315</v>
      </c>
      <c r="D458" s="145" t="s">
        <v>110</v>
      </c>
      <c r="E458" s="144" t="s">
        <v>314</v>
      </c>
      <c r="F458" s="143" t="s">
        <v>311</v>
      </c>
      <c r="G458" s="142" t="s">
        <v>313</v>
      </c>
      <c r="H458" s="141">
        <v>1</v>
      </c>
      <c r="I458" s="140"/>
      <c r="J458" s="139">
        <f>ROUND(I458*H458,2)</f>
        <v>0</v>
      </c>
      <c r="K458" s="138"/>
      <c r="L458" s="3"/>
      <c r="M458" s="137" t="s">
        <v>0</v>
      </c>
      <c r="N458" s="136" t="s">
        <v>66</v>
      </c>
      <c r="P458" s="135">
        <f>O458*H458</f>
        <v>0</v>
      </c>
      <c r="Q458" s="135">
        <v>0</v>
      </c>
      <c r="R458" s="135">
        <f>Q458*H458</f>
        <v>0</v>
      </c>
      <c r="S458" s="135">
        <v>0</v>
      </c>
      <c r="T458" s="134">
        <f>S458*H458</f>
        <v>0</v>
      </c>
      <c r="AR458" s="132" t="s">
        <v>122</v>
      </c>
      <c r="AT458" s="132" t="s">
        <v>110</v>
      </c>
      <c r="AU458" s="132" t="s">
        <v>4</v>
      </c>
      <c r="AY458" s="103" t="s">
        <v>103</v>
      </c>
      <c r="BE458" s="133">
        <f>IF(N458="základní",J458,0)</f>
        <v>0</v>
      </c>
      <c r="BF458" s="133">
        <f>IF(N458="snížená",J458,0)</f>
        <v>0</v>
      </c>
      <c r="BG458" s="133">
        <f>IF(N458="zákl. přenesená",J458,0)</f>
        <v>0</v>
      </c>
      <c r="BH458" s="133">
        <f>IF(N458="sníž. přenesená",J458,0)</f>
        <v>0</v>
      </c>
      <c r="BI458" s="133">
        <f>IF(N458="nulová",J458,0)</f>
        <v>0</v>
      </c>
      <c r="BJ458" s="103" t="s">
        <v>11</v>
      </c>
      <c r="BK458" s="133">
        <f>ROUND(I458*H458,2)</f>
        <v>0</v>
      </c>
      <c r="BL458" s="103" t="s">
        <v>122</v>
      </c>
      <c r="BM458" s="132" t="s">
        <v>312</v>
      </c>
    </row>
    <row r="459" spans="2:65" s="2" customFormat="1">
      <c r="B459" s="3"/>
      <c r="D459" s="128" t="s">
        <v>106</v>
      </c>
      <c r="F459" s="131" t="s">
        <v>311</v>
      </c>
      <c r="I459" s="130"/>
      <c r="L459" s="3"/>
      <c r="M459" s="129"/>
      <c r="T459" s="62"/>
      <c r="AT459" s="103" t="s">
        <v>106</v>
      </c>
      <c r="AU459" s="103" t="s">
        <v>4</v>
      </c>
    </row>
    <row r="460" spans="2:65" s="2" customFormat="1" ht="72">
      <c r="B460" s="3"/>
      <c r="D460" s="128" t="s">
        <v>218</v>
      </c>
      <c r="F460" s="171" t="s">
        <v>310</v>
      </c>
      <c r="I460" s="130"/>
      <c r="L460" s="3"/>
      <c r="M460" s="129"/>
      <c r="T460" s="62"/>
      <c r="AT460" s="103" t="s">
        <v>218</v>
      </c>
      <c r="AU460" s="103" t="s">
        <v>4</v>
      </c>
    </row>
    <row r="461" spans="2:65" s="2" customFormat="1" ht="21.75" customHeight="1">
      <c r="B461" s="3"/>
      <c r="C461" s="145" t="s">
        <v>309</v>
      </c>
      <c r="D461" s="145" t="s">
        <v>110</v>
      </c>
      <c r="E461" s="144" t="s">
        <v>308</v>
      </c>
      <c r="F461" s="143" t="s">
        <v>307</v>
      </c>
      <c r="G461" s="142" t="s">
        <v>237</v>
      </c>
      <c r="H461" s="141">
        <v>2</v>
      </c>
      <c r="I461" s="140"/>
      <c r="J461" s="139">
        <f>ROUND(I461*H461,2)</f>
        <v>0</v>
      </c>
      <c r="K461" s="138"/>
      <c r="L461" s="3"/>
      <c r="M461" s="137" t="s">
        <v>0</v>
      </c>
      <c r="N461" s="136" t="s">
        <v>66</v>
      </c>
      <c r="P461" s="135">
        <f>O461*H461</f>
        <v>0</v>
      </c>
      <c r="Q461" s="135">
        <v>1.6199999999999999E-3</v>
      </c>
      <c r="R461" s="135">
        <f>Q461*H461</f>
        <v>3.2399999999999998E-3</v>
      </c>
      <c r="S461" s="135">
        <v>0</v>
      </c>
      <c r="T461" s="134">
        <f>S461*H461</f>
        <v>0</v>
      </c>
      <c r="AR461" s="132" t="s">
        <v>122</v>
      </c>
      <c r="AT461" s="132" t="s">
        <v>110</v>
      </c>
      <c r="AU461" s="132" t="s">
        <v>4</v>
      </c>
      <c r="AY461" s="103" t="s">
        <v>103</v>
      </c>
      <c r="BE461" s="133">
        <f>IF(N461="základní",J461,0)</f>
        <v>0</v>
      </c>
      <c r="BF461" s="133">
        <f>IF(N461="snížená",J461,0)</f>
        <v>0</v>
      </c>
      <c r="BG461" s="133">
        <f>IF(N461="zákl. přenesená",J461,0)</f>
        <v>0</v>
      </c>
      <c r="BH461" s="133">
        <f>IF(N461="sníž. přenesená",J461,0)</f>
        <v>0</v>
      </c>
      <c r="BI461" s="133">
        <f>IF(N461="nulová",J461,0)</f>
        <v>0</v>
      </c>
      <c r="BJ461" s="103" t="s">
        <v>11</v>
      </c>
      <c r="BK461" s="133">
        <f>ROUND(I461*H461,2)</f>
        <v>0</v>
      </c>
      <c r="BL461" s="103" t="s">
        <v>122</v>
      </c>
      <c r="BM461" s="132" t="s">
        <v>306</v>
      </c>
    </row>
    <row r="462" spans="2:65" s="2" customFormat="1" ht="26.1">
      <c r="B462" s="3"/>
      <c r="D462" s="128" t="s">
        <v>106</v>
      </c>
      <c r="F462" s="131" t="s">
        <v>305</v>
      </c>
      <c r="I462" s="130"/>
      <c r="L462" s="3"/>
      <c r="M462" s="129"/>
      <c r="T462" s="62"/>
      <c r="AT462" s="103" t="s">
        <v>106</v>
      </c>
      <c r="AU462" s="103" t="s">
        <v>4</v>
      </c>
    </row>
    <row r="463" spans="2:65" s="2" customFormat="1">
      <c r="B463" s="3"/>
      <c r="D463" s="160" t="s">
        <v>118</v>
      </c>
      <c r="F463" s="159" t="s">
        <v>304</v>
      </c>
      <c r="I463" s="130"/>
      <c r="L463" s="3"/>
      <c r="M463" s="129"/>
      <c r="T463" s="62"/>
      <c r="AT463" s="103" t="s">
        <v>118</v>
      </c>
      <c r="AU463" s="103" t="s">
        <v>4</v>
      </c>
    </row>
    <row r="464" spans="2:65" s="2" customFormat="1" ht="18">
      <c r="B464" s="3"/>
      <c r="D464" s="128" t="s">
        <v>218</v>
      </c>
      <c r="F464" s="171" t="s">
        <v>303</v>
      </c>
      <c r="I464" s="130"/>
      <c r="L464" s="3"/>
      <c r="M464" s="129"/>
      <c r="T464" s="62"/>
      <c r="AT464" s="103" t="s">
        <v>218</v>
      </c>
      <c r="AU464" s="103" t="s">
        <v>4</v>
      </c>
    </row>
    <row r="465" spans="2:65" s="2" customFormat="1" ht="16.5" customHeight="1">
      <c r="B465" s="3"/>
      <c r="C465" s="145" t="s">
        <v>302</v>
      </c>
      <c r="D465" s="145" t="s">
        <v>110</v>
      </c>
      <c r="E465" s="144" t="s">
        <v>301</v>
      </c>
      <c r="F465" s="143" t="s">
        <v>300</v>
      </c>
      <c r="G465" s="142" t="s">
        <v>237</v>
      </c>
      <c r="H465" s="141">
        <v>2</v>
      </c>
      <c r="I465" s="140"/>
      <c r="J465" s="139">
        <f>ROUND(I465*H465,2)</f>
        <v>0</v>
      </c>
      <c r="K465" s="138"/>
      <c r="L465" s="3"/>
      <c r="M465" s="137" t="s">
        <v>0</v>
      </c>
      <c r="N465" s="136" t="s">
        <v>66</v>
      </c>
      <c r="P465" s="135">
        <f>O465*H465</f>
        <v>0</v>
      </c>
      <c r="Q465" s="135">
        <v>1.3600000000000001E-3</v>
      </c>
      <c r="R465" s="135">
        <f>Q465*H465</f>
        <v>2.7200000000000002E-3</v>
      </c>
      <c r="S465" s="135">
        <v>0</v>
      </c>
      <c r="T465" s="134">
        <f>S465*H465</f>
        <v>0</v>
      </c>
      <c r="AR465" s="132" t="s">
        <v>122</v>
      </c>
      <c r="AT465" s="132" t="s">
        <v>110</v>
      </c>
      <c r="AU465" s="132" t="s">
        <v>4</v>
      </c>
      <c r="AY465" s="103" t="s">
        <v>103</v>
      </c>
      <c r="BE465" s="133">
        <f>IF(N465="základní",J465,0)</f>
        <v>0</v>
      </c>
      <c r="BF465" s="133">
        <f>IF(N465="snížená",J465,0)</f>
        <v>0</v>
      </c>
      <c r="BG465" s="133">
        <f>IF(N465="zákl. přenesená",J465,0)</f>
        <v>0</v>
      </c>
      <c r="BH465" s="133">
        <f>IF(N465="sníž. přenesená",J465,0)</f>
        <v>0</v>
      </c>
      <c r="BI465" s="133">
        <f>IF(N465="nulová",J465,0)</f>
        <v>0</v>
      </c>
      <c r="BJ465" s="103" t="s">
        <v>11</v>
      </c>
      <c r="BK465" s="133">
        <f>ROUND(I465*H465,2)</f>
        <v>0</v>
      </c>
      <c r="BL465" s="103" t="s">
        <v>122</v>
      </c>
      <c r="BM465" s="132" t="s">
        <v>299</v>
      </c>
    </row>
    <row r="466" spans="2:65" s="2" customFormat="1" ht="17.399999999999999">
      <c r="B466" s="3"/>
      <c r="D466" s="128" t="s">
        <v>106</v>
      </c>
      <c r="F466" s="131" t="s">
        <v>298</v>
      </c>
      <c r="I466" s="130"/>
      <c r="L466" s="3"/>
      <c r="M466" s="129"/>
      <c r="T466" s="62"/>
      <c r="AT466" s="103" t="s">
        <v>106</v>
      </c>
      <c r="AU466" s="103" t="s">
        <v>4</v>
      </c>
    </row>
    <row r="467" spans="2:65" s="2" customFormat="1">
      <c r="B467" s="3"/>
      <c r="D467" s="160" t="s">
        <v>118</v>
      </c>
      <c r="F467" s="159" t="s">
        <v>297</v>
      </c>
      <c r="I467" s="130"/>
      <c r="L467" s="3"/>
      <c r="M467" s="129"/>
      <c r="T467" s="62"/>
      <c r="AT467" s="103" t="s">
        <v>118</v>
      </c>
      <c r="AU467" s="103" t="s">
        <v>4</v>
      </c>
    </row>
    <row r="468" spans="2:65" s="119" customFormat="1">
      <c r="B468" s="124"/>
      <c r="D468" s="128" t="s">
        <v>104</v>
      </c>
      <c r="E468" s="120" t="s">
        <v>0</v>
      </c>
      <c r="F468" s="127" t="s">
        <v>296</v>
      </c>
      <c r="H468" s="126">
        <v>1</v>
      </c>
      <c r="I468" s="125"/>
      <c r="L468" s="124"/>
      <c r="M468" s="162"/>
      <c r="T468" s="161"/>
      <c r="AT468" s="120" t="s">
        <v>104</v>
      </c>
      <c r="AU468" s="120" t="s">
        <v>4</v>
      </c>
      <c r="AV468" s="119" t="s">
        <v>4</v>
      </c>
      <c r="AW468" s="119" t="s">
        <v>74</v>
      </c>
      <c r="AX468" s="119" t="s">
        <v>30</v>
      </c>
      <c r="AY468" s="120" t="s">
        <v>103</v>
      </c>
    </row>
    <row r="469" spans="2:65" s="119" customFormat="1">
      <c r="B469" s="124"/>
      <c r="D469" s="128" t="s">
        <v>104</v>
      </c>
      <c r="E469" s="120" t="s">
        <v>0</v>
      </c>
      <c r="F469" s="127" t="s">
        <v>295</v>
      </c>
      <c r="H469" s="126">
        <v>1</v>
      </c>
      <c r="I469" s="125"/>
      <c r="L469" s="124"/>
      <c r="M469" s="162"/>
      <c r="T469" s="161"/>
      <c r="AT469" s="120" t="s">
        <v>104</v>
      </c>
      <c r="AU469" s="120" t="s">
        <v>4</v>
      </c>
      <c r="AV469" s="119" t="s">
        <v>4</v>
      </c>
      <c r="AW469" s="119" t="s">
        <v>74</v>
      </c>
      <c r="AX469" s="119" t="s">
        <v>30</v>
      </c>
      <c r="AY469" s="120" t="s">
        <v>103</v>
      </c>
    </row>
    <row r="470" spans="2:65" s="163" customFormat="1">
      <c r="B470" s="167"/>
      <c r="D470" s="128" t="s">
        <v>104</v>
      </c>
      <c r="E470" s="164" t="s">
        <v>0</v>
      </c>
      <c r="F470" s="170" t="s">
        <v>183</v>
      </c>
      <c r="H470" s="169">
        <v>2</v>
      </c>
      <c r="I470" s="168"/>
      <c r="L470" s="167"/>
      <c r="M470" s="166"/>
      <c r="T470" s="165"/>
      <c r="AT470" s="164" t="s">
        <v>104</v>
      </c>
      <c r="AU470" s="164" t="s">
        <v>4</v>
      </c>
      <c r="AV470" s="163" t="s">
        <v>122</v>
      </c>
      <c r="AW470" s="163" t="s">
        <v>74</v>
      </c>
      <c r="AX470" s="163" t="s">
        <v>11</v>
      </c>
      <c r="AY470" s="164" t="s">
        <v>103</v>
      </c>
    </row>
    <row r="471" spans="2:65" s="2" customFormat="1" ht="21.75" customHeight="1">
      <c r="B471" s="3"/>
      <c r="C471" s="145" t="s">
        <v>294</v>
      </c>
      <c r="D471" s="145" t="s">
        <v>110</v>
      </c>
      <c r="E471" s="144" t="s">
        <v>293</v>
      </c>
      <c r="F471" s="143" t="s">
        <v>292</v>
      </c>
      <c r="G471" s="142" t="s">
        <v>237</v>
      </c>
      <c r="H471" s="141">
        <v>1</v>
      </c>
      <c r="I471" s="140"/>
      <c r="J471" s="139">
        <f>ROUND(I471*H471,2)</f>
        <v>0</v>
      </c>
      <c r="K471" s="138"/>
      <c r="L471" s="3"/>
      <c r="M471" s="137" t="s">
        <v>0</v>
      </c>
      <c r="N471" s="136" t="s">
        <v>66</v>
      </c>
      <c r="P471" s="135">
        <f>O471*H471</f>
        <v>0</v>
      </c>
      <c r="Q471" s="135">
        <v>0</v>
      </c>
      <c r="R471" s="135">
        <f>Q471*H471</f>
        <v>0</v>
      </c>
      <c r="S471" s="135">
        <v>3.3000000000000002E-2</v>
      </c>
      <c r="T471" s="134">
        <f>S471*H471</f>
        <v>3.3000000000000002E-2</v>
      </c>
      <c r="AR471" s="132" t="s">
        <v>122</v>
      </c>
      <c r="AT471" s="132" t="s">
        <v>110</v>
      </c>
      <c r="AU471" s="132" t="s">
        <v>4</v>
      </c>
      <c r="AY471" s="103" t="s">
        <v>103</v>
      </c>
      <c r="BE471" s="133">
        <f>IF(N471="základní",J471,0)</f>
        <v>0</v>
      </c>
      <c r="BF471" s="133">
        <f>IF(N471="snížená",J471,0)</f>
        <v>0</v>
      </c>
      <c r="BG471" s="133">
        <f>IF(N471="zákl. přenesená",J471,0)</f>
        <v>0</v>
      </c>
      <c r="BH471" s="133">
        <f>IF(N471="sníž. přenesená",J471,0)</f>
        <v>0</v>
      </c>
      <c r="BI471" s="133">
        <f>IF(N471="nulová",J471,0)</f>
        <v>0</v>
      </c>
      <c r="BJ471" s="103" t="s">
        <v>11</v>
      </c>
      <c r="BK471" s="133">
        <f>ROUND(I471*H471,2)</f>
        <v>0</v>
      </c>
      <c r="BL471" s="103" t="s">
        <v>122</v>
      </c>
      <c r="BM471" s="132" t="s">
        <v>291</v>
      </c>
    </row>
    <row r="472" spans="2:65" s="2" customFormat="1">
      <c r="B472" s="3"/>
      <c r="D472" s="128" t="s">
        <v>106</v>
      </c>
      <c r="F472" s="131" t="s">
        <v>290</v>
      </c>
      <c r="I472" s="130"/>
      <c r="L472" s="3"/>
      <c r="M472" s="129"/>
      <c r="T472" s="62"/>
      <c r="AT472" s="103" t="s">
        <v>106</v>
      </c>
      <c r="AU472" s="103" t="s">
        <v>4</v>
      </c>
    </row>
    <row r="473" spans="2:65" s="2" customFormat="1">
      <c r="B473" s="3"/>
      <c r="D473" s="160" t="s">
        <v>118</v>
      </c>
      <c r="F473" s="159" t="s">
        <v>289</v>
      </c>
      <c r="I473" s="130"/>
      <c r="L473" s="3"/>
      <c r="M473" s="129"/>
      <c r="T473" s="62"/>
      <c r="AT473" s="103" t="s">
        <v>118</v>
      </c>
      <c r="AU473" s="103" t="s">
        <v>4</v>
      </c>
    </row>
    <row r="474" spans="2:65" s="119" customFormat="1">
      <c r="B474" s="124"/>
      <c r="D474" s="128" t="s">
        <v>104</v>
      </c>
      <c r="E474" s="120" t="s">
        <v>0</v>
      </c>
      <c r="F474" s="127" t="s">
        <v>251</v>
      </c>
      <c r="H474" s="126">
        <v>1</v>
      </c>
      <c r="I474" s="125"/>
      <c r="L474" s="124"/>
      <c r="M474" s="162"/>
      <c r="T474" s="161"/>
      <c r="AT474" s="120" t="s">
        <v>104</v>
      </c>
      <c r="AU474" s="120" t="s">
        <v>4</v>
      </c>
      <c r="AV474" s="119" t="s">
        <v>4</v>
      </c>
      <c r="AW474" s="119" t="s">
        <v>74</v>
      </c>
      <c r="AX474" s="119" t="s">
        <v>11</v>
      </c>
      <c r="AY474" s="120" t="s">
        <v>103</v>
      </c>
    </row>
    <row r="475" spans="2:65" s="2" customFormat="1" ht="24.15" customHeight="1">
      <c r="B475" s="3"/>
      <c r="C475" s="145" t="s">
        <v>288</v>
      </c>
      <c r="D475" s="145" t="s">
        <v>110</v>
      </c>
      <c r="E475" s="144" t="s">
        <v>287</v>
      </c>
      <c r="F475" s="143" t="s">
        <v>286</v>
      </c>
      <c r="G475" s="142" t="s">
        <v>179</v>
      </c>
      <c r="H475" s="141">
        <v>73</v>
      </c>
      <c r="I475" s="140"/>
      <c r="J475" s="139">
        <f>ROUND(I475*H475,2)</f>
        <v>0</v>
      </c>
      <c r="K475" s="138"/>
      <c r="L475" s="3"/>
      <c r="M475" s="137" t="s">
        <v>0</v>
      </c>
      <c r="N475" s="136" t="s">
        <v>66</v>
      </c>
      <c r="P475" s="135">
        <f>O475*H475</f>
        <v>0</v>
      </c>
      <c r="Q475" s="135">
        <v>0</v>
      </c>
      <c r="R475" s="135">
        <f>Q475*H475</f>
        <v>0</v>
      </c>
      <c r="S475" s="135">
        <v>0</v>
      </c>
      <c r="T475" s="134">
        <f>S475*H475</f>
        <v>0</v>
      </c>
      <c r="AR475" s="132" t="s">
        <v>122</v>
      </c>
      <c r="AT475" s="132" t="s">
        <v>110</v>
      </c>
      <c r="AU475" s="132" t="s">
        <v>4</v>
      </c>
      <c r="AY475" s="103" t="s">
        <v>103</v>
      </c>
      <c r="BE475" s="133">
        <f>IF(N475="základní",J475,0)</f>
        <v>0</v>
      </c>
      <c r="BF475" s="133">
        <f>IF(N475="snížená",J475,0)</f>
        <v>0</v>
      </c>
      <c r="BG475" s="133">
        <f>IF(N475="zákl. přenesená",J475,0)</f>
        <v>0</v>
      </c>
      <c r="BH475" s="133">
        <f>IF(N475="sníž. přenesená",J475,0)</f>
        <v>0</v>
      </c>
      <c r="BI475" s="133">
        <f>IF(N475="nulová",J475,0)</f>
        <v>0</v>
      </c>
      <c r="BJ475" s="103" t="s">
        <v>11</v>
      </c>
      <c r="BK475" s="133">
        <f>ROUND(I475*H475,2)</f>
        <v>0</v>
      </c>
      <c r="BL475" s="103" t="s">
        <v>122</v>
      </c>
      <c r="BM475" s="132" t="s">
        <v>285</v>
      </c>
    </row>
    <row r="476" spans="2:65" s="2" customFormat="1">
      <c r="B476" s="3"/>
      <c r="D476" s="128" t="s">
        <v>106</v>
      </c>
      <c r="F476" s="131" t="s">
        <v>284</v>
      </c>
      <c r="I476" s="130"/>
      <c r="L476" s="3"/>
      <c r="M476" s="129"/>
      <c r="T476" s="62"/>
      <c r="AT476" s="103" t="s">
        <v>106</v>
      </c>
      <c r="AU476" s="103" t="s">
        <v>4</v>
      </c>
    </row>
    <row r="477" spans="2:65" s="2" customFormat="1" ht="16.5" customHeight="1">
      <c r="B477" s="3"/>
      <c r="C477" s="145" t="s">
        <v>283</v>
      </c>
      <c r="D477" s="145" t="s">
        <v>110</v>
      </c>
      <c r="E477" s="144" t="s">
        <v>282</v>
      </c>
      <c r="F477" s="143" t="s">
        <v>281</v>
      </c>
      <c r="G477" s="142" t="s">
        <v>179</v>
      </c>
      <c r="H477" s="141">
        <v>73</v>
      </c>
      <c r="I477" s="140"/>
      <c r="J477" s="139">
        <f>ROUND(I477*H477,2)</f>
        <v>0</v>
      </c>
      <c r="K477" s="138"/>
      <c r="L477" s="3"/>
      <c r="M477" s="137" t="s">
        <v>0</v>
      </c>
      <c r="N477" s="136" t="s">
        <v>66</v>
      </c>
      <c r="P477" s="135">
        <f>O477*H477</f>
        <v>0</v>
      </c>
      <c r="Q477" s="135">
        <v>0</v>
      </c>
      <c r="R477" s="135">
        <f>Q477*H477</f>
        <v>0</v>
      </c>
      <c r="S477" s="135">
        <v>0</v>
      </c>
      <c r="T477" s="134">
        <f>S477*H477</f>
        <v>0</v>
      </c>
      <c r="AR477" s="132" t="s">
        <v>122</v>
      </c>
      <c r="AT477" s="132" t="s">
        <v>110</v>
      </c>
      <c r="AU477" s="132" t="s">
        <v>4</v>
      </c>
      <c r="AY477" s="103" t="s">
        <v>103</v>
      </c>
      <c r="BE477" s="133">
        <f>IF(N477="základní",J477,0)</f>
        <v>0</v>
      </c>
      <c r="BF477" s="133">
        <f>IF(N477="snížená",J477,0)</f>
        <v>0</v>
      </c>
      <c r="BG477" s="133">
        <f>IF(N477="zákl. přenesená",J477,0)</f>
        <v>0</v>
      </c>
      <c r="BH477" s="133">
        <f>IF(N477="sníž. přenesená",J477,0)</f>
        <v>0</v>
      </c>
      <c r="BI477" s="133">
        <f>IF(N477="nulová",J477,0)</f>
        <v>0</v>
      </c>
      <c r="BJ477" s="103" t="s">
        <v>11</v>
      </c>
      <c r="BK477" s="133">
        <f>ROUND(I477*H477,2)</f>
        <v>0</v>
      </c>
      <c r="BL477" s="103" t="s">
        <v>122</v>
      </c>
      <c r="BM477" s="132" t="s">
        <v>280</v>
      </c>
    </row>
    <row r="478" spans="2:65" s="2" customFormat="1">
      <c r="B478" s="3"/>
      <c r="D478" s="128" t="s">
        <v>106</v>
      </c>
      <c r="F478" s="131" t="s">
        <v>279</v>
      </c>
      <c r="I478" s="130"/>
      <c r="L478" s="3"/>
      <c r="M478" s="129"/>
      <c r="T478" s="62"/>
      <c r="AT478" s="103" t="s">
        <v>106</v>
      </c>
      <c r="AU478" s="103" t="s">
        <v>4</v>
      </c>
    </row>
    <row r="479" spans="2:65" s="2" customFormat="1">
      <c r="B479" s="3"/>
      <c r="D479" s="160" t="s">
        <v>118</v>
      </c>
      <c r="F479" s="159" t="s">
        <v>278</v>
      </c>
      <c r="I479" s="130"/>
      <c r="L479" s="3"/>
      <c r="M479" s="129"/>
      <c r="T479" s="62"/>
      <c r="AT479" s="103" t="s">
        <v>118</v>
      </c>
      <c r="AU479" s="103" t="s">
        <v>4</v>
      </c>
    </row>
    <row r="480" spans="2:65" s="2" customFormat="1" ht="24.15" customHeight="1">
      <c r="B480" s="3"/>
      <c r="C480" s="145" t="s">
        <v>277</v>
      </c>
      <c r="D480" s="145" t="s">
        <v>110</v>
      </c>
      <c r="E480" s="144" t="s">
        <v>276</v>
      </c>
      <c r="F480" s="143" t="s">
        <v>274</v>
      </c>
      <c r="G480" s="142" t="s">
        <v>179</v>
      </c>
      <c r="H480" s="141">
        <v>73</v>
      </c>
      <c r="I480" s="140"/>
      <c r="J480" s="139">
        <f>ROUND(I480*H480,2)</f>
        <v>0</v>
      </c>
      <c r="K480" s="138"/>
      <c r="L480" s="3"/>
      <c r="M480" s="137" t="s">
        <v>0</v>
      </c>
      <c r="N480" s="136" t="s">
        <v>66</v>
      </c>
      <c r="P480" s="135">
        <f>O480*H480</f>
        <v>0</v>
      </c>
      <c r="Q480" s="135">
        <v>0</v>
      </c>
      <c r="R480" s="135">
        <f>Q480*H480</f>
        <v>0</v>
      </c>
      <c r="S480" s="135">
        <v>0</v>
      </c>
      <c r="T480" s="134">
        <f>S480*H480</f>
        <v>0</v>
      </c>
      <c r="AR480" s="132" t="s">
        <v>122</v>
      </c>
      <c r="AT480" s="132" t="s">
        <v>110</v>
      </c>
      <c r="AU480" s="132" t="s">
        <v>4</v>
      </c>
      <c r="AY480" s="103" t="s">
        <v>103</v>
      </c>
      <c r="BE480" s="133">
        <f>IF(N480="základní",J480,0)</f>
        <v>0</v>
      </c>
      <c r="BF480" s="133">
        <f>IF(N480="snížená",J480,0)</f>
        <v>0</v>
      </c>
      <c r="BG480" s="133">
        <f>IF(N480="zákl. přenesená",J480,0)</f>
        <v>0</v>
      </c>
      <c r="BH480" s="133">
        <f>IF(N480="sníž. přenesená",J480,0)</f>
        <v>0</v>
      </c>
      <c r="BI480" s="133">
        <f>IF(N480="nulová",J480,0)</f>
        <v>0</v>
      </c>
      <c r="BJ480" s="103" t="s">
        <v>11</v>
      </c>
      <c r="BK480" s="133">
        <f>ROUND(I480*H480,2)</f>
        <v>0</v>
      </c>
      <c r="BL480" s="103" t="s">
        <v>122</v>
      </c>
      <c r="BM480" s="132" t="s">
        <v>275</v>
      </c>
    </row>
    <row r="481" spans="2:65" s="2" customFormat="1">
      <c r="B481" s="3"/>
      <c r="D481" s="128" t="s">
        <v>106</v>
      </c>
      <c r="F481" s="131" t="s">
        <v>274</v>
      </c>
      <c r="I481" s="130"/>
      <c r="L481" s="3"/>
      <c r="M481" s="129"/>
      <c r="T481" s="62"/>
      <c r="AT481" s="103" t="s">
        <v>106</v>
      </c>
      <c r="AU481" s="103" t="s">
        <v>4</v>
      </c>
    </row>
    <row r="482" spans="2:65" s="2" customFormat="1">
      <c r="B482" s="3"/>
      <c r="D482" s="160" t="s">
        <v>118</v>
      </c>
      <c r="F482" s="159" t="s">
        <v>273</v>
      </c>
      <c r="I482" s="130"/>
      <c r="L482" s="3"/>
      <c r="M482" s="129"/>
      <c r="T482" s="62"/>
      <c r="AT482" s="103" t="s">
        <v>118</v>
      </c>
      <c r="AU482" s="103" t="s">
        <v>4</v>
      </c>
    </row>
    <row r="483" spans="2:65" s="2" customFormat="1" ht="24.15" customHeight="1">
      <c r="B483" s="3"/>
      <c r="C483" s="145" t="s">
        <v>272</v>
      </c>
      <c r="D483" s="145" t="s">
        <v>110</v>
      </c>
      <c r="E483" s="144" t="s">
        <v>271</v>
      </c>
      <c r="F483" s="143" t="s">
        <v>270</v>
      </c>
      <c r="G483" s="142" t="s">
        <v>237</v>
      </c>
      <c r="H483" s="141">
        <v>2</v>
      </c>
      <c r="I483" s="140"/>
      <c r="J483" s="139">
        <f>ROUND(I483*H483,2)</f>
        <v>0</v>
      </c>
      <c r="K483" s="138"/>
      <c r="L483" s="3"/>
      <c r="M483" s="137" t="s">
        <v>0</v>
      </c>
      <c r="N483" s="136" t="s">
        <v>66</v>
      </c>
      <c r="P483" s="135">
        <f>O483*H483</f>
        <v>0</v>
      </c>
      <c r="Q483" s="135">
        <v>0.45937</v>
      </c>
      <c r="R483" s="135">
        <f>Q483*H483</f>
        <v>0.91874</v>
      </c>
      <c r="S483" s="135">
        <v>0</v>
      </c>
      <c r="T483" s="134">
        <f>S483*H483</f>
        <v>0</v>
      </c>
      <c r="AR483" s="132" t="s">
        <v>122</v>
      </c>
      <c r="AT483" s="132" t="s">
        <v>110</v>
      </c>
      <c r="AU483" s="132" t="s">
        <v>4</v>
      </c>
      <c r="AY483" s="103" t="s">
        <v>103</v>
      </c>
      <c r="BE483" s="133">
        <f>IF(N483="základní",J483,0)</f>
        <v>0</v>
      </c>
      <c r="BF483" s="133">
        <f>IF(N483="snížená",J483,0)</f>
        <v>0</v>
      </c>
      <c r="BG483" s="133">
        <f>IF(N483="zákl. přenesená",J483,0)</f>
        <v>0</v>
      </c>
      <c r="BH483" s="133">
        <f>IF(N483="sníž. přenesená",J483,0)</f>
        <v>0</v>
      </c>
      <c r="BI483" s="133">
        <f>IF(N483="nulová",J483,0)</f>
        <v>0</v>
      </c>
      <c r="BJ483" s="103" t="s">
        <v>11</v>
      </c>
      <c r="BK483" s="133">
        <f>ROUND(I483*H483,2)</f>
        <v>0</v>
      </c>
      <c r="BL483" s="103" t="s">
        <v>122</v>
      </c>
      <c r="BM483" s="132" t="s">
        <v>269</v>
      </c>
    </row>
    <row r="484" spans="2:65" s="2" customFormat="1" ht="17.399999999999999">
      <c r="B484" s="3"/>
      <c r="D484" s="128" t="s">
        <v>106</v>
      </c>
      <c r="F484" s="131" t="s">
        <v>268</v>
      </c>
      <c r="I484" s="130"/>
      <c r="L484" s="3"/>
      <c r="M484" s="129"/>
      <c r="T484" s="62"/>
      <c r="AT484" s="103" t="s">
        <v>106</v>
      </c>
      <c r="AU484" s="103" t="s">
        <v>4</v>
      </c>
    </row>
    <row r="485" spans="2:65" s="2" customFormat="1">
      <c r="B485" s="3"/>
      <c r="D485" s="160" t="s">
        <v>118</v>
      </c>
      <c r="F485" s="159" t="s">
        <v>267</v>
      </c>
      <c r="I485" s="130"/>
      <c r="L485" s="3"/>
      <c r="M485" s="129"/>
      <c r="T485" s="62"/>
      <c r="AT485" s="103" t="s">
        <v>118</v>
      </c>
      <c r="AU485" s="103" t="s">
        <v>4</v>
      </c>
    </row>
    <row r="486" spans="2:65" s="2" customFormat="1" ht="24.15" customHeight="1">
      <c r="B486" s="3"/>
      <c r="C486" s="145" t="s">
        <v>266</v>
      </c>
      <c r="D486" s="145" t="s">
        <v>110</v>
      </c>
      <c r="E486" s="144" t="s">
        <v>265</v>
      </c>
      <c r="F486" s="143" t="s">
        <v>263</v>
      </c>
      <c r="G486" s="142" t="s">
        <v>179</v>
      </c>
      <c r="H486" s="141">
        <v>73</v>
      </c>
      <c r="I486" s="140"/>
      <c r="J486" s="139">
        <f>ROUND(I486*H486,2)</f>
        <v>0</v>
      </c>
      <c r="K486" s="138"/>
      <c r="L486" s="3"/>
      <c r="M486" s="137" t="s">
        <v>0</v>
      </c>
      <c r="N486" s="136" t="s">
        <v>66</v>
      </c>
      <c r="P486" s="135">
        <f>O486*H486</f>
        <v>0</v>
      </c>
      <c r="Q486" s="135">
        <v>0</v>
      </c>
      <c r="R486" s="135">
        <f>Q486*H486</f>
        <v>0</v>
      </c>
      <c r="S486" s="135">
        <v>0</v>
      </c>
      <c r="T486" s="134">
        <f>S486*H486</f>
        <v>0</v>
      </c>
      <c r="AR486" s="132" t="s">
        <v>122</v>
      </c>
      <c r="AT486" s="132" t="s">
        <v>110</v>
      </c>
      <c r="AU486" s="132" t="s">
        <v>4</v>
      </c>
      <c r="AY486" s="103" t="s">
        <v>103</v>
      </c>
      <c r="BE486" s="133">
        <f>IF(N486="základní",J486,0)</f>
        <v>0</v>
      </c>
      <c r="BF486" s="133">
        <f>IF(N486="snížená",J486,0)</f>
        <v>0</v>
      </c>
      <c r="BG486" s="133">
        <f>IF(N486="zákl. přenesená",J486,0)</f>
        <v>0</v>
      </c>
      <c r="BH486" s="133">
        <f>IF(N486="sníž. přenesená",J486,0)</f>
        <v>0</v>
      </c>
      <c r="BI486" s="133">
        <f>IF(N486="nulová",J486,0)</f>
        <v>0</v>
      </c>
      <c r="BJ486" s="103" t="s">
        <v>11</v>
      </c>
      <c r="BK486" s="133">
        <f>ROUND(I486*H486,2)</f>
        <v>0</v>
      </c>
      <c r="BL486" s="103" t="s">
        <v>122</v>
      </c>
      <c r="BM486" s="132" t="s">
        <v>264</v>
      </c>
    </row>
    <row r="487" spans="2:65" s="2" customFormat="1">
      <c r="B487" s="3"/>
      <c r="D487" s="128" t="s">
        <v>106</v>
      </c>
      <c r="F487" s="131" t="s">
        <v>263</v>
      </c>
      <c r="I487" s="130"/>
      <c r="L487" s="3"/>
      <c r="M487" s="129"/>
      <c r="T487" s="62"/>
      <c r="AT487" s="103" t="s">
        <v>106</v>
      </c>
      <c r="AU487" s="103" t="s">
        <v>4</v>
      </c>
    </row>
    <row r="488" spans="2:65" s="2" customFormat="1" ht="18">
      <c r="B488" s="3"/>
      <c r="D488" s="128" t="s">
        <v>218</v>
      </c>
      <c r="F488" s="171" t="s">
        <v>262</v>
      </c>
      <c r="I488" s="130"/>
      <c r="L488" s="3"/>
      <c r="M488" s="129"/>
      <c r="T488" s="62"/>
      <c r="AT488" s="103" t="s">
        <v>218</v>
      </c>
      <c r="AU488" s="103" t="s">
        <v>4</v>
      </c>
    </row>
    <row r="489" spans="2:65" s="2" customFormat="1" ht="16.5" customHeight="1">
      <c r="B489" s="3"/>
      <c r="C489" s="145" t="s">
        <v>261</v>
      </c>
      <c r="D489" s="145" t="s">
        <v>110</v>
      </c>
      <c r="E489" s="144" t="s">
        <v>260</v>
      </c>
      <c r="F489" s="143" t="s">
        <v>258</v>
      </c>
      <c r="G489" s="142" t="s">
        <v>237</v>
      </c>
      <c r="H489" s="141">
        <v>1</v>
      </c>
      <c r="I489" s="140"/>
      <c r="J489" s="139">
        <f>ROUND(I489*H489,2)</f>
        <v>0</v>
      </c>
      <c r="K489" s="138"/>
      <c r="L489" s="3"/>
      <c r="M489" s="137" t="s">
        <v>0</v>
      </c>
      <c r="N489" s="136" t="s">
        <v>66</v>
      </c>
      <c r="P489" s="135">
        <f>O489*H489</f>
        <v>0</v>
      </c>
      <c r="Q489" s="135">
        <v>0</v>
      </c>
      <c r="R489" s="135">
        <f>Q489*H489</f>
        <v>0</v>
      </c>
      <c r="S489" s="135">
        <v>0</v>
      </c>
      <c r="T489" s="134">
        <f>S489*H489</f>
        <v>0</v>
      </c>
      <c r="AR489" s="132" t="s">
        <v>122</v>
      </c>
      <c r="AT489" s="132" t="s">
        <v>110</v>
      </c>
      <c r="AU489" s="132" t="s">
        <v>4</v>
      </c>
      <c r="AY489" s="103" t="s">
        <v>103</v>
      </c>
      <c r="BE489" s="133">
        <f>IF(N489="základní",J489,0)</f>
        <v>0</v>
      </c>
      <c r="BF489" s="133">
        <f>IF(N489="snížená",J489,0)</f>
        <v>0</v>
      </c>
      <c r="BG489" s="133">
        <f>IF(N489="zákl. přenesená",J489,0)</f>
        <v>0</v>
      </c>
      <c r="BH489" s="133">
        <f>IF(N489="sníž. přenesená",J489,0)</f>
        <v>0</v>
      </c>
      <c r="BI489" s="133">
        <f>IF(N489="nulová",J489,0)</f>
        <v>0</v>
      </c>
      <c r="BJ489" s="103" t="s">
        <v>11</v>
      </c>
      <c r="BK489" s="133">
        <f>ROUND(I489*H489,2)</f>
        <v>0</v>
      </c>
      <c r="BL489" s="103" t="s">
        <v>122</v>
      </c>
      <c r="BM489" s="132" t="s">
        <v>259</v>
      </c>
    </row>
    <row r="490" spans="2:65" s="2" customFormat="1">
      <c r="B490" s="3"/>
      <c r="D490" s="128" t="s">
        <v>106</v>
      </c>
      <c r="F490" s="131" t="s">
        <v>258</v>
      </c>
      <c r="I490" s="130"/>
      <c r="L490" s="3"/>
      <c r="M490" s="129"/>
      <c r="T490" s="62"/>
      <c r="AT490" s="103" t="s">
        <v>106</v>
      </c>
      <c r="AU490" s="103" t="s">
        <v>4</v>
      </c>
    </row>
    <row r="491" spans="2:65" s="2" customFormat="1" ht="24.15" customHeight="1">
      <c r="B491" s="3"/>
      <c r="C491" s="145" t="s">
        <v>257</v>
      </c>
      <c r="D491" s="145" t="s">
        <v>110</v>
      </c>
      <c r="E491" s="144" t="s">
        <v>256</v>
      </c>
      <c r="F491" s="143" t="s">
        <v>255</v>
      </c>
      <c r="G491" s="142" t="s">
        <v>237</v>
      </c>
      <c r="H491" s="141">
        <v>1</v>
      </c>
      <c r="I491" s="140"/>
      <c r="J491" s="139">
        <f>ROUND(I491*H491,2)</f>
        <v>0</v>
      </c>
      <c r="K491" s="138"/>
      <c r="L491" s="3"/>
      <c r="M491" s="137" t="s">
        <v>0</v>
      </c>
      <c r="N491" s="136" t="s">
        <v>66</v>
      </c>
      <c r="P491" s="135">
        <f>O491*H491</f>
        <v>0</v>
      </c>
      <c r="Q491" s="135">
        <v>0</v>
      </c>
      <c r="R491" s="135">
        <f>Q491*H491</f>
        <v>0</v>
      </c>
      <c r="S491" s="135">
        <v>0.05</v>
      </c>
      <c r="T491" s="134">
        <f>S491*H491</f>
        <v>0.05</v>
      </c>
      <c r="AR491" s="132" t="s">
        <v>122</v>
      </c>
      <c r="AT491" s="132" t="s">
        <v>110</v>
      </c>
      <c r="AU491" s="132" t="s">
        <v>4</v>
      </c>
      <c r="AY491" s="103" t="s">
        <v>103</v>
      </c>
      <c r="BE491" s="133">
        <f>IF(N491="základní",J491,0)</f>
        <v>0</v>
      </c>
      <c r="BF491" s="133">
        <f>IF(N491="snížená",J491,0)</f>
        <v>0</v>
      </c>
      <c r="BG491" s="133">
        <f>IF(N491="zákl. přenesená",J491,0)</f>
        <v>0</v>
      </c>
      <c r="BH491" s="133">
        <f>IF(N491="sníž. přenesená",J491,0)</f>
        <v>0</v>
      </c>
      <c r="BI491" s="133">
        <f>IF(N491="nulová",J491,0)</f>
        <v>0</v>
      </c>
      <c r="BJ491" s="103" t="s">
        <v>11</v>
      </c>
      <c r="BK491" s="133">
        <f>ROUND(I491*H491,2)</f>
        <v>0</v>
      </c>
      <c r="BL491" s="103" t="s">
        <v>122</v>
      </c>
      <c r="BM491" s="132" t="s">
        <v>254</v>
      </c>
    </row>
    <row r="492" spans="2:65" s="2" customFormat="1" ht="17.399999999999999">
      <c r="B492" s="3"/>
      <c r="D492" s="128" t="s">
        <v>106</v>
      </c>
      <c r="F492" s="131" t="s">
        <v>253</v>
      </c>
      <c r="I492" s="130"/>
      <c r="L492" s="3"/>
      <c r="M492" s="129"/>
      <c r="T492" s="62"/>
      <c r="AT492" s="103" t="s">
        <v>106</v>
      </c>
      <c r="AU492" s="103" t="s">
        <v>4</v>
      </c>
    </row>
    <row r="493" spans="2:65" s="2" customFormat="1">
      <c r="B493" s="3"/>
      <c r="D493" s="160" t="s">
        <v>118</v>
      </c>
      <c r="F493" s="159" t="s">
        <v>252</v>
      </c>
      <c r="I493" s="130"/>
      <c r="L493" s="3"/>
      <c r="M493" s="129"/>
      <c r="T493" s="62"/>
      <c r="AT493" s="103" t="s">
        <v>118</v>
      </c>
      <c r="AU493" s="103" t="s">
        <v>4</v>
      </c>
    </row>
    <row r="494" spans="2:65" s="119" customFormat="1">
      <c r="B494" s="124"/>
      <c r="D494" s="128" t="s">
        <v>104</v>
      </c>
      <c r="E494" s="120" t="s">
        <v>0</v>
      </c>
      <c r="F494" s="127" t="s">
        <v>251</v>
      </c>
      <c r="H494" s="126">
        <v>1</v>
      </c>
      <c r="I494" s="125"/>
      <c r="L494" s="124"/>
      <c r="M494" s="162"/>
      <c r="T494" s="161"/>
      <c r="AT494" s="120" t="s">
        <v>104</v>
      </c>
      <c r="AU494" s="120" t="s">
        <v>4</v>
      </c>
      <c r="AV494" s="119" t="s">
        <v>4</v>
      </c>
      <c r="AW494" s="119" t="s">
        <v>74</v>
      </c>
      <c r="AX494" s="119" t="s">
        <v>11</v>
      </c>
      <c r="AY494" s="120" t="s">
        <v>103</v>
      </c>
    </row>
    <row r="495" spans="2:65" s="2" customFormat="1" ht="16.5" customHeight="1">
      <c r="B495" s="3"/>
      <c r="C495" s="145" t="s">
        <v>250</v>
      </c>
      <c r="D495" s="145" t="s">
        <v>110</v>
      </c>
      <c r="E495" s="144" t="s">
        <v>249</v>
      </c>
      <c r="F495" s="143" t="s">
        <v>247</v>
      </c>
      <c r="G495" s="142" t="s">
        <v>237</v>
      </c>
      <c r="H495" s="141">
        <v>2</v>
      </c>
      <c r="I495" s="140"/>
      <c r="J495" s="139">
        <f>ROUND(I495*H495,2)</f>
        <v>0</v>
      </c>
      <c r="K495" s="138"/>
      <c r="L495" s="3"/>
      <c r="M495" s="137" t="s">
        <v>0</v>
      </c>
      <c r="N495" s="136" t="s">
        <v>66</v>
      </c>
      <c r="P495" s="135">
        <f>O495*H495</f>
        <v>0</v>
      </c>
      <c r="Q495" s="135">
        <v>0.04</v>
      </c>
      <c r="R495" s="135">
        <f>Q495*H495</f>
        <v>0.08</v>
      </c>
      <c r="S495" s="135">
        <v>0</v>
      </c>
      <c r="T495" s="134">
        <f>S495*H495</f>
        <v>0</v>
      </c>
      <c r="AR495" s="132" t="s">
        <v>122</v>
      </c>
      <c r="AT495" s="132" t="s">
        <v>110</v>
      </c>
      <c r="AU495" s="132" t="s">
        <v>4</v>
      </c>
      <c r="AY495" s="103" t="s">
        <v>103</v>
      </c>
      <c r="BE495" s="133">
        <f>IF(N495="základní",J495,0)</f>
        <v>0</v>
      </c>
      <c r="BF495" s="133">
        <f>IF(N495="snížená",J495,0)</f>
        <v>0</v>
      </c>
      <c r="BG495" s="133">
        <f>IF(N495="zákl. přenesená",J495,0)</f>
        <v>0</v>
      </c>
      <c r="BH495" s="133">
        <f>IF(N495="sníž. přenesená",J495,0)</f>
        <v>0</v>
      </c>
      <c r="BI495" s="133">
        <f>IF(N495="nulová",J495,0)</f>
        <v>0</v>
      </c>
      <c r="BJ495" s="103" t="s">
        <v>11</v>
      </c>
      <c r="BK495" s="133">
        <f>ROUND(I495*H495,2)</f>
        <v>0</v>
      </c>
      <c r="BL495" s="103" t="s">
        <v>122</v>
      </c>
      <c r="BM495" s="132" t="s">
        <v>248</v>
      </c>
    </row>
    <row r="496" spans="2:65" s="2" customFormat="1">
      <c r="B496" s="3"/>
      <c r="D496" s="128" t="s">
        <v>106</v>
      </c>
      <c r="F496" s="131" t="s">
        <v>247</v>
      </c>
      <c r="I496" s="130"/>
      <c r="L496" s="3"/>
      <c r="M496" s="129"/>
      <c r="T496" s="62"/>
      <c r="AT496" s="103" t="s">
        <v>106</v>
      </c>
      <c r="AU496" s="103" t="s">
        <v>4</v>
      </c>
    </row>
    <row r="497" spans="2:65" s="2" customFormat="1">
      <c r="B497" s="3"/>
      <c r="D497" s="160" t="s">
        <v>118</v>
      </c>
      <c r="F497" s="159" t="s">
        <v>246</v>
      </c>
      <c r="I497" s="130"/>
      <c r="L497" s="3"/>
      <c r="M497" s="129"/>
      <c r="T497" s="62"/>
      <c r="AT497" s="103" t="s">
        <v>118</v>
      </c>
      <c r="AU497" s="103" t="s">
        <v>4</v>
      </c>
    </row>
    <row r="498" spans="2:65" s="2" customFormat="1" ht="16.5" customHeight="1">
      <c r="B498" s="3"/>
      <c r="C498" s="145" t="s">
        <v>245</v>
      </c>
      <c r="D498" s="145" t="s">
        <v>110</v>
      </c>
      <c r="E498" s="144" t="s">
        <v>244</v>
      </c>
      <c r="F498" s="143" t="s">
        <v>242</v>
      </c>
      <c r="G498" s="142" t="s">
        <v>237</v>
      </c>
      <c r="H498" s="141">
        <v>2</v>
      </c>
      <c r="I498" s="140"/>
      <c r="J498" s="139">
        <f>ROUND(I498*H498,2)</f>
        <v>0</v>
      </c>
      <c r="K498" s="138"/>
      <c r="L498" s="3"/>
      <c r="M498" s="137" t="s">
        <v>0</v>
      </c>
      <c r="N498" s="136" t="s">
        <v>66</v>
      </c>
      <c r="P498" s="135">
        <f>O498*H498</f>
        <v>0</v>
      </c>
      <c r="Q498" s="135">
        <v>0.05</v>
      </c>
      <c r="R498" s="135">
        <f>Q498*H498</f>
        <v>0.1</v>
      </c>
      <c r="S498" s="135">
        <v>0</v>
      </c>
      <c r="T498" s="134">
        <f>S498*H498</f>
        <v>0</v>
      </c>
      <c r="AR498" s="132" t="s">
        <v>122</v>
      </c>
      <c r="AT498" s="132" t="s">
        <v>110</v>
      </c>
      <c r="AU498" s="132" t="s">
        <v>4</v>
      </c>
      <c r="AY498" s="103" t="s">
        <v>103</v>
      </c>
      <c r="BE498" s="133">
        <f>IF(N498="základní",J498,0)</f>
        <v>0</v>
      </c>
      <c r="BF498" s="133">
        <f>IF(N498="snížená",J498,0)</f>
        <v>0</v>
      </c>
      <c r="BG498" s="133">
        <f>IF(N498="zákl. přenesená",J498,0)</f>
        <v>0</v>
      </c>
      <c r="BH498" s="133">
        <f>IF(N498="sníž. přenesená",J498,0)</f>
        <v>0</v>
      </c>
      <c r="BI498" s="133">
        <f>IF(N498="nulová",J498,0)</f>
        <v>0</v>
      </c>
      <c r="BJ498" s="103" t="s">
        <v>11</v>
      </c>
      <c r="BK498" s="133">
        <f>ROUND(I498*H498,2)</f>
        <v>0</v>
      </c>
      <c r="BL498" s="103" t="s">
        <v>122</v>
      </c>
      <c r="BM498" s="132" t="s">
        <v>243</v>
      </c>
    </row>
    <row r="499" spans="2:65" s="2" customFormat="1">
      <c r="B499" s="3"/>
      <c r="D499" s="128" t="s">
        <v>106</v>
      </c>
      <c r="F499" s="131" t="s">
        <v>242</v>
      </c>
      <c r="I499" s="130"/>
      <c r="L499" s="3"/>
      <c r="M499" s="129"/>
      <c r="T499" s="62"/>
      <c r="AT499" s="103" t="s">
        <v>106</v>
      </c>
      <c r="AU499" s="103" t="s">
        <v>4</v>
      </c>
    </row>
    <row r="500" spans="2:65" s="2" customFormat="1">
      <c r="B500" s="3"/>
      <c r="D500" s="160" t="s">
        <v>118</v>
      </c>
      <c r="F500" s="159" t="s">
        <v>241</v>
      </c>
      <c r="I500" s="130"/>
      <c r="L500" s="3"/>
      <c r="M500" s="129"/>
      <c r="T500" s="62"/>
      <c r="AT500" s="103" t="s">
        <v>118</v>
      </c>
      <c r="AU500" s="103" t="s">
        <v>4</v>
      </c>
    </row>
    <row r="501" spans="2:65" s="2" customFormat="1" ht="24.15" customHeight="1">
      <c r="B501" s="3"/>
      <c r="C501" s="145" t="s">
        <v>240</v>
      </c>
      <c r="D501" s="145" t="s">
        <v>110</v>
      </c>
      <c r="E501" s="144" t="s">
        <v>239</v>
      </c>
      <c r="F501" s="143" t="s">
        <v>238</v>
      </c>
      <c r="G501" s="142" t="s">
        <v>237</v>
      </c>
      <c r="H501" s="141">
        <v>5</v>
      </c>
      <c r="I501" s="140"/>
      <c r="J501" s="139">
        <f>ROUND(I501*H501,2)</f>
        <v>0</v>
      </c>
      <c r="K501" s="138"/>
      <c r="L501" s="3"/>
      <c r="M501" s="137" t="s">
        <v>0</v>
      </c>
      <c r="N501" s="136" t="s">
        <v>66</v>
      </c>
      <c r="P501" s="135">
        <f>O501*H501</f>
        <v>0</v>
      </c>
      <c r="Q501" s="135">
        <v>1.6000000000000001E-4</v>
      </c>
      <c r="R501" s="135">
        <f>Q501*H501</f>
        <v>8.0000000000000004E-4</v>
      </c>
      <c r="S501" s="135">
        <v>0</v>
      </c>
      <c r="T501" s="134">
        <f>S501*H501</f>
        <v>0</v>
      </c>
      <c r="AR501" s="132" t="s">
        <v>122</v>
      </c>
      <c r="AT501" s="132" t="s">
        <v>110</v>
      </c>
      <c r="AU501" s="132" t="s">
        <v>4</v>
      </c>
      <c r="AY501" s="103" t="s">
        <v>103</v>
      </c>
      <c r="BE501" s="133">
        <f>IF(N501="základní",J501,0)</f>
        <v>0</v>
      </c>
      <c r="BF501" s="133">
        <f>IF(N501="snížená",J501,0)</f>
        <v>0</v>
      </c>
      <c r="BG501" s="133">
        <f>IF(N501="zákl. přenesená",J501,0)</f>
        <v>0</v>
      </c>
      <c r="BH501" s="133">
        <f>IF(N501="sníž. přenesená",J501,0)</f>
        <v>0</v>
      </c>
      <c r="BI501" s="133">
        <f>IF(N501="nulová",J501,0)</f>
        <v>0</v>
      </c>
      <c r="BJ501" s="103" t="s">
        <v>11</v>
      </c>
      <c r="BK501" s="133">
        <f>ROUND(I501*H501,2)</f>
        <v>0</v>
      </c>
      <c r="BL501" s="103" t="s">
        <v>122</v>
      </c>
      <c r="BM501" s="132" t="s">
        <v>236</v>
      </c>
    </row>
    <row r="502" spans="2:65" s="2" customFormat="1" ht="17.399999999999999">
      <c r="B502" s="3"/>
      <c r="D502" s="128" t="s">
        <v>106</v>
      </c>
      <c r="F502" s="131" t="s">
        <v>235</v>
      </c>
      <c r="I502" s="130"/>
      <c r="L502" s="3"/>
      <c r="M502" s="129"/>
      <c r="T502" s="62"/>
      <c r="AT502" s="103" t="s">
        <v>106</v>
      </c>
      <c r="AU502" s="103" t="s">
        <v>4</v>
      </c>
    </row>
    <row r="503" spans="2:65" s="2" customFormat="1">
      <c r="B503" s="3"/>
      <c r="D503" s="160" t="s">
        <v>118</v>
      </c>
      <c r="F503" s="159" t="s">
        <v>234</v>
      </c>
      <c r="I503" s="130"/>
      <c r="L503" s="3"/>
      <c r="M503" s="129"/>
      <c r="T503" s="62"/>
      <c r="AT503" s="103" t="s">
        <v>118</v>
      </c>
      <c r="AU503" s="103" t="s">
        <v>4</v>
      </c>
    </row>
    <row r="504" spans="2:65" s="2" customFormat="1" ht="16.5" customHeight="1">
      <c r="B504" s="3"/>
      <c r="C504" s="145" t="s">
        <v>233</v>
      </c>
      <c r="D504" s="145" t="s">
        <v>110</v>
      </c>
      <c r="E504" s="144" t="s">
        <v>232</v>
      </c>
      <c r="F504" s="143" t="s">
        <v>231</v>
      </c>
      <c r="G504" s="142" t="s">
        <v>179</v>
      </c>
      <c r="H504" s="141">
        <v>80.3</v>
      </c>
      <c r="I504" s="140"/>
      <c r="J504" s="139">
        <f>ROUND(I504*H504,2)</f>
        <v>0</v>
      </c>
      <c r="K504" s="138"/>
      <c r="L504" s="3"/>
      <c r="M504" s="137" t="s">
        <v>0</v>
      </c>
      <c r="N504" s="136" t="s">
        <v>66</v>
      </c>
      <c r="P504" s="135">
        <f>O504*H504</f>
        <v>0</v>
      </c>
      <c r="Q504" s="135">
        <v>1.9000000000000001E-4</v>
      </c>
      <c r="R504" s="135">
        <f>Q504*H504</f>
        <v>1.5257E-2</v>
      </c>
      <c r="S504" s="135">
        <v>0</v>
      </c>
      <c r="T504" s="134">
        <f>S504*H504</f>
        <v>0</v>
      </c>
      <c r="AR504" s="132" t="s">
        <v>122</v>
      </c>
      <c r="AT504" s="132" t="s">
        <v>110</v>
      </c>
      <c r="AU504" s="132" t="s">
        <v>4</v>
      </c>
      <c r="AY504" s="103" t="s">
        <v>103</v>
      </c>
      <c r="BE504" s="133">
        <f>IF(N504="základní",J504,0)</f>
        <v>0</v>
      </c>
      <c r="BF504" s="133">
        <f>IF(N504="snížená",J504,0)</f>
        <v>0</v>
      </c>
      <c r="BG504" s="133">
        <f>IF(N504="zákl. přenesená",J504,0)</f>
        <v>0</v>
      </c>
      <c r="BH504" s="133">
        <f>IF(N504="sníž. přenesená",J504,0)</f>
        <v>0</v>
      </c>
      <c r="BI504" s="133">
        <f>IF(N504="nulová",J504,0)</f>
        <v>0</v>
      </c>
      <c r="BJ504" s="103" t="s">
        <v>11</v>
      </c>
      <c r="BK504" s="133">
        <f>ROUND(I504*H504,2)</f>
        <v>0</v>
      </c>
      <c r="BL504" s="103" t="s">
        <v>122</v>
      </c>
      <c r="BM504" s="132" t="s">
        <v>230</v>
      </c>
    </row>
    <row r="505" spans="2:65" s="2" customFormat="1">
      <c r="B505" s="3"/>
      <c r="D505" s="128" t="s">
        <v>106</v>
      </c>
      <c r="F505" s="131" t="s">
        <v>229</v>
      </c>
      <c r="I505" s="130"/>
      <c r="L505" s="3"/>
      <c r="M505" s="129"/>
      <c r="T505" s="62"/>
      <c r="AT505" s="103" t="s">
        <v>106</v>
      </c>
      <c r="AU505" s="103" t="s">
        <v>4</v>
      </c>
    </row>
    <row r="506" spans="2:65" s="2" customFormat="1">
      <c r="B506" s="3"/>
      <c r="D506" s="160" t="s">
        <v>118</v>
      </c>
      <c r="F506" s="159" t="s">
        <v>228</v>
      </c>
      <c r="I506" s="130"/>
      <c r="L506" s="3"/>
      <c r="M506" s="129"/>
      <c r="T506" s="62"/>
      <c r="AT506" s="103" t="s">
        <v>118</v>
      </c>
      <c r="AU506" s="103" t="s">
        <v>4</v>
      </c>
    </row>
    <row r="507" spans="2:65" s="2" customFormat="1" ht="18">
      <c r="B507" s="3"/>
      <c r="D507" s="128" t="s">
        <v>218</v>
      </c>
      <c r="F507" s="171" t="s">
        <v>227</v>
      </c>
      <c r="I507" s="130"/>
      <c r="L507" s="3"/>
      <c r="M507" s="129"/>
      <c r="T507" s="62"/>
      <c r="AT507" s="103" t="s">
        <v>218</v>
      </c>
      <c r="AU507" s="103" t="s">
        <v>4</v>
      </c>
    </row>
    <row r="508" spans="2:65" s="119" customFormat="1">
      <c r="B508" s="124"/>
      <c r="D508" s="128" t="s">
        <v>104</v>
      </c>
      <c r="E508" s="120" t="s">
        <v>0</v>
      </c>
      <c r="F508" s="127" t="s">
        <v>226</v>
      </c>
      <c r="H508" s="126">
        <v>80.3</v>
      </c>
      <c r="I508" s="125"/>
      <c r="L508" s="124"/>
      <c r="M508" s="162"/>
      <c r="T508" s="161"/>
      <c r="AT508" s="120" t="s">
        <v>104</v>
      </c>
      <c r="AU508" s="120" t="s">
        <v>4</v>
      </c>
      <c r="AV508" s="119" t="s">
        <v>4</v>
      </c>
      <c r="AW508" s="119" t="s">
        <v>74</v>
      </c>
      <c r="AX508" s="119" t="s">
        <v>11</v>
      </c>
      <c r="AY508" s="120" t="s">
        <v>103</v>
      </c>
    </row>
    <row r="509" spans="2:65" s="2" customFormat="1" ht="24.15" customHeight="1">
      <c r="B509" s="3"/>
      <c r="C509" s="145" t="s">
        <v>225</v>
      </c>
      <c r="D509" s="145" t="s">
        <v>110</v>
      </c>
      <c r="E509" s="144" t="s">
        <v>224</v>
      </c>
      <c r="F509" s="143" t="s">
        <v>223</v>
      </c>
      <c r="G509" s="142" t="s">
        <v>179</v>
      </c>
      <c r="H509" s="141">
        <v>76.650000000000006</v>
      </c>
      <c r="I509" s="140"/>
      <c r="J509" s="139">
        <f>ROUND(I509*H509,2)</f>
        <v>0</v>
      </c>
      <c r="K509" s="138"/>
      <c r="L509" s="3"/>
      <c r="M509" s="137" t="s">
        <v>0</v>
      </c>
      <c r="N509" s="136" t="s">
        <v>66</v>
      </c>
      <c r="P509" s="135">
        <f>O509*H509</f>
        <v>0</v>
      </c>
      <c r="Q509" s="135">
        <v>9.0000000000000006E-5</v>
      </c>
      <c r="R509" s="135">
        <f>Q509*H509</f>
        <v>6.898500000000001E-3</v>
      </c>
      <c r="S509" s="135">
        <v>0</v>
      </c>
      <c r="T509" s="134">
        <f>S509*H509</f>
        <v>0</v>
      </c>
      <c r="AR509" s="132" t="s">
        <v>122</v>
      </c>
      <c r="AT509" s="132" t="s">
        <v>110</v>
      </c>
      <c r="AU509" s="132" t="s">
        <v>4</v>
      </c>
      <c r="AY509" s="103" t="s">
        <v>103</v>
      </c>
      <c r="BE509" s="133">
        <f>IF(N509="základní",J509,0)</f>
        <v>0</v>
      </c>
      <c r="BF509" s="133">
        <f>IF(N509="snížená",J509,0)</f>
        <v>0</v>
      </c>
      <c r="BG509" s="133">
        <f>IF(N509="zákl. přenesená",J509,0)</f>
        <v>0</v>
      </c>
      <c r="BH509" s="133">
        <f>IF(N509="sníž. přenesená",J509,0)</f>
        <v>0</v>
      </c>
      <c r="BI509" s="133">
        <f>IF(N509="nulová",J509,0)</f>
        <v>0</v>
      </c>
      <c r="BJ509" s="103" t="s">
        <v>11</v>
      </c>
      <c r="BK509" s="133">
        <f>ROUND(I509*H509,2)</f>
        <v>0</v>
      </c>
      <c r="BL509" s="103" t="s">
        <v>122</v>
      </c>
      <c r="BM509" s="132" t="s">
        <v>222</v>
      </c>
    </row>
    <row r="510" spans="2:65" s="2" customFormat="1">
      <c r="B510" s="3"/>
      <c r="D510" s="128" t="s">
        <v>106</v>
      </c>
      <c r="F510" s="131" t="s">
        <v>221</v>
      </c>
      <c r="I510" s="130"/>
      <c r="L510" s="3"/>
      <c r="M510" s="129"/>
      <c r="T510" s="62"/>
      <c r="AT510" s="103" t="s">
        <v>106</v>
      </c>
      <c r="AU510" s="103" t="s">
        <v>4</v>
      </c>
    </row>
    <row r="511" spans="2:65" s="2" customFormat="1">
      <c r="B511" s="3"/>
      <c r="D511" s="160" t="s">
        <v>118</v>
      </c>
      <c r="F511" s="159" t="s">
        <v>220</v>
      </c>
      <c r="I511" s="130"/>
      <c r="L511" s="3"/>
      <c r="M511" s="129"/>
      <c r="T511" s="62"/>
      <c r="AT511" s="103" t="s">
        <v>118</v>
      </c>
      <c r="AU511" s="103" t="s">
        <v>4</v>
      </c>
    </row>
    <row r="512" spans="2:65" s="2" customFormat="1" ht="18">
      <c r="B512" s="3"/>
      <c r="D512" s="128" t="s">
        <v>218</v>
      </c>
      <c r="F512" s="171" t="s">
        <v>219</v>
      </c>
      <c r="I512" s="130"/>
      <c r="L512" s="3"/>
      <c r="M512" s="129"/>
      <c r="T512" s="62"/>
      <c r="AT512" s="103" t="s">
        <v>218</v>
      </c>
      <c r="AU512" s="103" t="s">
        <v>4</v>
      </c>
    </row>
    <row r="513" spans="2:65" s="119" customFormat="1">
      <c r="B513" s="124"/>
      <c r="D513" s="128" t="s">
        <v>104</v>
      </c>
      <c r="E513" s="120" t="s">
        <v>0</v>
      </c>
      <c r="F513" s="127" t="s">
        <v>217</v>
      </c>
      <c r="H513" s="126">
        <v>76.650000000000006</v>
      </c>
      <c r="I513" s="125"/>
      <c r="L513" s="124"/>
      <c r="M513" s="162"/>
      <c r="T513" s="161"/>
      <c r="AT513" s="120" t="s">
        <v>104</v>
      </c>
      <c r="AU513" s="120" t="s">
        <v>4</v>
      </c>
      <c r="AV513" s="119" t="s">
        <v>4</v>
      </c>
      <c r="AW513" s="119" t="s">
        <v>74</v>
      </c>
      <c r="AX513" s="119" t="s">
        <v>11</v>
      </c>
      <c r="AY513" s="120" t="s">
        <v>103</v>
      </c>
    </row>
    <row r="514" spans="2:65" s="2" customFormat="1" ht="24.15" customHeight="1">
      <c r="B514" s="3"/>
      <c r="C514" s="145" t="s">
        <v>216</v>
      </c>
      <c r="D514" s="145" t="s">
        <v>110</v>
      </c>
      <c r="E514" s="144" t="s">
        <v>215</v>
      </c>
      <c r="F514" s="143" t="s">
        <v>214</v>
      </c>
      <c r="G514" s="142" t="s">
        <v>171</v>
      </c>
      <c r="H514" s="141">
        <v>1.006</v>
      </c>
      <c r="I514" s="140"/>
      <c r="J514" s="139">
        <f>ROUND(I514*H514,2)</f>
        <v>0</v>
      </c>
      <c r="K514" s="138"/>
      <c r="L514" s="3"/>
      <c r="M514" s="137" t="s">
        <v>0</v>
      </c>
      <c r="N514" s="136" t="s">
        <v>66</v>
      </c>
      <c r="P514" s="135">
        <f>O514*H514</f>
        <v>0</v>
      </c>
      <c r="Q514" s="135">
        <v>1.5298499999999999</v>
      </c>
      <c r="R514" s="135">
        <f>Q514*H514</f>
        <v>1.5390291</v>
      </c>
      <c r="S514" s="135">
        <v>0</v>
      </c>
      <c r="T514" s="134">
        <f>S514*H514</f>
        <v>0</v>
      </c>
      <c r="AR514" s="132" t="s">
        <v>122</v>
      </c>
      <c r="AT514" s="132" t="s">
        <v>110</v>
      </c>
      <c r="AU514" s="132" t="s">
        <v>4</v>
      </c>
      <c r="AY514" s="103" t="s">
        <v>103</v>
      </c>
      <c r="BE514" s="133">
        <f>IF(N514="základní",J514,0)</f>
        <v>0</v>
      </c>
      <c r="BF514" s="133">
        <f>IF(N514="snížená",J514,0)</f>
        <v>0</v>
      </c>
      <c r="BG514" s="133">
        <f>IF(N514="zákl. přenesená",J514,0)</f>
        <v>0</v>
      </c>
      <c r="BH514" s="133">
        <f>IF(N514="sníž. přenesená",J514,0)</f>
        <v>0</v>
      </c>
      <c r="BI514" s="133">
        <f>IF(N514="nulová",J514,0)</f>
        <v>0</v>
      </c>
      <c r="BJ514" s="103" t="s">
        <v>11</v>
      </c>
      <c r="BK514" s="133">
        <f>ROUND(I514*H514,2)</f>
        <v>0</v>
      </c>
      <c r="BL514" s="103" t="s">
        <v>122</v>
      </c>
      <c r="BM514" s="132" t="s">
        <v>213</v>
      </c>
    </row>
    <row r="515" spans="2:65" s="2" customFormat="1" ht="17.399999999999999">
      <c r="B515" s="3"/>
      <c r="D515" s="128" t="s">
        <v>106</v>
      </c>
      <c r="F515" s="131" t="s">
        <v>212</v>
      </c>
      <c r="I515" s="130"/>
      <c r="L515" s="3"/>
      <c r="M515" s="129"/>
      <c r="T515" s="62"/>
      <c r="AT515" s="103" t="s">
        <v>106</v>
      </c>
      <c r="AU515" s="103" t="s">
        <v>4</v>
      </c>
    </row>
    <row r="516" spans="2:65" s="2" customFormat="1">
      <c r="B516" s="3"/>
      <c r="D516" s="160" t="s">
        <v>118</v>
      </c>
      <c r="F516" s="159" t="s">
        <v>211</v>
      </c>
      <c r="I516" s="130"/>
      <c r="L516" s="3"/>
      <c r="M516" s="129"/>
      <c r="T516" s="62"/>
      <c r="AT516" s="103" t="s">
        <v>118</v>
      </c>
      <c r="AU516" s="103" t="s">
        <v>4</v>
      </c>
    </row>
    <row r="517" spans="2:65" s="119" customFormat="1">
      <c r="B517" s="124"/>
      <c r="D517" s="128" t="s">
        <v>104</v>
      </c>
      <c r="E517" s="120" t="s">
        <v>0</v>
      </c>
      <c r="F517" s="127" t="s">
        <v>210</v>
      </c>
      <c r="H517" s="126">
        <v>0.65</v>
      </c>
      <c r="I517" s="125"/>
      <c r="L517" s="124"/>
      <c r="M517" s="162"/>
      <c r="T517" s="161"/>
      <c r="AT517" s="120" t="s">
        <v>104</v>
      </c>
      <c r="AU517" s="120" t="s">
        <v>4</v>
      </c>
      <c r="AV517" s="119" t="s">
        <v>4</v>
      </c>
      <c r="AW517" s="119" t="s">
        <v>74</v>
      </c>
      <c r="AX517" s="119" t="s">
        <v>30</v>
      </c>
      <c r="AY517" s="120" t="s">
        <v>103</v>
      </c>
    </row>
    <row r="518" spans="2:65" s="119" customFormat="1">
      <c r="B518" s="124"/>
      <c r="D518" s="128" t="s">
        <v>104</v>
      </c>
      <c r="E518" s="120" t="s">
        <v>0</v>
      </c>
      <c r="F518" s="127" t="s">
        <v>209</v>
      </c>
      <c r="H518" s="126">
        <v>0.20599999999999999</v>
      </c>
      <c r="I518" s="125"/>
      <c r="L518" s="124"/>
      <c r="M518" s="162"/>
      <c r="T518" s="161"/>
      <c r="AT518" s="120" t="s">
        <v>104</v>
      </c>
      <c r="AU518" s="120" t="s">
        <v>4</v>
      </c>
      <c r="AV518" s="119" t="s">
        <v>4</v>
      </c>
      <c r="AW518" s="119" t="s">
        <v>74</v>
      </c>
      <c r="AX518" s="119" t="s">
        <v>30</v>
      </c>
      <c r="AY518" s="120" t="s">
        <v>103</v>
      </c>
    </row>
    <row r="519" spans="2:65" s="119" customFormat="1">
      <c r="B519" s="124"/>
      <c r="D519" s="128" t="s">
        <v>104</v>
      </c>
      <c r="E519" s="120" t="s">
        <v>0</v>
      </c>
      <c r="F519" s="127" t="s">
        <v>208</v>
      </c>
      <c r="H519" s="126">
        <v>0.15</v>
      </c>
      <c r="I519" s="125"/>
      <c r="L519" s="124"/>
      <c r="M519" s="162"/>
      <c r="T519" s="161"/>
      <c r="AT519" s="120" t="s">
        <v>104</v>
      </c>
      <c r="AU519" s="120" t="s">
        <v>4</v>
      </c>
      <c r="AV519" s="119" t="s">
        <v>4</v>
      </c>
      <c r="AW519" s="119" t="s">
        <v>74</v>
      </c>
      <c r="AX519" s="119" t="s">
        <v>30</v>
      </c>
      <c r="AY519" s="120" t="s">
        <v>103</v>
      </c>
    </row>
    <row r="520" spans="2:65" s="163" customFormat="1">
      <c r="B520" s="167"/>
      <c r="D520" s="128" t="s">
        <v>104</v>
      </c>
      <c r="E520" s="164" t="s">
        <v>0</v>
      </c>
      <c r="F520" s="170" t="s">
        <v>183</v>
      </c>
      <c r="H520" s="169">
        <v>1.006</v>
      </c>
      <c r="I520" s="168"/>
      <c r="L520" s="167"/>
      <c r="M520" s="166"/>
      <c r="T520" s="165"/>
      <c r="AT520" s="164" t="s">
        <v>104</v>
      </c>
      <c r="AU520" s="164" t="s">
        <v>4</v>
      </c>
      <c r="AV520" s="163" t="s">
        <v>122</v>
      </c>
      <c r="AW520" s="163" t="s">
        <v>74</v>
      </c>
      <c r="AX520" s="163" t="s">
        <v>11</v>
      </c>
      <c r="AY520" s="164" t="s">
        <v>103</v>
      </c>
    </row>
    <row r="521" spans="2:65" s="146" customFormat="1" ht="22.8" customHeight="1">
      <c r="B521" s="153"/>
      <c r="D521" s="148" t="s">
        <v>12</v>
      </c>
      <c r="E521" s="156" t="s">
        <v>207</v>
      </c>
      <c r="F521" s="156" t="s">
        <v>206</v>
      </c>
      <c r="I521" s="155"/>
      <c r="J521" s="154">
        <f>BK521</f>
        <v>0</v>
      </c>
      <c r="L521" s="153"/>
      <c r="M521" s="152"/>
      <c r="P521" s="151">
        <f>SUM(P522:P546)</f>
        <v>0</v>
      </c>
      <c r="R521" s="151">
        <f>SUM(R522:R546)</f>
        <v>7.6499999999999999E-2</v>
      </c>
      <c r="T521" s="150">
        <f>SUM(T522:T546)</f>
        <v>4.8</v>
      </c>
      <c r="AR521" s="148" t="s">
        <v>11</v>
      </c>
      <c r="AT521" s="149" t="s">
        <v>12</v>
      </c>
      <c r="AU521" s="149" t="s">
        <v>11</v>
      </c>
      <c r="AY521" s="148" t="s">
        <v>103</v>
      </c>
      <c r="BK521" s="147">
        <f>SUM(BK522:BK546)</f>
        <v>0</v>
      </c>
    </row>
    <row r="522" spans="2:65" s="2" customFormat="1" ht="24.15" customHeight="1">
      <c r="B522" s="3"/>
      <c r="C522" s="145" t="s">
        <v>205</v>
      </c>
      <c r="D522" s="145" t="s">
        <v>110</v>
      </c>
      <c r="E522" s="144" t="s">
        <v>204</v>
      </c>
      <c r="F522" s="143" t="s">
        <v>203</v>
      </c>
      <c r="G522" s="142" t="s">
        <v>179</v>
      </c>
      <c r="H522" s="141">
        <v>120</v>
      </c>
      <c r="I522" s="140"/>
      <c r="J522" s="139">
        <f>ROUND(I522*H522,2)</f>
        <v>0</v>
      </c>
      <c r="K522" s="138"/>
      <c r="L522" s="3"/>
      <c r="M522" s="137" t="s">
        <v>0</v>
      </c>
      <c r="N522" s="136" t="s">
        <v>66</v>
      </c>
      <c r="P522" s="135">
        <f>O522*H522</f>
        <v>0</v>
      </c>
      <c r="Q522" s="135">
        <v>0</v>
      </c>
      <c r="R522" s="135">
        <f>Q522*H522</f>
        <v>0</v>
      </c>
      <c r="S522" s="135">
        <v>0</v>
      </c>
      <c r="T522" s="134">
        <f>S522*H522</f>
        <v>0</v>
      </c>
      <c r="AR522" s="132" t="s">
        <v>122</v>
      </c>
      <c r="AT522" s="132" t="s">
        <v>110</v>
      </c>
      <c r="AU522" s="132" t="s">
        <v>4</v>
      </c>
      <c r="AY522" s="103" t="s">
        <v>103</v>
      </c>
      <c r="BE522" s="133">
        <f>IF(N522="základní",J522,0)</f>
        <v>0</v>
      </c>
      <c r="BF522" s="133">
        <f>IF(N522="snížená",J522,0)</f>
        <v>0</v>
      </c>
      <c r="BG522" s="133">
        <f>IF(N522="zákl. přenesená",J522,0)</f>
        <v>0</v>
      </c>
      <c r="BH522" s="133">
        <f>IF(N522="sníž. přenesená",J522,0)</f>
        <v>0</v>
      </c>
      <c r="BI522" s="133">
        <f>IF(N522="nulová",J522,0)</f>
        <v>0</v>
      </c>
      <c r="BJ522" s="103" t="s">
        <v>11</v>
      </c>
      <c r="BK522" s="133">
        <f>ROUND(I522*H522,2)</f>
        <v>0</v>
      </c>
      <c r="BL522" s="103" t="s">
        <v>122</v>
      </c>
      <c r="BM522" s="132" t="s">
        <v>202</v>
      </c>
    </row>
    <row r="523" spans="2:65" s="2" customFormat="1" ht="17.399999999999999">
      <c r="B523" s="3"/>
      <c r="D523" s="128" t="s">
        <v>106</v>
      </c>
      <c r="F523" s="131" t="s">
        <v>201</v>
      </c>
      <c r="I523" s="130"/>
      <c r="L523" s="3"/>
      <c r="M523" s="129"/>
      <c r="T523" s="62"/>
      <c r="AT523" s="103" t="s">
        <v>106</v>
      </c>
      <c r="AU523" s="103" t="s">
        <v>4</v>
      </c>
    </row>
    <row r="524" spans="2:65" s="2" customFormat="1">
      <c r="B524" s="3"/>
      <c r="D524" s="160" t="s">
        <v>118</v>
      </c>
      <c r="F524" s="159" t="s">
        <v>200</v>
      </c>
      <c r="I524" s="130"/>
      <c r="L524" s="3"/>
      <c r="M524" s="129"/>
      <c r="T524" s="62"/>
      <c r="AT524" s="103" t="s">
        <v>118</v>
      </c>
      <c r="AU524" s="103" t="s">
        <v>4</v>
      </c>
    </row>
    <row r="525" spans="2:65" s="119" customFormat="1">
      <c r="B525" s="124"/>
      <c r="D525" s="128" t="s">
        <v>104</v>
      </c>
      <c r="E525" s="120" t="s">
        <v>0</v>
      </c>
      <c r="F525" s="127" t="s">
        <v>193</v>
      </c>
      <c r="H525" s="126">
        <v>12</v>
      </c>
      <c r="I525" s="125"/>
      <c r="L525" s="124"/>
      <c r="M525" s="162"/>
      <c r="T525" s="161"/>
      <c r="AT525" s="120" t="s">
        <v>104</v>
      </c>
      <c r="AU525" s="120" t="s">
        <v>4</v>
      </c>
      <c r="AV525" s="119" t="s">
        <v>4</v>
      </c>
      <c r="AW525" s="119" t="s">
        <v>74</v>
      </c>
      <c r="AX525" s="119" t="s">
        <v>30</v>
      </c>
      <c r="AY525" s="120" t="s">
        <v>103</v>
      </c>
    </row>
    <row r="526" spans="2:65" s="119" customFormat="1">
      <c r="B526" s="124"/>
      <c r="D526" s="128" t="s">
        <v>104</v>
      </c>
      <c r="E526" s="120" t="s">
        <v>0</v>
      </c>
      <c r="F526" s="127" t="s">
        <v>192</v>
      </c>
      <c r="H526" s="126">
        <v>108</v>
      </c>
      <c r="I526" s="125"/>
      <c r="L526" s="124"/>
      <c r="M526" s="162"/>
      <c r="T526" s="161"/>
      <c r="AT526" s="120" t="s">
        <v>104</v>
      </c>
      <c r="AU526" s="120" t="s">
        <v>4</v>
      </c>
      <c r="AV526" s="119" t="s">
        <v>4</v>
      </c>
      <c r="AW526" s="119" t="s">
        <v>74</v>
      </c>
      <c r="AX526" s="119" t="s">
        <v>30</v>
      </c>
      <c r="AY526" s="120" t="s">
        <v>103</v>
      </c>
    </row>
    <row r="527" spans="2:65" s="163" customFormat="1">
      <c r="B527" s="167"/>
      <c r="D527" s="128" t="s">
        <v>104</v>
      </c>
      <c r="E527" s="164" t="s">
        <v>0</v>
      </c>
      <c r="F527" s="170" t="s">
        <v>183</v>
      </c>
      <c r="H527" s="169">
        <v>120</v>
      </c>
      <c r="I527" s="168"/>
      <c r="L527" s="167"/>
      <c r="M527" s="166"/>
      <c r="T527" s="165"/>
      <c r="AT527" s="164" t="s">
        <v>104</v>
      </c>
      <c r="AU527" s="164" t="s">
        <v>4</v>
      </c>
      <c r="AV527" s="163" t="s">
        <v>122</v>
      </c>
      <c r="AW527" s="163" t="s">
        <v>74</v>
      </c>
      <c r="AX527" s="163" t="s">
        <v>11</v>
      </c>
      <c r="AY527" s="164" t="s">
        <v>103</v>
      </c>
    </row>
    <row r="528" spans="2:65" s="2" customFormat="1" ht="33" customHeight="1">
      <c r="B528" s="3"/>
      <c r="C528" s="145" t="s">
        <v>199</v>
      </c>
      <c r="D528" s="145" t="s">
        <v>110</v>
      </c>
      <c r="E528" s="144" t="s">
        <v>198</v>
      </c>
      <c r="F528" s="143" t="s">
        <v>197</v>
      </c>
      <c r="G528" s="142" t="s">
        <v>179</v>
      </c>
      <c r="H528" s="141">
        <v>120</v>
      </c>
      <c r="I528" s="140"/>
      <c r="J528" s="139">
        <f>ROUND(I528*H528,2)</f>
        <v>0</v>
      </c>
      <c r="K528" s="138"/>
      <c r="L528" s="3"/>
      <c r="M528" s="137" t="s">
        <v>0</v>
      </c>
      <c r="N528" s="136" t="s">
        <v>66</v>
      </c>
      <c r="P528" s="135">
        <f>O528*H528</f>
        <v>0</v>
      </c>
      <c r="Q528" s="135">
        <v>6.0999999999999997E-4</v>
      </c>
      <c r="R528" s="135">
        <f>Q528*H528</f>
        <v>7.3200000000000001E-2</v>
      </c>
      <c r="S528" s="135">
        <v>0</v>
      </c>
      <c r="T528" s="134">
        <f>S528*H528</f>
        <v>0</v>
      </c>
      <c r="AR528" s="132" t="s">
        <v>122</v>
      </c>
      <c r="AT528" s="132" t="s">
        <v>110</v>
      </c>
      <c r="AU528" s="132" t="s">
        <v>4</v>
      </c>
      <c r="AY528" s="103" t="s">
        <v>103</v>
      </c>
      <c r="BE528" s="133">
        <f>IF(N528="základní",J528,0)</f>
        <v>0</v>
      </c>
      <c r="BF528" s="133">
        <f>IF(N528="snížená",J528,0)</f>
        <v>0</v>
      </c>
      <c r="BG528" s="133">
        <f>IF(N528="zákl. přenesená",J528,0)</f>
        <v>0</v>
      </c>
      <c r="BH528" s="133">
        <f>IF(N528="sníž. přenesená",J528,0)</f>
        <v>0</v>
      </c>
      <c r="BI528" s="133">
        <f>IF(N528="nulová",J528,0)</f>
        <v>0</v>
      </c>
      <c r="BJ528" s="103" t="s">
        <v>11</v>
      </c>
      <c r="BK528" s="133">
        <f>ROUND(I528*H528,2)</f>
        <v>0</v>
      </c>
      <c r="BL528" s="103" t="s">
        <v>122</v>
      </c>
      <c r="BM528" s="132" t="s">
        <v>196</v>
      </c>
    </row>
    <row r="529" spans="2:65" s="2" customFormat="1" ht="26.1">
      <c r="B529" s="3"/>
      <c r="D529" s="128" t="s">
        <v>106</v>
      </c>
      <c r="F529" s="131" t="s">
        <v>195</v>
      </c>
      <c r="I529" s="130"/>
      <c r="L529" s="3"/>
      <c r="M529" s="129"/>
      <c r="T529" s="62"/>
      <c r="AT529" s="103" t="s">
        <v>106</v>
      </c>
      <c r="AU529" s="103" t="s">
        <v>4</v>
      </c>
    </row>
    <row r="530" spans="2:65" s="2" customFormat="1">
      <c r="B530" s="3"/>
      <c r="D530" s="160" t="s">
        <v>118</v>
      </c>
      <c r="F530" s="159" t="s">
        <v>194</v>
      </c>
      <c r="I530" s="130"/>
      <c r="L530" s="3"/>
      <c r="M530" s="129"/>
      <c r="T530" s="62"/>
      <c r="AT530" s="103" t="s">
        <v>118</v>
      </c>
      <c r="AU530" s="103" t="s">
        <v>4</v>
      </c>
    </row>
    <row r="531" spans="2:65" s="119" customFormat="1">
      <c r="B531" s="124"/>
      <c r="D531" s="128" t="s">
        <v>104</v>
      </c>
      <c r="E531" s="120" t="s">
        <v>0</v>
      </c>
      <c r="F531" s="127" t="s">
        <v>193</v>
      </c>
      <c r="H531" s="126">
        <v>12</v>
      </c>
      <c r="I531" s="125"/>
      <c r="L531" s="124"/>
      <c r="M531" s="162"/>
      <c r="T531" s="161"/>
      <c r="AT531" s="120" t="s">
        <v>104</v>
      </c>
      <c r="AU531" s="120" t="s">
        <v>4</v>
      </c>
      <c r="AV531" s="119" t="s">
        <v>4</v>
      </c>
      <c r="AW531" s="119" t="s">
        <v>74</v>
      </c>
      <c r="AX531" s="119" t="s">
        <v>30</v>
      </c>
      <c r="AY531" s="120" t="s">
        <v>103</v>
      </c>
    </row>
    <row r="532" spans="2:65" s="119" customFormat="1">
      <c r="B532" s="124"/>
      <c r="D532" s="128" t="s">
        <v>104</v>
      </c>
      <c r="E532" s="120" t="s">
        <v>0</v>
      </c>
      <c r="F532" s="127" t="s">
        <v>192</v>
      </c>
      <c r="H532" s="126">
        <v>108</v>
      </c>
      <c r="I532" s="125"/>
      <c r="L532" s="124"/>
      <c r="M532" s="162"/>
      <c r="T532" s="161"/>
      <c r="AT532" s="120" t="s">
        <v>104</v>
      </c>
      <c r="AU532" s="120" t="s">
        <v>4</v>
      </c>
      <c r="AV532" s="119" t="s">
        <v>4</v>
      </c>
      <c r="AW532" s="119" t="s">
        <v>74</v>
      </c>
      <c r="AX532" s="119" t="s">
        <v>30</v>
      </c>
      <c r="AY532" s="120" t="s">
        <v>103</v>
      </c>
    </row>
    <row r="533" spans="2:65" s="163" customFormat="1">
      <c r="B533" s="167"/>
      <c r="D533" s="128" t="s">
        <v>104</v>
      </c>
      <c r="E533" s="164" t="s">
        <v>0</v>
      </c>
      <c r="F533" s="170" t="s">
        <v>183</v>
      </c>
      <c r="H533" s="169">
        <v>120</v>
      </c>
      <c r="I533" s="168"/>
      <c r="L533" s="167"/>
      <c r="M533" s="166"/>
      <c r="T533" s="165"/>
      <c r="AT533" s="164" t="s">
        <v>104</v>
      </c>
      <c r="AU533" s="164" t="s">
        <v>4</v>
      </c>
      <c r="AV533" s="163" t="s">
        <v>122</v>
      </c>
      <c r="AW533" s="163" t="s">
        <v>74</v>
      </c>
      <c r="AX533" s="163" t="s">
        <v>11</v>
      </c>
      <c r="AY533" s="164" t="s">
        <v>103</v>
      </c>
    </row>
    <row r="534" spans="2:65" s="2" customFormat="1" ht="24.15" customHeight="1">
      <c r="B534" s="3"/>
      <c r="C534" s="145" t="s">
        <v>191</v>
      </c>
      <c r="D534" s="145" t="s">
        <v>110</v>
      </c>
      <c r="E534" s="144" t="s">
        <v>190</v>
      </c>
      <c r="F534" s="143" t="s">
        <v>189</v>
      </c>
      <c r="G534" s="142" t="s">
        <v>179</v>
      </c>
      <c r="H534" s="141">
        <v>240</v>
      </c>
      <c r="I534" s="140"/>
      <c r="J534" s="139">
        <f>ROUND(I534*H534,2)</f>
        <v>0</v>
      </c>
      <c r="K534" s="138"/>
      <c r="L534" s="3"/>
      <c r="M534" s="137" t="s">
        <v>0</v>
      </c>
      <c r="N534" s="136" t="s">
        <v>66</v>
      </c>
      <c r="P534" s="135">
        <f>O534*H534</f>
        <v>0</v>
      </c>
      <c r="Q534" s="135">
        <v>0</v>
      </c>
      <c r="R534" s="135">
        <f>Q534*H534</f>
        <v>0</v>
      </c>
      <c r="S534" s="135">
        <v>0</v>
      </c>
      <c r="T534" s="134">
        <f>S534*H534</f>
        <v>0</v>
      </c>
      <c r="AR534" s="132" t="s">
        <v>122</v>
      </c>
      <c r="AT534" s="132" t="s">
        <v>110</v>
      </c>
      <c r="AU534" s="132" t="s">
        <v>4</v>
      </c>
      <c r="AY534" s="103" t="s">
        <v>103</v>
      </c>
      <c r="BE534" s="133">
        <f>IF(N534="základní",J534,0)</f>
        <v>0</v>
      </c>
      <c r="BF534" s="133">
        <f>IF(N534="snížená",J534,0)</f>
        <v>0</v>
      </c>
      <c r="BG534" s="133">
        <f>IF(N534="zákl. přenesená",J534,0)</f>
        <v>0</v>
      </c>
      <c r="BH534" s="133">
        <f>IF(N534="sníž. přenesená",J534,0)</f>
        <v>0</v>
      </c>
      <c r="BI534" s="133">
        <f>IF(N534="nulová",J534,0)</f>
        <v>0</v>
      </c>
      <c r="BJ534" s="103" t="s">
        <v>11</v>
      </c>
      <c r="BK534" s="133">
        <f>ROUND(I534*H534,2)</f>
        <v>0</v>
      </c>
      <c r="BL534" s="103" t="s">
        <v>122</v>
      </c>
      <c r="BM534" s="132" t="s">
        <v>188</v>
      </c>
    </row>
    <row r="535" spans="2:65" s="2" customFormat="1" ht="17.399999999999999">
      <c r="B535" s="3"/>
      <c r="D535" s="128" t="s">
        <v>106</v>
      </c>
      <c r="F535" s="131" t="s">
        <v>187</v>
      </c>
      <c r="I535" s="130"/>
      <c r="L535" s="3"/>
      <c r="M535" s="129"/>
      <c r="T535" s="62"/>
      <c r="AT535" s="103" t="s">
        <v>106</v>
      </c>
      <c r="AU535" s="103" t="s">
        <v>4</v>
      </c>
    </row>
    <row r="536" spans="2:65" s="2" customFormat="1">
      <c r="B536" s="3"/>
      <c r="D536" s="160" t="s">
        <v>118</v>
      </c>
      <c r="F536" s="159" t="s">
        <v>186</v>
      </c>
      <c r="I536" s="130"/>
      <c r="L536" s="3"/>
      <c r="M536" s="129"/>
      <c r="T536" s="62"/>
      <c r="AT536" s="103" t="s">
        <v>118</v>
      </c>
      <c r="AU536" s="103" t="s">
        <v>4</v>
      </c>
    </row>
    <row r="537" spans="2:65" s="119" customFormat="1">
      <c r="B537" s="124"/>
      <c r="D537" s="128" t="s">
        <v>104</v>
      </c>
      <c r="E537" s="120" t="s">
        <v>0</v>
      </c>
      <c r="F537" s="127" t="s">
        <v>185</v>
      </c>
      <c r="H537" s="126">
        <v>24</v>
      </c>
      <c r="I537" s="125"/>
      <c r="L537" s="124"/>
      <c r="M537" s="162"/>
      <c r="T537" s="161"/>
      <c r="AT537" s="120" t="s">
        <v>104</v>
      </c>
      <c r="AU537" s="120" t="s">
        <v>4</v>
      </c>
      <c r="AV537" s="119" t="s">
        <v>4</v>
      </c>
      <c r="AW537" s="119" t="s">
        <v>74</v>
      </c>
      <c r="AX537" s="119" t="s">
        <v>30</v>
      </c>
      <c r="AY537" s="120" t="s">
        <v>103</v>
      </c>
    </row>
    <row r="538" spans="2:65" s="119" customFormat="1">
      <c r="B538" s="124"/>
      <c r="D538" s="128" t="s">
        <v>104</v>
      </c>
      <c r="E538" s="120" t="s">
        <v>0</v>
      </c>
      <c r="F538" s="127" t="s">
        <v>184</v>
      </c>
      <c r="H538" s="126">
        <v>216</v>
      </c>
      <c r="I538" s="125"/>
      <c r="L538" s="124"/>
      <c r="M538" s="162"/>
      <c r="T538" s="161"/>
      <c r="AT538" s="120" t="s">
        <v>104</v>
      </c>
      <c r="AU538" s="120" t="s">
        <v>4</v>
      </c>
      <c r="AV538" s="119" t="s">
        <v>4</v>
      </c>
      <c r="AW538" s="119" t="s">
        <v>74</v>
      </c>
      <c r="AX538" s="119" t="s">
        <v>30</v>
      </c>
      <c r="AY538" s="120" t="s">
        <v>103</v>
      </c>
    </row>
    <row r="539" spans="2:65" s="163" customFormat="1">
      <c r="B539" s="167"/>
      <c r="D539" s="128" t="s">
        <v>104</v>
      </c>
      <c r="E539" s="164" t="s">
        <v>0</v>
      </c>
      <c r="F539" s="170" t="s">
        <v>183</v>
      </c>
      <c r="H539" s="169">
        <v>240</v>
      </c>
      <c r="I539" s="168"/>
      <c r="L539" s="167"/>
      <c r="M539" s="166"/>
      <c r="T539" s="165"/>
      <c r="AT539" s="164" t="s">
        <v>104</v>
      </c>
      <c r="AU539" s="164" t="s">
        <v>4</v>
      </c>
      <c r="AV539" s="163" t="s">
        <v>122</v>
      </c>
      <c r="AW539" s="163" t="s">
        <v>74</v>
      </c>
      <c r="AX539" s="163" t="s">
        <v>11</v>
      </c>
      <c r="AY539" s="164" t="s">
        <v>103</v>
      </c>
    </row>
    <row r="540" spans="2:65" s="2" customFormat="1" ht="24.15" customHeight="1">
      <c r="B540" s="3"/>
      <c r="C540" s="145" t="s">
        <v>182</v>
      </c>
      <c r="D540" s="145" t="s">
        <v>110</v>
      </c>
      <c r="E540" s="144" t="s">
        <v>181</v>
      </c>
      <c r="F540" s="143" t="s">
        <v>180</v>
      </c>
      <c r="G540" s="142" t="s">
        <v>179</v>
      </c>
      <c r="H540" s="141">
        <v>110</v>
      </c>
      <c r="I540" s="140"/>
      <c r="J540" s="139">
        <f>ROUND(I540*H540,2)</f>
        <v>0</v>
      </c>
      <c r="K540" s="138"/>
      <c r="L540" s="3"/>
      <c r="M540" s="137" t="s">
        <v>0</v>
      </c>
      <c r="N540" s="136" t="s">
        <v>66</v>
      </c>
      <c r="P540" s="135">
        <f>O540*H540</f>
        <v>0</v>
      </c>
      <c r="Q540" s="135">
        <v>3.0000000000000001E-5</v>
      </c>
      <c r="R540" s="135">
        <f>Q540*H540</f>
        <v>3.3E-3</v>
      </c>
      <c r="S540" s="135">
        <v>0</v>
      </c>
      <c r="T540" s="134">
        <f>S540*H540</f>
        <v>0</v>
      </c>
      <c r="AR540" s="132" t="s">
        <v>122</v>
      </c>
      <c r="AT540" s="132" t="s">
        <v>110</v>
      </c>
      <c r="AU540" s="132" t="s">
        <v>4</v>
      </c>
      <c r="AY540" s="103" t="s">
        <v>103</v>
      </c>
      <c r="BE540" s="133">
        <f>IF(N540="základní",J540,0)</f>
        <v>0</v>
      </c>
      <c r="BF540" s="133">
        <f>IF(N540="snížená",J540,0)</f>
        <v>0</v>
      </c>
      <c r="BG540" s="133">
        <f>IF(N540="zákl. přenesená",J540,0)</f>
        <v>0</v>
      </c>
      <c r="BH540" s="133">
        <f>IF(N540="sníž. přenesená",J540,0)</f>
        <v>0</v>
      </c>
      <c r="BI540" s="133">
        <f>IF(N540="nulová",J540,0)</f>
        <v>0</v>
      </c>
      <c r="BJ540" s="103" t="s">
        <v>11</v>
      </c>
      <c r="BK540" s="133">
        <f>ROUND(I540*H540,2)</f>
        <v>0</v>
      </c>
      <c r="BL540" s="103" t="s">
        <v>122</v>
      </c>
      <c r="BM540" s="132" t="s">
        <v>178</v>
      </c>
    </row>
    <row r="541" spans="2:65" s="2" customFormat="1" ht="17.399999999999999">
      <c r="B541" s="3"/>
      <c r="D541" s="128" t="s">
        <v>106</v>
      </c>
      <c r="F541" s="131" t="s">
        <v>177</v>
      </c>
      <c r="I541" s="130"/>
      <c r="L541" s="3"/>
      <c r="M541" s="129"/>
      <c r="T541" s="62"/>
      <c r="AT541" s="103" t="s">
        <v>106</v>
      </c>
      <c r="AU541" s="103" t="s">
        <v>4</v>
      </c>
    </row>
    <row r="542" spans="2:65" s="2" customFormat="1">
      <c r="B542" s="3"/>
      <c r="D542" s="160" t="s">
        <v>118</v>
      </c>
      <c r="F542" s="159" t="s">
        <v>176</v>
      </c>
      <c r="I542" s="130"/>
      <c r="L542" s="3"/>
      <c r="M542" s="129"/>
      <c r="T542" s="62"/>
      <c r="AT542" s="103" t="s">
        <v>118</v>
      </c>
      <c r="AU542" s="103" t="s">
        <v>4</v>
      </c>
    </row>
    <row r="543" spans="2:65" s="119" customFormat="1">
      <c r="B543" s="124"/>
      <c r="D543" s="128" t="s">
        <v>104</v>
      </c>
      <c r="E543" s="120" t="s">
        <v>0</v>
      </c>
      <c r="F543" s="127" t="s">
        <v>175</v>
      </c>
      <c r="H543" s="126">
        <v>110</v>
      </c>
      <c r="I543" s="125"/>
      <c r="L543" s="124"/>
      <c r="M543" s="162"/>
      <c r="T543" s="161"/>
      <c r="AT543" s="120" t="s">
        <v>104</v>
      </c>
      <c r="AU543" s="120" t="s">
        <v>4</v>
      </c>
      <c r="AV543" s="119" t="s">
        <v>4</v>
      </c>
      <c r="AW543" s="119" t="s">
        <v>74</v>
      </c>
      <c r="AX543" s="119" t="s">
        <v>11</v>
      </c>
      <c r="AY543" s="120" t="s">
        <v>103</v>
      </c>
    </row>
    <row r="544" spans="2:65" s="2" customFormat="1" ht="16.5" customHeight="1">
      <c r="B544" s="3"/>
      <c r="C544" s="145" t="s">
        <v>174</v>
      </c>
      <c r="D544" s="145" t="s">
        <v>110</v>
      </c>
      <c r="E544" s="144" t="s">
        <v>173</v>
      </c>
      <c r="F544" s="143" t="s">
        <v>172</v>
      </c>
      <c r="G544" s="142" t="s">
        <v>171</v>
      </c>
      <c r="H544" s="141">
        <v>2</v>
      </c>
      <c r="I544" s="140"/>
      <c r="J544" s="139">
        <f>ROUND(I544*H544,2)</f>
        <v>0</v>
      </c>
      <c r="K544" s="138"/>
      <c r="L544" s="3"/>
      <c r="M544" s="137" t="s">
        <v>0</v>
      </c>
      <c r="N544" s="136" t="s">
        <v>66</v>
      </c>
      <c r="P544" s="135">
        <f>O544*H544</f>
        <v>0</v>
      </c>
      <c r="Q544" s="135">
        <v>0</v>
      </c>
      <c r="R544" s="135">
        <f>Q544*H544</f>
        <v>0</v>
      </c>
      <c r="S544" s="135">
        <v>2.4</v>
      </c>
      <c r="T544" s="134">
        <f>S544*H544</f>
        <v>4.8</v>
      </c>
      <c r="AR544" s="132" t="s">
        <v>122</v>
      </c>
      <c r="AT544" s="132" t="s">
        <v>110</v>
      </c>
      <c r="AU544" s="132" t="s">
        <v>4</v>
      </c>
      <c r="AY544" s="103" t="s">
        <v>103</v>
      </c>
      <c r="BE544" s="133">
        <f>IF(N544="základní",J544,0)</f>
        <v>0</v>
      </c>
      <c r="BF544" s="133">
        <f>IF(N544="snížená",J544,0)</f>
        <v>0</v>
      </c>
      <c r="BG544" s="133">
        <f>IF(N544="zákl. přenesená",J544,0)</f>
        <v>0</v>
      </c>
      <c r="BH544" s="133">
        <f>IF(N544="sníž. přenesená",J544,0)</f>
        <v>0</v>
      </c>
      <c r="BI544" s="133">
        <f>IF(N544="nulová",J544,0)</f>
        <v>0</v>
      </c>
      <c r="BJ544" s="103" t="s">
        <v>11</v>
      </c>
      <c r="BK544" s="133">
        <f>ROUND(I544*H544,2)</f>
        <v>0</v>
      </c>
      <c r="BL544" s="103" t="s">
        <v>122</v>
      </c>
      <c r="BM544" s="132" t="s">
        <v>170</v>
      </c>
    </row>
    <row r="545" spans="2:65" s="2" customFormat="1">
      <c r="B545" s="3"/>
      <c r="D545" s="128" t="s">
        <v>106</v>
      </c>
      <c r="F545" s="131" t="s">
        <v>169</v>
      </c>
      <c r="I545" s="130"/>
      <c r="L545" s="3"/>
      <c r="M545" s="129"/>
      <c r="T545" s="62"/>
      <c r="AT545" s="103" t="s">
        <v>106</v>
      </c>
      <c r="AU545" s="103" t="s">
        <v>4</v>
      </c>
    </row>
    <row r="546" spans="2:65" s="2" customFormat="1">
      <c r="B546" s="3"/>
      <c r="D546" s="160" t="s">
        <v>118</v>
      </c>
      <c r="F546" s="159" t="s">
        <v>168</v>
      </c>
      <c r="I546" s="130"/>
      <c r="L546" s="3"/>
      <c r="M546" s="129"/>
      <c r="T546" s="62"/>
      <c r="AT546" s="103" t="s">
        <v>118</v>
      </c>
      <c r="AU546" s="103" t="s">
        <v>4</v>
      </c>
    </row>
    <row r="547" spans="2:65" s="146" customFormat="1" ht="22.8" customHeight="1">
      <c r="B547" s="153"/>
      <c r="D547" s="148" t="s">
        <v>12</v>
      </c>
      <c r="E547" s="156" t="s">
        <v>167</v>
      </c>
      <c r="F547" s="156" t="s">
        <v>166</v>
      </c>
      <c r="I547" s="155"/>
      <c r="J547" s="154">
        <f>BK547</f>
        <v>0</v>
      </c>
      <c r="L547" s="153"/>
      <c r="M547" s="152"/>
      <c r="P547" s="151">
        <f>SUM(P548:P566)</f>
        <v>0</v>
      </c>
      <c r="R547" s="151">
        <f>SUM(R548:R566)</f>
        <v>0</v>
      </c>
      <c r="T547" s="150">
        <f>SUM(T548:T566)</f>
        <v>0</v>
      </c>
      <c r="AR547" s="148" t="s">
        <v>11</v>
      </c>
      <c r="AT547" s="149" t="s">
        <v>12</v>
      </c>
      <c r="AU547" s="149" t="s">
        <v>11</v>
      </c>
      <c r="AY547" s="148" t="s">
        <v>103</v>
      </c>
      <c r="BK547" s="147">
        <f>SUM(BK548:BK566)</f>
        <v>0</v>
      </c>
    </row>
    <row r="548" spans="2:65" s="2" customFormat="1" ht="21.75" customHeight="1">
      <c r="B548" s="3"/>
      <c r="C548" s="145" t="s">
        <v>165</v>
      </c>
      <c r="D548" s="145" t="s">
        <v>110</v>
      </c>
      <c r="E548" s="144" t="s">
        <v>164</v>
      </c>
      <c r="F548" s="143" t="s">
        <v>163</v>
      </c>
      <c r="G548" s="142" t="s">
        <v>123</v>
      </c>
      <c r="H548" s="141">
        <v>97.962000000000003</v>
      </c>
      <c r="I548" s="140"/>
      <c r="J548" s="139">
        <f>ROUND(I548*H548,2)</f>
        <v>0</v>
      </c>
      <c r="K548" s="138"/>
      <c r="L548" s="3"/>
      <c r="M548" s="137" t="s">
        <v>0</v>
      </c>
      <c r="N548" s="136" t="s">
        <v>66</v>
      </c>
      <c r="P548" s="135">
        <f>O548*H548</f>
        <v>0</v>
      </c>
      <c r="Q548" s="135">
        <v>0</v>
      </c>
      <c r="R548" s="135">
        <f>Q548*H548</f>
        <v>0</v>
      </c>
      <c r="S548" s="135">
        <v>0</v>
      </c>
      <c r="T548" s="134">
        <f>S548*H548</f>
        <v>0</v>
      </c>
      <c r="AR548" s="132" t="s">
        <v>122</v>
      </c>
      <c r="AT548" s="132" t="s">
        <v>110</v>
      </c>
      <c r="AU548" s="132" t="s">
        <v>4</v>
      </c>
      <c r="AY548" s="103" t="s">
        <v>103</v>
      </c>
      <c r="BE548" s="133">
        <f>IF(N548="základní",J548,0)</f>
        <v>0</v>
      </c>
      <c r="BF548" s="133">
        <f>IF(N548="snížená",J548,0)</f>
        <v>0</v>
      </c>
      <c r="BG548" s="133">
        <f>IF(N548="zákl. přenesená",J548,0)</f>
        <v>0</v>
      </c>
      <c r="BH548" s="133">
        <f>IF(N548="sníž. přenesená",J548,0)</f>
        <v>0</v>
      </c>
      <c r="BI548" s="133">
        <f>IF(N548="nulová",J548,0)</f>
        <v>0</v>
      </c>
      <c r="BJ548" s="103" t="s">
        <v>11</v>
      </c>
      <c r="BK548" s="133">
        <f>ROUND(I548*H548,2)</f>
        <v>0</v>
      </c>
      <c r="BL548" s="103" t="s">
        <v>122</v>
      </c>
      <c r="BM548" s="132" t="s">
        <v>162</v>
      </c>
    </row>
    <row r="549" spans="2:65" s="2" customFormat="1" ht="17.399999999999999">
      <c r="B549" s="3"/>
      <c r="D549" s="128" t="s">
        <v>106</v>
      </c>
      <c r="F549" s="131" t="s">
        <v>161</v>
      </c>
      <c r="I549" s="130"/>
      <c r="L549" s="3"/>
      <c r="M549" s="129"/>
      <c r="T549" s="62"/>
      <c r="AT549" s="103" t="s">
        <v>106</v>
      </c>
      <c r="AU549" s="103" t="s">
        <v>4</v>
      </c>
    </row>
    <row r="550" spans="2:65" s="2" customFormat="1">
      <c r="B550" s="3"/>
      <c r="D550" s="160" t="s">
        <v>118</v>
      </c>
      <c r="F550" s="159" t="s">
        <v>160</v>
      </c>
      <c r="I550" s="130"/>
      <c r="L550" s="3"/>
      <c r="M550" s="129"/>
      <c r="T550" s="62"/>
      <c r="AT550" s="103" t="s">
        <v>118</v>
      </c>
      <c r="AU550" s="103" t="s">
        <v>4</v>
      </c>
    </row>
    <row r="551" spans="2:65" s="2" customFormat="1" ht="24.15" customHeight="1">
      <c r="B551" s="3"/>
      <c r="C551" s="145" t="s">
        <v>159</v>
      </c>
      <c r="D551" s="145" t="s">
        <v>110</v>
      </c>
      <c r="E551" s="144" t="s">
        <v>158</v>
      </c>
      <c r="F551" s="143" t="s">
        <v>157</v>
      </c>
      <c r="G551" s="142" t="s">
        <v>123</v>
      </c>
      <c r="H551" s="141">
        <v>1861.278</v>
      </c>
      <c r="I551" s="140"/>
      <c r="J551" s="139">
        <f>ROUND(I551*H551,2)</f>
        <v>0</v>
      </c>
      <c r="K551" s="138"/>
      <c r="L551" s="3"/>
      <c r="M551" s="137" t="s">
        <v>0</v>
      </c>
      <c r="N551" s="136" t="s">
        <v>66</v>
      </c>
      <c r="P551" s="135">
        <f>O551*H551</f>
        <v>0</v>
      </c>
      <c r="Q551" s="135">
        <v>0</v>
      </c>
      <c r="R551" s="135">
        <f>Q551*H551</f>
        <v>0</v>
      </c>
      <c r="S551" s="135">
        <v>0</v>
      </c>
      <c r="T551" s="134">
        <f>S551*H551</f>
        <v>0</v>
      </c>
      <c r="AR551" s="132" t="s">
        <v>122</v>
      </c>
      <c r="AT551" s="132" t="s">
        <v>110</v>
      </c>
      <c r="AU551" s="132" t="s">
        <v>4</v>
      </c>
      <c r="AY551" s="103" t="s">
        <v>103</v>
      </c>
      <c r="BE551" s="133">
        <f>IF(N551="základní",J551,0)</f>
        <v>0</v>
      </c>
      <c r="BF551" s="133">
        <f>IF(N551="snížená",J551,0)</f>
        <v>0</v>
      </c>
      <c r="BG551" s="133">
        <f>IF(N551="zákl. přenesená",J551,0)</f>
        <v>0</v>
      </c>
      <c r="BH551" s="133">
        <f>IF(N551="sníž. přenesená",J551,0)</f>
        <v>0</v>
      </c>
      <c r="BI551" s="133">
        <f>IF(N551="nulová",J551,0)</f>
        <v>0</v>
      </c>
      <c r="BJ551" s="103" t="s">
        <v>11</v>
      </c>
      <c r="BK551" s="133">
        <f>ROUND(I551*H551,2)</f>
        <v>0</v>
      </c>
      <c r="BL551" s="103" t="s">
        <v>122</v>
      </c>
      <c r="BM551" s="132" t="s">
        <v>156</v>
      </c>
    </row>
    <row r="552" spans="2:65" s="2" customFormat="1" ht="17.399999999999999">
      <c r="B552" s="3"/>
      <c r="D552" s="128" t="s">
        <v>106</v>
      </c>
      <c r="F552" s="131" t="s">
        <v>155</v>
      </c>
      <c r="I552" s="130"/>
      <c r="L552" s="3"/>
      <c r="M552" s="129"/>
      <c r="T552" s="62"/>
      <c r="AT552" s="103" t="s">
        <v>106</v>
      </c>
      <c r="AU552" s="103" t="s">
        <v>4</v>
      </c>
    </row>
    <row r="553" spans="2:65" s="2" customFormat="1">
      <c r="B553" s="3"/>
      <c r="D553" s="160" t="s">
        <v>118</v>
      </c>
      <c r="F553" s="159" t="s">
        <v>154</v>
      </c>
      <c r="I553" s="130"/>
      <c r="L553" s="3"/>
      <c r="M553" s="129"/>
      <c r="T553" s="62"/>
      <c r="AT553" s="103" t="s">
        <v>118</v>
      </c>
      <c r="AU553" s="103" t="s">
        <v>4</v>
      </c>
    </row>
    <row r="554" spans="2:65" s="119" customFormat="1">
      <c r="B554" s="124"/>
      <c r="D554" s="128" t="s">
        <v>104</v>
      </c>
      <c r="F554" s="127" t="s">
        <v>153</v>
      </c>
      <c r="H554" s="126">
        <v>1861.278</v>
      </c>
      <c r="I554" s="125"/>
      <c r="L554" s="124"/>
      <c r="M554" s="162"/>
      <c r="T554" s="161"/>
      <c r="AT554" s="120" t="s">
        <v>104</v>
      </c>
      <c r="AU554" s="120" t="s">
        <v>4</v>
      </c>
      <c r="AV554" s="119" t="s">
        <v>4</v>
      </c>
      <c r="AW554" s="119" t="s">
        <v>81</v>
      </c>
      <c r="AX554" s="119" t="s">
        <v>11</v>
      </c>
      <c r="AY554" s="120" t="s">
        <v>103</v>
      </c>
    </row>
    <row r="555" spans="2:65" s="2" customFormat="1" ht="24.15" customHeight="1">
      <c r="B555" s="3"/>
      <c r="C555" s="145" t="s">
        <v>152</v>
      </c>
      <c r="D555" s="145" t="s">
        <v>110</v>
      </c>
      <c r="E555" s="144" t="s">
        <v>151</v>
      </c>
      <c r="F555" s="143" t="s">
        <v>150</v>
      </c>
      <c r="G555" s="142" t="s">
        <v>123</v>
      </c>
      <c r="H555" s="141">
        <v>97.962000000000003</v>
      </c>
      <c r="I555" s="140"/>
      <c r="J555" s="139">
        <f>ROUND(I555*H555,2)</f>
        <v>0</v>
      </c>
      <c r="K555" s="138"/>
      <c r="L555" s="3"/>
      <c r="M555" s="137" t="s">
        <v>0</v>
      </c>
      <c r="N555" s="136" t="s">
        <v>66</v>
      </c>
      <c r="P555" s="135">
        <f>O555*H555</f>
        <v>0</v>
      </c>
      <c r="Q555" s="135">
        <v>0</v>
      </c>
      <c r="R555" s="135">
        <f>Q555*H555</f>
        <v>0</v>
      </c>
      <c r="S555" s="135">
        <v>0</v>
      </c>
      <c r="T555" s="134">
        <f>S555*H555</f>
        <v>0</v>
      </c>
      <c r="AR555" s="132" t="s">
        <v>122</v>
      </c>
      <c r="AT555" s="132" t="s">
        <v>110</v>
      </c>
      <c r="AU555" s="132" t="s">
        <v>4</v>
      </c>
      <c r="AY555" s="103" t="s">
        <v>103</v>
      </c>
      <c r="BE555" s="133">
        <f>IF(N555="základní",J555,0)</f>
        <v>0</v>
      </c>
      <c r="BF555" s="133">
        <f>IF(N555="snížená",J555,0)</f>
        <v>0</v>
      </c>
      <c r="BG555" s="133">
        <f>IF(N555="zákl. přenesená",J555,0)</f>
        <v>0</v>
      </c>
      <c r="BH555" s="133">
        <f>IF(N555="sníž. přenesená",J555,0)</f>
        <v>0</v>
      </c>
      <c r="BI555" s="133">
        <f>IF(N555="nulová",J555,0)</f>
        <v>0</v>
      </c>
      <c r="BJ555" s="103" t="s">
        <v>11</v>
      </c>
      <c r="BK555" s="133">
        <f>ROUND(I555*H555,2)</f>
        <v>0</v>
      </c>
      <c r="BL555" s="103" t="s">
        <v>122</v>
      </c>
      <c r="BM555" s="132" t="s">
        <v>149</v>
      </c>
    </row>
    <row r="556" spans="2:65" s="2" customFormat="1">
      <c r="B556" s="3"/>
      <c r="D556" s="128" t="s">
        <v>106</v>
      </c>
      <c r="F556" s="131" t="s">
        <v>148</v>
      </c>
      <c r="I556" s="130"/>
      <c r="L556" s="3"/>
      <c r="M556" s="129"/>
      <c r="T556" s="62"/>
      <c r="AT556" s="103" t="s">
        <v>106</v>
      </c>
      <c r="AU556" s="103" t="s">
        <v>4</v>
      </c>
    </row>
    <row r="557" spans="2:65" s="2" customFormat="1">
      <c r="B557" s="3"/>
      <c r="D557" s="160" t="s">
        <v>118</v>
      </c>
      <c r="F557" s="159" t="s">
        <v>147</v>
      </c>
      <c r="I557" s="130"/>
      <c r="L557" s="3"/>
      <c r="M557" s="129"/>
      <c r="T557" s="62"/>
      <c r="AT557" s="103" t="s">
        <v>118</v>
      </c>
      <c r="AU557" s="103" t="s">
        <v>4</v>
      </c>
    </row>
    <row r="558" spans="2:65" s="2" customFormat="1" ht="33" customHeight="1">
      <c r="B558" s="3"/>
      <c r="C558" s="145" t="s">
        <v>146</v>
      </c>
      <c r="D558" s="145" t="s">
        <v>110</v>
      </c>
      <c r="E558" s="144" t="s">
        <v>145</v>
      </c>
      <c r="F558" s="143" t="s">
        <v>144</v>
      </c>
      <c r="G558" s="142" t="s">
        <v>123</v>
      </c>
      <c r="H558" s="141">
        <v>41.872999999999998</v>
      </c>
      <c r="I558" s="140"/>
      <c r="J558" s="139">
        <f>ROUND(I558*H558,2)</f>
        <v>0</v>
      </c>
      <c r="K558" s="138"/>
      <c r="L558" s="3"/>
      <c r="M558" s="137" t="s">
        <v>0</v>
      </c>
      <c r="N558" s="136" t="s">
        <v>66</v>
      </c>
      <c r="P558" s="135">
        <f>O558*H558</f>
        <v>0</v>
      </c>
      <c r="Q558" s="135">
        <v>0</v>
      </c>
      <c r="R558" s="135">
        <f>Q558*H558</f>
        <v>0</v>
      </c>
      <c r="S558" s="135">
        <v>0</v>
      </c>
      <c r="T558" s="134">
        <f>S558*H558</f>
        <v>0</v>
      </c>
      <c r="AR558" s="132" t="s">
        <v>122</v>
      </c>
      <c r="AT558" s="132" t="s">
        <v>110</v>
      </c>
      <c r="AU558" s="132" t="s">
        <v>4</v>
      </c>
      <c r="AY558" s="103" t="s">
        <v>103</v>
      </c>
      <c r="BE558" s="133">
        <f>IF(N558="základní",J558,0)</f>
        <v>0</v>
      </c>
      <c r="BF558" s="133">
        <f>IF(N558="snížená",J558,0)</f>
        <v>0</v>
      </c>
      <c r="BG558" s="133">
        <f>IF(N558="zákl. přenesená",J558,0)</f>
        <v>0</v>
      </c>
      <c r="BH558" s="133">
        <f>IF(N558="sníž. přenesená",J558,0)</f>
        <v>0</v>
      </c>
      <c r="BI558" s="133">
        <f>IF(N558="nulová",J558,0)</f>
        <v>0</v>
      </c>
      <c r="BJ558" s="103" t="s">
        <v>11</v>
      </c>
      <c r="BK558" s="133">
        <f>ROUND(I558*H558,2)</f>
        <v>0</v>
      </c>
      <c r="BL558" s="103" t="s">
        <v>122</v>
      </c>
      <c r="BM558" s="132" t="s">
        <v>143</v>
      </c>
    </row>
    <row r="559" spans="2:65" s="2" customFormat="1" ht="17.399999999999999">
      <c r="B559" s="3"/>
      <c r="D559" s="128" t="s">
        <v>106</v>
      </c>
      <c r="F559" s="131" t="s">
        <v>142</v>
      </c>
      <c r="I559" s="130"/>
      <c r="L559" s="3"/>
      <c r="M559" s="129"/>
      <c r="T559" s="62"/>
      <c r="AT559" s="103" t="s">
        <v>106</v>
      </c>
      <c r="AU559" s="103" t="s">
        <v>4</v>
      </c>
    </row>
    <row r="560" spans="2:65" s="2" customFormat="1">
      <c r="B560" s="3"/>
      <c r="D560" s="160" t="s">
        <v>118</v>
      </c>
      <c r="F560" s="159" t="s">
        <v>141</v>
      </c>
      <c r="I560" s="130"/>
      <c r="L560" s="3"/>
      <c r="M560" s="129"/>
      <c r="T560" s="62"/>
      <c r="AT560" s="103" t="s">
        <v>118</v>
      </c>
      <c r="AU560" s="103" t="s">
        <v>4</v>
      </c>
    </row>
    <row r="561" spans="2:65" s="2" customFormat="1" ht="33" customHeight="1">
      <c r="B561" s="3"/>
      <c r="C561" s="145" t="s">
        <v>140</v>
      </c>
      <c r="D561" s="145" t="s">
        <v>110</v>
      </c>
      <c r="E561" s="144" t="s">
        <v>139</v>
      </c>
      <c r="F561" s="143" t="s">
        <v>138</v>
      </c>
      <c r="G561" s="142" t="s">
        <v>123</v>
      </c>
      <c r="H561" s="141">
        <v>34.014000000000003</v>
      </c>
      <c r="I561" s="140"/>
      <c r="J561" s="139">
        <f>ROUND(I561*H561,2)</f>
        <v>0</v>
      </c>
      <c r="K561" s="138"/>
      <c r="L561" s="3"/>
      <c r="M561" s="137" t="s">
        <v>0</v>
      </c>
      <c r="N561" s="136" t="s">
        <v>66</v>
      </c>
      <c r="P561" s="135">
        <f>O561*H561</f>
        <v>0</v>
      </c>
      <c r="Q561" s="135">
        <v>0</v>
      </c>
      <c r="R561" s="135">
        <f>Q561*H561</f>
        <v>0</v>
      </c>
      <c r="S561" s="135">
        <v>0</v>
      </c>
      <c r="T561" s="134">
        <f>S561*H561</f>
        <v>0</v>
      </c>
      <c r="AR561" s="132" t="s">
        <v>122</v>
      </c>
      <c r="AT561" s="132" t="s">
        <v>110</v>
      </c>
      <c r="AU561" s="132" t="s">
        <v>4</v>
      </c>
      <c r="AY561" s="103" t="s">
        <v>103</v>
      </c>
      <c r="BE561" s="133">
        <f>IF(N561="základní",J561,0)</f>
        <v>0</v>
      </c>
      <c r="BF561" s="133">
        <f>IF(N561="snížená",J561,0)</f>
        <v>0</v>
      </c>
      <c r="BG561" s="133">
        <f>IF(N561="zákl. přenesená",J561,0)</f>
        <v>0</v>
      </c>
      <c r="BH561" s="133">
        <f>IF(N561="sníž. přenesená",J561,0)</f>
        <v>0</v>
      </c>
      <c r="BI561" s="133">
        <f>IF(N561="nulová",J561,0)</f>
        <v>0</v>
      </c>
      <c r="BJ561" s="103" t="s">
        <v>11</v>
      </c>
      <c r="BK561" s="133">
        <f>ROUND(I561*H561,2)</f>
        <v>0</v>
      </c>
      <c r="BL561" s="103" t="s">
        <v>122</v>
      </c>
      <c r="BM561" s="132" t="s">
        <v>137</v>
      </c>
    </row>
    <row r="562" spans="2:65" s="2" customFormat="1" ht="26.1">
      <c r="B562" s="3"/>
      <c r="D562" s="128" t="s">
        <v>106</v>
      </c>
      <c r="F562" s="131" t="s">
        <v>136</v>
      </c>
      <c r="I562" s="130"/>
      <c r="L562" s="3"/>
      <c r="M562" s="129"/>
      <c r="T562" s="62"/>
      <c r="AT562" s="103" t="s">
        <v>106</v>
      </c>
      <c r="AU562" s="103" t="s">
        <v>4</v>
      </c>
    </row>
    <row r="563" spans="2:65" s="2" customFormat="1">
      <c r="B563" s="3"/>
      <c r="D563" s="160" t="s">
        <v>118</v>
      </c>
      <c r="F563" s="159" t="s">
        <v>135</v>
      </c>
      <c r="I563" s="130"/>
      <c r="L563" s="3"/>
      <c r="M563" s="129"/>
      <c r="T563" s="62"/>
      <c r="AT563" s="103" t="s">
        <v>118</v>
      </c>
      <c r="AU563" s="103" t="s">
        <v>4</v>
      </c>
    </row>
    <row r="564" spans="2:65" s="2" customFormat="1" ht="24.15" customHeight="1">
      <c r="B564" s="3"/>
      <c r="C564" s="145" t="s">
        <v>134</v>
      </c>
      <c r="D564" s="145" t="s">
        <v>110</v>
      </c>
      <c r="E564" s="144" t="s">
        <v>133</v>
      </c>
      <c r="F564" s="143" t="s">
        <v>132</v>
      </c>
      <c r="G564" s="142" t="s">
        <v>123</v>
      </c>
      <c r="H564" s="141">
        <v>22.074999999999999</v>
      </c>
      <c r="I564" s="140"/>
      <c r="J564" s="139">
        <f>ROUND(I564*H564,2)</f>
        <v>0</v>
      </c>
      <c r="K564" s="138"/>
      <c r="L564" s="3"/>
      <c r="M564" s="137" t="s">
        <v>0</v>
      </c>
      <c r="N564" s="136" t="s">
        <v>66</v>
      </c>
      <c r="P564" s="135">
        <f>O564*H564</f>
        <v>0</v>
      </c>
      <c r="Q564" s="135">
        <v>0</v>
      </c>
      <c r="R564" s="135">
        <f>Q564*H564</f>
        <v>0</v>
      </c>
      <c r="S564" s="135">
        <v>0</v>
      </c>
      <c r="T564" s="134">
        <f>S564*H564</f>
        <v>0</v>
      </c>
      <c r="AR564" s="132" t="s">
        <v>122</v>
      </c>
      <c r="AT564" s="132" t="s">
        <v>110</v>
      </c>
      <c r="AU564" s="132" t="s">
        <v>4</v>
      </c>
      <c r="AY564" s="103" t="s">
        <v>103</v>
      </c>
      <c r="BE564" s="133">
        <f>IF(N564="základní",J564,0)</f>
        <v>0</v>
      </c>
      <c r="BF564" s="133">
        <f>IF(N564="snížená",J564,0)</f>
        <v>0</v>
      </c>
      <c r="BG564" s="133">
        <f>IF(N564="zákl. přenesená",J564,0)</f>
        <v>0</v>
      </c>
      <c r="BH564" s="133">
        <f>IF(N564="sníž. přenesená",J564,0)</f>
        <v>0</v>
      </c>
      <c r="BI564" s="133">
        <f>IF(N564="nulová",J564,0)</f>
        <v>0</v>
      </c>
      <c r="BJ564" s="103" t="s">
        <v>11</v>
      </c>
      <c r="BK564" s="133">
        <f>ROUND(I564*H564,2)</f>
        <v>0</v>
      </c>
      <c r="BL564" s="103" t="s">
        <v>122</v>
      </c>
      <c r="BM564" s="132" t="s">
        <v>131</v>
      </c>
    </row>
    <row r="565" spans="2:65" s="2" customFormat="1" ht="17.399999999999999">
      <c r="B565" s="3"/>
      <c r="D565" s="128" t="s">
        <v>106</v>
      </c>
      <c r="F565" s="131" t="s">
        <v>130</v>
      </c>
      <c r="I565" s="130"/>
      <c r="L565" s="3"/>
      <c r="M565" s="129"/>
      <c r="T565" s="62"/>
      <c r="AT565" s="103" t="s">
        <v>106</v>
      </c>
      <c r="AU565" s="103" t="s">
        <v>4</v>
      </c>
    </row>
    <row r="566" spans="2:65" s="2" customFormat="1">
      <c r="B566" s="3"/>
      <c r="D566" s="160" t="s">
        <v>118</v>
      </c>
      <c r="F566" s="159" t="s">
        <v>129</v>
      </c>
      <c r="I566" s="130"/>
      <c r="L566" s="3"/>
      <c r="M566" s="129"/>
      <c r="T566" s="62"/>
      <c r="AT566" s="103" t="s">
        <v>118</v>
      </c>
      <c r="AU566" s="103" t="s">
        <v>4</v>
      </c>
    </row>
    <row r="567" spans="2:65" s="146" customFormat="1" ht="22.8" customHeight="1">
      <c r="B567" s="153"/>
      <c r="D567" s="148" t="s">
        <v>12</v>
      </c>
      <c r="E567" s="156" t="s">
        <v>128</v>
      </c>
      <c r="F567" s="156" t="s">
        <v>127</v>
      </c>
      <c r="I567" s="155"/>
      <c r="J567" s="154">
        <f>BK567</f>
        <v>0</v>
      </c>
      <c r="L567" s="153"/>
      <c r="M567" s="152"/>
      <c r="P567" s="151">
        <f>SUM(P568:P570)</f>
        <v>0</v>
      </c>
      <c r="R567" s="151">
        <f>SUM(R568:R570)</f>
        <v>0</v>
      </c>
      <c r="T567" s="150">
        <f>SUM(T568:T570)</f>
        <v>0</v>
      </c>
      <c r="AR567" s="148" t="s">
        <v>11</v>
      </c>
      <c r="AT567" s="149" t="s">
        <v>12</v>
      </c>
      <c r="AU567" s="149" t="s">
        <v>11</v>
      </c>
      <c r="AY567" s="148" t="s">
        <v>103</v>
      </c>
      <c r="BK567" s="147">
        <f>SUM(BK568:BK570)</f>
        <v>0</v>
      </c>
    </row>
    <row r="568" spans="2:65" s="2" customFormat="1" ht="24.15" customHeight="1">
      <c r="B568" s="3"/>
      <c r="C568" s="145" t="s">
        <v>126</v>
      </c>
      <c r="D568" s="145" t="s">
        <v>110</v>
      </c>
      <c r="E568" s="144" t="s">
        <v>125</v>
      </c>
      <c r="F568" s="143" t="s">
        <v>124</v>
      </c>
      <c r="G568" s="142" t="s">
        <v>123</v>
      </c>
      <c r="H568" s="141">
        <v>7.5149999999999997</v>
      </c>
      <c r="I568" s="140"/>
      <c r="J568" s="139">
        <f>ROUND(I568*H568,2)</f>
        <v>0</v>
      </c>
      <c r="K568" s="138"/>
      <c r="L568" s="3"/>
      <c r="M568" s="137" t="s">
        <v>0</v>
      </c>
      <c r="N568" s="136" t="s">
        <v>66</v>
      </c>
      <c r="P568" s="135">
        <f>O568*H568</f>
        <v>0</v>
      </c>
      <c r="Q568" s="135">
        <v>0</v>
      </c>
      <c r="R568" s="135">
        <f>Q568*H568</f>
        <v>0</v>
      </c>
      <c r="S568" s="135">
        <v>0</v>
      </c>
      <c r="T568" s="134">
        <f>S568*H568</f>
        <v>0</v>
      </c>
      <c r="AR568" s="132" t="s">
        <v>122</v>
      </c>
      <c r="AT568" s="132" t="s">
        <v>110</v>
      </c>
      <c r="AU568" s="132" t="s">
        <v>4</v>
      </c>
      <c r="AY568" s="103" t="s">
        <v>103</v>
      </c>
      <c r="BE568" s="133">
        <f>IF(N568="základní",J568,0)</f>
        <v>0</v>
      </c>
      <c r="BF568" s="133">
        <f>IF(N568="snížená",J568,0)</f>
        <v>0</v>
      </c>
      <c r="BG568" s="133">
        <f>IF(N568="zákl. přenesená",J568,0)</f>
        <v>0</v>
      </c>
      <c r="BH568" s="133">
        <f>IF(N568="sníž. přenesená",J568,0)</f>
        <v>0</v>
      </c>
      <c r="BI568" s="133">
        <f>IF(N568="nulová",J568,0)</f>
        <v>0</v>
      </c>
      <c r="BJ568" s="103" t="s">
        <v>11</v>
      </c>
      <c r="BK568" s="133">
        <f>ROUND(I568*H568,2)</f>
        <v>0</v>
      </c>
      <c r="BL568" s="103" t="s">
        <v>122</v>
      </c>
      <c r="BM568" s="132" t="s">
        <v>121</v>
      </c>
    </row>
    <row r="569" spans="2:65" s="2" customFormat="1" ht="26.1">
      <c r="B569" s="3"/>
      <c r="D569" s="128" t="s">
        <v>106</v>
      </c>
      <c r="F569" s="131" t="s">
        <v>120</v>
      </c>
      <c r="I569" s="130"/>
      <c r="L569" s="3"/>
      <c r="M569" s="129"/>
      <c r="T569" s="62"/>
      <c r="AT569" s="103" t="s">
        <v>106</v>
      </c>
      <c r="AU569" s="103" t="s">
        <v>4</v>
      </c>
    </row>
    <row r="570" spans="2:65" s="2" customFormat="1">
      <c r="B570" s="3"/>
      <c r="D570" s="160" t="s">
        <v>118</v>
      </c>
      <c r="F570" s="159" t="s">
        <v>119</v>
      </c>
      <c r="I570" s="130"/>
      <c r="L570" s="3"/>
      <c r="M570" s="129"/>
      <c r="T570" s="62"/>
      <c r="AT570" s="103" t="s">
        <v>118</v>
      </c>
      <c r="AU570" s="103" t="s">
        <v>4</v>
      </c>
    </row>
    <row r="571" spans="2:65" s="146" customFormat="1" ht="25.9" customHeight="1">
      <c r="B571" s="153"/>
      <c r="D571" s="148" t="s">
        <v>12</v>
      </c>
      <c r="E571" s="158" t="s">
        <v>117</v>
      </c>
      <c r="F571" s="158" t="s">
        <v>116</v>
      </c>
      <c r="I571" s="155"/>
      <c r="J571" s="157">
        <f>BK571</f>
        <v>0</v>
      </c>
      <c r="L571" s="153"/>
      <c r="M571" s="152"/>
      <c r="P571" s="151">
        <f>P572</f>
        <v>0</v>
      </c>
      <c r="R571" s="151">
        <f>R572</f>
        <v>0</v>
      </c>
      <c r="T571" s="150">
        <f>T572</f>
        <v>0</v>
      </c>
      <c r="AR571" s="148" t="s">
        <v>4</v>
      </c>
      <c r="AT571" s="149" t="s">
        <v>12</v>
      </c>
      <c r="AU571" s="149" t="s">
        <v>30</v>
      </c>
      <c r="AY571" s="148" t="s">
        <v>103</v>
      </c>
      <c r="BK571" s="147">
        <f>BK572</f>
        <v>0</v>
      </c>
    </row>
    <row r="572" spans="2:65" s="146" customFormat="1" ht="22.8" customHeight="1">
      <c r="B572" s="153"/>
      <c r="D572" s="148" t="s">
        <v>12</v>
      </c>
      <c r="E572" s="156" t="s">
        <v>115</v>
      </c>
      <c r="F572" s="156" t="s">
        <v>114</v>
      </c>
      <c r="I572" s="155"/>
      <c r="J572" s="154">
        <f>BK572</f>
        <v>0</v>
      </c>
      <c r="L572" s="153"/>
      <c r="M572" s="152"/>
      <c r="P572" s="151">
        <f>SUM(P573:P575)</f>
        <v>0</v>
      </c>
      <c r="R572" s="151">
        <f>SUM(R573:R575)</f>
        <v>0</v>
      </c>
      <c r="T572" s="150">
        <f>SUM(T573:T575)</f>
        <v>0</v>
      </c>
      <c r="AR572" s="148" t="s">
        <v>4</v>
      </c>
      <c r="AT572" s="149" t="s">
        <v>12</v>
      </c>
      <c r="AU572" s="149" t="s">
        <v>11</v>
      </c>
      <c r="AY572" s="148" t="s">
        <v>103</v>
      </c>
      <c r="BK572" s="147">
        <f>SUM(BK573:BK575)</f>
        <v>0</v>
      </c>
    </row>
    <row r="573" spans="2:65" s="2" customFormat="1" ht="16.5" customHeight="1">
      <c r="B573" s="3"/>
      <c r="C573" s="145" t="s">
        <v>113</v>
      </c>
      <c r="D573" s="145" t="s">
        <v>110</v>
      </c>
      <c r="E573" s="144" t="s">
        <v>112</v>
      </c>
      <c r="F573" s="143" t="s">
        <v>0</v>
      </c>
      <c r="G573" s="142" t="s">
        <v>111</v>
      </c>
      <c r="H573" s="141">
        <v>1.2430000000000001</v>
      </c>
      <c r="I573" s="140"/>
      <c r="J573" s="139">
        <f>ROUND(I573*H573,2)</f>
        <v>0</v>
      </c>
      <c r="K573" s="138"/>
      <c r="L573" s="3"/>
      <c r="M573" s="137" t="s">
        <v>0</v>
      </c>
      <c r="N573" s="136" t="s">
        <v>66</v>
      </c>
      <c r="P573" s="135">
        <f>O573*H573</f>
        <v>0</v>
      </c>
      <c r="Q573" s="135">
        <v>0</v>
      </c>
      <c r="R573" s="135">
        <f>Q573*H573</f>
        <v>0</v>
      </c>
      <c r="S573" s="135">
        <v>0</v>
      </c>
      <c r="T573" s="134">
        <f>S573*H573</f>
        <v>0</v>
      </c>
      <c r="AR573" s="132" t="s">
        <v>109</v>
      </c>
      <c r="AT573" s="132" t="s">
        <v>110</v>
      </c>
      <c r="AU573" s="132" t="s">
        <v>4</v>
      </c>
      <c r="AY573" s="103" t="s">
        <v>103</v>
      </c>
      <c r="BE573" s="133">
        <f>IF(N573="základní",J573,0)</f>
        <v>0</v>
      </c>
      <c r="BF573" s="133">
        <f>IF(N573="snížená",J573,0)</f>
        <v>0</v>
      </c>
      <c r="BG573" s="133">
        <f>IF(N573="zákl. přenesená",J573,0)</f>
        <v>0</v>
      </c>
      <c r="BH573" s="133">
        <f>IF(N573="sníž. přenesená",J573,0)</f>
        <v>0</v>
      </c>
      <c r="BI573" s="133">
        <f>IF(N573="nulová",J573,0)</f>
        <v>0</v>
      </c>
      <c r="BJ573" s="103" t="s">
        <v>11</v>
      </c>
      <c r="BK573" s="133">
        <f>ROUND(I573*H573,2)</f>
        <v>0</v>
      </c>
      <c r="BL573" s="103" t="s">
        <v>109</v>
      </c>
      <c r="BM573" s="132" t="s">
        <v>108</v>
      </c>
    </row>
    <row r="574" spans="2:65" s="2" customFormat="1">
      <c r="B574" s="3"/>
      <c r="D574" s="128" t="s">
        <v>106</v>
      </c>
      <c r="F574" s="131" t="s">
        <v>107</v>
      </c>
      <c r="I574" s="130"/>
      <c r="L574" s="3"/>
      <c r="M574" s="129"/>
      <c r="T574" s="62"/>
      <c r="AT574" s="103" t="s">
        <v>106</v>
      </c>
      <c r="AU574" s="103" t="s">
        <v>4</v>
      </c>
    </row>
    <row r="575" spans="2:65" s="119" customFormat="1">
      <c r="B575" s="124"/>
      <c r="D575" s="128" t="s">
        <v>104</v>
      </c>
      <c r="E575" s="120" t="s">
        <v>0</v>
      </c>
      <c r="F575" s="127" t="s">
        <v>105</v>
      </c>
      <c r="H575" s="126">
        <v>1.2430000000000001</v>
      </c>
      <c r="I575" s="125"/>
      <c r="L575" s="124"/>
      <c r="M575" s="123"/>
      <c r="N575" s="122"/>
      <c r="O575" s="122"/>
      <c r="P575" s="122"/>
      <c r="Q575" s="122"/>
      <c r="R575" s="122"/>
      <c r="S575" s="122"/>
      <c r="T575" s="121"/>
      <c r="AT575" s="120" t="s">
        <v>104</v>
      </c>
      <c r="AU575" s="120" t="s">
        <v>4</v>
      </c>
      <c r="AV575" s="119" t="s">
        <v>4</v>
      </c>
      <c r="AW575" s="119" t="s">
        <v>74</v>
      </c>
      <c r="AX575" s="119" t="s">
        <v>11</v>
      </c>
      <c r="AY575" s="120" t="s">
        <v>103</v>
      </c>
    </row>
    <row r="576" spans="2:65" s="2" customFormat="1" ht="7" customHeight="1">
      <c r="B576" s="5"/>
      <c r="C576" s="4"/>
      <c r="D576" s="4"/>
      <c r="E576" s="4"/>
      <c r="F576" s="4"/>
      <c r="G576" s="4"/>
      <c r="H576" s="4"/>
      <c r="I576" s="4"/>
      <c r="J576" s="4"/>
      <c r="K576" s="4"/>
      <c r="L576" s="3"/>
    </row>
  </sheetData>
  <sheetProtection algorithmName="SHA-512" hashValue="5x/CHPG9s92ASmkC5ieYH3V10c08GcjnRPtcbjgoOmOzJ6U3xxvJR2BE5LvKzCi/L1Mdy+dyx7zwg7btitfj7A==" saltValue="wBUBhLr4Q3yvr7wYAoCcAeZuXcjHw/FGNc5i3kYr4k9xXGt6JGJWJ0cvhhOn93J5ndJCMEB+//W3ORnv/gPE2w==" spinCount="100000" sheet="1" objects="1" scenarios="1" formatColumns="0" formatRows="0" autoFilter="0"/>
  <autoFilter ref="C96:K575" xr:uid="{00000000-0009-0000-0000-000001000000}"/>
  <mergeCells count="12">
    <mergeCell ref="E20:H20"/>
    <mergeCell ref="E29:H29"/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</mergeCells>
  <hyperlinks>
    <hyperlink ref="F105" r:id="rId1" xr:uid="{3024A228-706D-4A70-8935-2298DAE51378}"/>
    <hyperlink ref="F109" r:id="rId2" xr:uid="{B77AB2B3-73BA-473B-BB9E-654B2305F6E3}"/>
    <hyperlink ref="F115" r:id="rId3" xr:uid="{7F9038A3-44A3-460D-BF3E-A3868F809E4C}"/>
    <hyperlink ref="F121" r:id="rId4" xr:uid="{EA8E89BC-1066-436E-87FE-8FFA5B663971}"/>
    <hyperlink ref="F125" r:id="rId5" xr:uid="{63CDBE16-20C7-493F-8FB8-9F6BD2BD5A2D}"/>
    <hyperlink ref="F129" r:id="rId6" xr:uid="{6C6596EF-0656-4082-ADC9-8EC851044311}"/>
    <hyperlink ref="F140" r:id="rId7" xr:uid="{B223B9E5-CDE2-4D5D-94CD-05516FEEC62D}"/>
    <hyperlink ref="F146" r:id="rId8" xr:uid="{EEAC62B0-5E13-43D5-AEB8-096145C81813}"/>
    <hyperlink ref="F152" r:id="rId9" xr:uid="{9FCAD20A-7AE6-4E4A-ADB9-77C20E4C832E}"/>
    <hyperlink ref="F156" r:id="rId10" xr:uid="{2820D4E8-C9CC-4A63-88AA-3A10E0BFC4DF}"/>
    <hyperlink ref="F164" r:id="rId11" xr:uid="{9B284FA7-9F82-4E7D-9BAB-CC8E3283631C}"/>
    <hyperlink ref="F168" r:id="rId12" xr:uid="{C49D942E-4AFA-4E56-AA01-58A1309C9BF5}"/>
    <hyperlink ref="F172" r:id="rId13" xr:uid="{B95FF9C3-4885-4DB7-9AB3-D6B59B7E6063}"/>
    <hyperlink ref="F176" r:id="rId14" xr:uid="{38A40AA6-D515-40C7-8B93-706C033B4020}"/>
    <hyperlink ref="F180" r:id="rId15" xr:uid="{C77B9913-06AC-4E22-A356-8B200BE688BB}"/>
    <hyperlink ref="F184" r:id="rId16" xr:uid="{E83A1E05-B317-4183-876E-5F84DB10B16E}"/>
    <hyperlink ref="F191" r:id="rId17" xr:uid="{FB4E2111-84F9-4848-B268-3B10D5F80BA8}"/>
    <hyperlink ref="F196" r:id="rId18" xr:uid="{43D08904-3553-421E-AA6C-BFC96F198E3C}"/>
    <hyperlink ref="F203" r:id="rId19" xr:uid="{737B61F1-29B3-44AA-938B-3D27A3FA9FBE}"/>
    <hyperlink ref="F207" r:id="rId20" xr:uid="{663CEBB6-88B7-4A41-AEE1-EEF805BB4372}"/>
    <hyperlink ref="F213" r:id="rId21" xr:uid="{1B723B9C-2171-4579-B186-5C73528F8212}"/>
    <hyperlink ref="F217" r:id="rId22" xr:uid="{EE1DC287-985D-4D58-9B11-66D2EB3C4173}"/>
    <hyperlink ref="F224" r:id="rId23" xr:uid="{1C14152D-D8B5-4DC2-B0CF-71F269B883BC}"/>
    <hyperlink ref="F229" r:id="rId24" xr:uid="{F808217F-9746-4857-8A96-8F8E92D93788}"/>
    <hyperlink ref="F237" r:id="rId25" xr:uid="{05FEAE60-2FA8-4D3F-82DA-630B8729105C}"/>
    <hyperlink ref="F246" r:id="rId26" xr:uid="{5B26C679-A311-4904-A3D6-00842A92D258}"/>
    <hyperlink ref="F255" r:id="rId27" xr:uid="{5DE8AAF7-4AB4-4002-B9A5-BFFC0F2C8854}"/>
    <hyperlink ref="F260" r:id="rId28" xr:uid="{93E62A57-52AA-47FD-9AC9-C6E3F25BC827}"/>
    <hyperlink ref="F264" r:id="rId29" xr:uid="{667B5DC2-E83A-4B74-B322-5249DCED417D}"/>
    <hyperlink ref="F268" r:id="rId30" xr:uid="{9B686968-7F24-4ECE-AA4E-0308DB4FC3FD}"/>
    <hyperlink ref="F272" r:id="rId31" xr:uid="{E931D53F-1149-4381-B4E9-D4860E0E3E36}"/>
    <hyperlink ref="F276" r:id="rId32" xr:uid="{0FACCEBB-F2CF-4C8D-AA00-2B04A96423D7}"/>
    <hyperlink ref="F280" r:id="rId33" xr:uid="{82ACD394-0334-47F8-B8BA-8F1ED966699E}"/>
    <hyperlink ref="F284" r:id="rId34" xr:uid="{8FE68717-5811-4FE9-BD98-B99C560DA0E6}"/>
    <hyperlink ref="F304" r:id="rId35" xr:uid="{0D9828DA-F5F5-4675-AA6F-ADD566871546}"/>
    <hyperlink ref="F308" r:id="rId36" xr:uid="{3B32BD89-44FB-4FF5-BEDE-EF9E921E2045}"/>
    <hyperlink ref="F314" r:id="rId37" xr:uid="{5E8D81DF-BB96-40F3-B83B-D3C173F0B625}"/>
    <hyperlink ref="F322" r:id="rId38" xr:uid="{5FF70572-9240-4436-A555-A1CA1D710FE0}"/>
    <hyperlink ref="F327" r:id="rId39" xr:uid="{1F264988-1AA4-4A40-BE9E-AC823A226E3B}"/>
    <hyperlink ref="F330" r:id="rId40" xr:uid="{D7DAB7F1-AA27-4E63-B22C-CE2F29C820AC}"/>
    <hyperlink ref="F334" r:id="rId41" xr:uid="{4407928A-29ED-403B-9D98-7701638E457C}"/>
    <hyperlink ref="F339" r:id="rId42" xr:uid="{0DCC529F-A4E5-49CF-B972-15B41EF34E70}"/>
    <hyperlink ref="F343" r:id="rId43" xr:uid="{58778266-2DFD-4814-9D43-4542EF2D10FB}"/>
    <hyperlink ref="F347" r:id="rId44" xr:uid="{709129AD-ABDD-4AD4-9235-6D022E7EA630}"/>
    <hyperlink ref="F351" r:id="rId45" xr:uid="{A85F0585-2A28-4739-BE1B-19559CE1CFC4}"/>
    <hyperlink ref="F357" r:id="rId46" xr:uid="{0C4CB8B3-1DA1-4895-B14C-341F6F141196}"/>
    <hyperlink ref="F363" r:id="rId47" xr:uid="{CEBAE927-CE93-42C3-9613-4FE3ACCE053A}"/>
    <hyperlink ref="F369" r:id="rId48" xr:uid="{3153D2DC-CD13-4CA3-B63D-21DF9CCA2E79}"/>
    <hyperlink ref="F426" r:id="rId49" xr:uid="{03CA3650-2416-48A6-8583-A460CB404534}"/>
    <hyperlink ref="F430" r:id="rId50" xr:uid="{C0F354DC-1C8F-45F8-88A7-A0A6689E32EA}"/>
    <hyperlink ref="F434" r:id="rId51" xr:uid="{5AC8B692-9C74-4C1B-897F-E147817B4D64}"/>
    <hyperlink ref="F437" r:id="rId52" xr:uid="{0457B9DB-06C1-4149-A009-AD892833BCAA}"/>
    <hyperlink ref="F440" r:id="rId53" xr:uid="{720D7F16-D310-4A93-8600-0E9126890DD2}"/>
    <hyperlink ref="F449" r:id="rId54" xr:uid="{6837E02D-3D2A-48CF-B7B8-F2DF1174E96C}"/>
    <hyperlink ref="F452" r:id="rId55" xr:uid="{D4A25289-B576-4624-86E0-F967F999A0E0}"/>
    <hyperlink ref="F463" r:id="rId56" xr:uid="{FD3C3FEA-9C28-493B-90E2-4F860EA9EC61}"/>
    <hyperlink ref="F467" r:id="rId57" xr:uid="{F681D510-D964-44DF-A18D-5297F8AF2087}"/>
    <hyperlink ref="F473" r:id="rId58" xr:uid="{1842DC41-8EB4-45F8-AA15-A18C71819EC7}"/>
    <hyperlink ref="F479" r:id="rId59" xr:uid="{6E9ACD1B-2FE3-46A8-A904-C46BDDC01908}"/>
    <hyperlink ref="F482" r:id="rId60" xr:uid="{5A36C0FF-1D1A-49C5-80FC-608948635405}"/>
    <hyperlink ref="F485" r:id="rId61" xr:uid="{D2DA6611-6B74-47DE-AB86-831513C6AF17}"/>
    <hyperlink ref="F493" r:id="rId62" xr:uid="{7AB54969-CA3D-444D-9CF7-FD138941B28D}"/>
    <hyperlink ref="F497" r:id="rId63" xr:uid="{0237A03B-CA15-47F3-B93E-0B18AEFC921E}"/>
    <hyperlink ref="F500" r:id="rId64" xr:uid="{670868D9-D958-42D5-9D33-5142DB519E0E}"/>
    <hyperlink ref="F503" r:id="rId65" xr:uid="{0908C3AF-2A7D-42BA-91DE-76D74C7D309C}"/>
    <hyperlink ref="F506" r:id="rId66" xr:uid="{13C1CD61-C749-40AC-81E6-1B157299C782}"/>
    <hyperlink ref="F511" r:id="rId67" xr:uid="{F6E773E8-5641-45AB-ADFC-C83E76401D0D}"/>
    <hyperlink ref="F516" r:id="rId68" xr:uid="{F1B2ED61-A773-4558-A101-B3501FA49163}"/>
    <hyperlink ref="F524" r:id="rId69" xr:uid="{D92F21CD-C592-4B34-B4EF-DBD96B2036DE}"/>
    <hyperlink ref="F530" r:id="rId70" xr:uid="{3AD05C36-1A2E-4D00-9C92-A5AF5CDDB5D1}"/>
    <hyperlink ref="F536" r:id="rId71" xr:uid="{0F841FC5-AA94-409D-8015-CE6534282197}"/>
    <hyperlink ref="F542" r:id="rId72" xr:uid="{AA38920D-FAB4-4A08-B65F-48ABD4603AD1}"/>
    <hyperlink ref="F546" r:id="rId73" xr:uid="{C8075D24-C930-436E-9625-F681E576DAB3}"/>
    <hyperlink ref="F550" r:id="rId74" xr:uid="{709B5314-102B-49FC-AE5E-0CCAC87541C6}"/>
    <hyperlink ref="F553" r:id="rId75" xr:uid="{1C057D2D-4565-4B21-AACD-AB7A8122B556}"/>
    <hyperlink ref="F557" r:id="rId76" xr:uid="{6A9F5494-6875-4827-99FB-8B41C2796A0A}"/>
    <hyperlink ref="F560" r:id="rId77" xr:uid="{C0C4D213-453E-4644-89BF-B7EB3DFE443F}"/>
    <hyperlink ref="F563" r:id="rId78" xr:uid="{79EEF584-FB6B-4D48-8B70-28AB7A80771D}"/>
    <hyperlink ref="F566" r:id="rId79" xr:uid="{D96A4AA3-8C3A-4598-BB00-6403F5B7A408}"/>
    <hyperlink ref="F570" r:id="rId80" xr:uid="{49E6DD18-380E-489E-AE6A-CAE4E5DA87AC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484EF-BEFE-4874-8970-5A551984F849}">
  <sheetPr>
    <pageSetUpPr fitToPage="1"/>
  </sheetPr>
  <dimension ref="B2:BM563"/>
  <sheetViews>
    <sheetView showGridLines="0" workbookViewId="0"/>
  </sheetViews>
  <sheetFormatPr defaultRowHeight="10.199999999999999"/>
  <cols>
    <col min="1" max="1" width="6.578125" style="1" customWidth="1"/>
    <col min="2" max="2" width="0.9453125" style="1" customWidth="1"/>
    <col min="3" max="3" width="3.26171875" style="1" customWidth="1"/>
    <col min="4" max="4" width="3.41796875" style="1" customWidth="1"/>
    <col min="5" max="5" width="13.5234375" style="1" customWidth="1"/>
    <col min="6" max="6" width="40.1015625" style="1" customWidth="1"/>
    <col min="7" max="7" width="5.89453125" style="1" customWidth="1"/>
    <col min="8" max="8" width="11.05078125" style="1" customWidth="1"/>
    <col min="9" max="9" width="12.47265625" style="1" customWidth="1"/>
    <col min="10" max="10" width="17.62890625" style="1" customWidth="1"/>
    <col min="11" max="11" width="17.62890625" style="1" hidden="1" customWidth="1"/>
    <col min="12" max="12" width="7.3671875" style="1" customWidth="1"/>
    <col min="13" max="13" width="8.5234375" style="1" hidden="1" customWidth="1"/>
    <col min="14" max="14" width="8.83984375" style="1"/>
    <col min="15" max="20" width="11.15625" style="1" hidden="1" customWidth="1"/>
    <col min="21" max="21" width="12.89453125" style="1" hidden="1" customWidth="1"/>
    <col min="22" max="22" width="9.734375" style="1" customWidth="1"/>
    <col min="23" max="23" width="12.89453125" style="1" customWidth="1"/>
    <col min="24" max="24" width="9.734375" style="1" customWidth="1"/>
    <col min="25" max="25" width="11.83984375" style="1" customWidth="1"/>
    <col min="26" max="26" width="8.68359375" style="1" customWidth="1"/>
    <col min="27" max="27" width="11.83984375" style="1" customWidth="1"/>
    <col min="28" max="28" width="12.89453125" style="1" customWidth="1"/>
    <col min="29" max="29" width="8.68359375" style="1" customWidth="1"/>
    <col min="30" max="30" width="11.83984375" style="1" customWidth="1"/>
    <col min="31" max="31" width="12.89453125" style="1" customWidth="1"/>
    <col min="32" max="16384" width="8.83984375" style="1"/>
  </cols>
  <sheetData>
    <row r="2" spans="2:46" ht="37" customHeight="1"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AT2" s="103" t="s">
        <v>21</v>
      </c>
    </row>
    <row r="3" spans="2:46" ht="7" customHeight="1">
      <c r="B3" s="117"/>
      <c r="C3" s="116"/>
      <c r="D3" s="116"/>
      <c r="E3" s="116"/>
      <c r="F3" s="116"/>
      <c r="G3" s="116"/>
      <c r="H3" s="116"/>
      <c r="I3" s="116"/>
      <c r="J3" s="116"/>
      <c r="K3" s="116"/>
      <c r="L3" s="100"/>
      <c r="AT3" s="103" t="s">
        <v>4</v>
      </c>
    </row>
    <row r="4" spans="2:46" ht="25" customHeight="1">
      <c r="B4" s="100"/>
      <c r="D4" s="77" t="s">
        <v>878</v>
      </c>
      <c r="L4" s="100"/>
      <c r="M4" s="239" t="s">
        <v>95</v>
      </c>
      <c r="AT4" s="103" t="s">
        <v>81</v>
      </c>
    </row>
    <row r="5" spans="2:46" ht="7" customHeight="1">
      <c r="B5" s="100"/>
      <c r="L5" s="100"/>
    </row>
    <row r="6" spans="2:46" ht="12" customHeight="1">
      <c r="B6" s="100"/>
      <c r="D6" s="67" t="s">
        <v>56</v>
      </c>
      <c r="L6" s="100"/>
    </row>
    <row r="7" spans="2:46" ht="16.5" customHeight="1">
      <c r="B7" s="100"/>
      <c r="E7" s="211" t="str">
        <f>'Rekapitulace stavby'!K6</f>
        <v>Holice - Podhráz - výměna vodovodu LT80</v>
      </c>
      <c r="F7" s="212"/>
      <c r="G7" s="212"/>
      <c r="H7" s="212"/>
      <c r="L7" s="100"/>
    </row>
    <row r="8" spans="2:46" ht="12" customHeight="1">
      <c r="B8" s="100"/>
      <c r="D8" s="67" t="s">
        <v>862</v>
      </c>
      <c r="L8" s="100"/>
    </row>
    <row r="9" spans="2:46" s="2" customFormat="1" ht="16.5" customHeight="1">
      <c r="B9" s="3"/>
      <c r="E9" s="211" t="s">
        <v>1261</v>
      </c>
      <c r="F9" s="210"/>
      <c r="G9" s="210"/>
      <c r="H9" s="210"/>
      <c r="L9" s="3"/>
    </row>
    <row r="10" spans="2:46" s="2" customFormat="1" ht="12" customHeight="1">
      <c r="B10" s="3"/>
      <c r="D10" s="67" t="s">
        <v>860</v>
      </c>
      <c r="L10" s="3"/>
    </row>
    <row r="11" spans="2:46" s="2" customFormat="1" ht="16.5" customHeight="1">
      <c r="B11" s="3"/>
      <c r="E11" s="75" t="s">
        <v>1261</v>
      </c>
      <c r="F11" s="210"/>
      <c r="G11" s="210"/>
      <c r="H11" s="210"/>
      <c r="L11" s="3"/>
    </row>
    <row r="12" spans="2:46" s="2" customFormat="1">
      <c r="B12" s="3"/>
      <c r="L12" s="3"/>
    </row>
    <row r="13" spans="2:46" s="2" customFormat="1" ht="12" customHeight="1">
      <c r="B13" s="3"/>
      <c r="D13" s="67" t="s">
        <v>89</v>
      </c>
      <c r="F13" s="7" t="s">
        <v>0</v>
      </c>
      <c r="I13" s="67" t="s">
        <v>88</v>
      </c>
      <c r="J13" s="7" t="s">
        <v>0</v>
      </c>
      <c r="L13" s="3"/>
    </row>
    <row r="14" spans="2:46" s="2" customFormat="1" ht="12" customHeight="1">
      <c r="B14" s="3"/>
      <c r="D14" s="67" t="s">
        <v>55</v>
      </c>
      <c r="F14" s="7" t="s">
        <v>87</v>
      </c>
      <c r="I14" s="67" t="s">
        <v>54</v>
      </c>
      <c r="J14" s="209" t="str">
        <f>'Rekapitulace stavby'!AN8</f>
        <v>25. 4. 2024</v>
      </c>
      <c r="L14" s="3"/>
    </row>
    <row r="15" spans="2:46" s="2" customFormat="1" ht="10.8" customHeight="1">
      <c r="B15" s="3"/>
      <c r="L15" s="3"/>
    </row>
    <row r="16" spans="2:46" s="2" customFormat="1" ht="12" customHeight="1">
      <c r="B16" s="3"/>
      <c r="D16" s="67" t="s">
        <v>53</v>
      </c>
      <c r="I16" s="67" t="s">
        <v>80</v>
      </c>
      <c r="J16" s="7" t="s">
        <v>85</v>
      </c>
      <c r="L16" s="3"/>
    </row>
    <row r="17" spans="2:12" s="2" customFormat="1" ht="18" customHeight="1">
      <c r="B17" s="3"/>
      <c r="E17" s="7" t="s">
        <v>84</v>
      </c>
      <c r="I17" s="67" t="s">
        <v>76</v>
      </c>
      <c r="J17" s="7" t="s">
        <v>83</v>
      </c>
      <c r="L17" s="3"/>
    </row>
    <row r="18" spans="2:12" s="2" customFormat="1" ht="7" customHeight="1">
      <c r="B18" s="3"/>
      <c r="L18" s="3"/>
    </row>
    <row r="19" spans="2:12" s="2" customFormat="1" ht="12" customHeight="1">
      <c r="B19" s="3"/>
      <c r="D19" s="67" t="s">
        <v>50</v>
      </c>
      <c r="I19" s="67" t="s">
        <v>80</v>
      </c>
      <c r="J19" s="107" t="str">
        <f>'Rekapitulace stavby'!AN13</f>
        <v>Vyplň údaj</v>
      </c>
      <c r="L19" s="3"/>
    </row>
    <row r="20" spans="2:12" s="2" customFormat="1" ht="18" customHeight="1">
      <c r="B20" s="3"/>
      <c r="E20" s="238" t="str">
        <f>'Rekapitulace stavby'!E14</f>
        <v>Vyplň údaj</v>
      </c>
      <c r="F20" s="112"/>
      <c r="G20" s="112"/>
      <c r="H20" s="112"/>
      <c r="I20" s="67" t="s">
        <v>76</v>
      </c>
      <c r="J20" s="107" t="str">
        <f>'Rekapitulace stavby'!AN14</f>
        <v>Vyplň údaj</v>
      </c>
      <c r="L20" s="3"/>
    </row>
    <row r="21" spans="2:12" s="2" customFormat="1" ht="7" customHeight="1">
      <c r="B21" s="3"/>
      <c r="L21" s="3"/>
    </row>
    <row r="22" spans="2:12" s="2" customFormat="1" ht="12" customHeight="1">
      <c r="B22" s="3"/>
      <c r="D22" s="67" t="s">
        <v>52</v>
      </c>
      <c r="I22" s="67" t="s">
        <v>80</v>
      </c>
      <c r="J22" s="7" t="s">
        <v>79</v>
      </c>
      <c r="L22" s="3"/>
    </row>
    <row r="23" spans="2:12" s="2" customFormat="1" ht="18" customHeight="1">
      <c r="B23" s="3"/>
      <c r="E23" s="7" t="s">
        <v>77</v>
      </c>
      <c r="I23" s="67" t="s">
        <v>76</v>
      </c>
      <c r="J23" s="7" t="s">
        <v>75</v>
      </c>
      <c r="L23" s="3"/>
    </row>
    <row r="24" spans="2:12" s="2" customFormat="1" ht="7" customHeight="1">
      <c r="B24" s="3"/>
      <c r="L24" s="3"/>
    </row>
    <row r="25" spans="2:12" s="2" customFormat="1" ht="12" customHeight="1">
      <c r="B25" s="3"/>
      <c r="D25" s="67" t="s">
        <v>49</v>
      </c>
      <c r="I25" s="67" t="s">
        <v>80</v>
      </c>
      <c r="J25" s="7" t="s">
        <v>79</v>
      </c>
      <c r="L25" s="3"/>
    </row>
    <row r="26" spans="2:12" s="2" customFormat="1" ht="18" customHeight="1">
      <c r="B26" s="3"/>
      <c r="E26" s="7" t="s">
        <v>77</v>
      </c>
      <c r="I26" s="67" t="s">
        <v>76</v>
      </c>
      <c r="J26" s="7" t="s">
        <v>75</v>
      </c>
      <c r="L26" s="3"/>
    </row>
    <row r="27" spans="2:12" s="2" customFormat="1" ht="7" customHeight="1">
      <c r="B27" s="3"/>
      <c r="L27" s="3"/>
    </row>
    <row r="28" spans="2:12" s="2" customFormat="1" ht="12" customHeight="1">
      <c r="B28" s="3"/>
      <c r="D28" s="67" t="s">
        <v>73</v>
      </c>
      <c r="L28" s="3"/>
    </row>
    <row r="29" spans="2:12" s="236" customFormat="1" ht="71.25" customHeight="1">
      <c r="B29" s="237"/>
      <c r="E29" s="102" t="s">
        <v>72</v>
      </c>
      <c r="F29" s="102"/>
      <c r="G29" s="102"/>
      <c r="H29" s="102"/>
      <c r="L29" s="237"/>
    </row>
    <row r="30" spans="2:12" s="2" customFormat="1" ht="7" customHeight="1">
      <c r="B30" s="3"/>
      <c r="L30" s="3"/>
    </row>
    <row r="31" spans="2:12" s="2" customFormat="1" ht="7" customHeight="1">
      <c r="B31" s="3"/>
      <c r="D31" s="51"/>
      <c r="E31" s="51"/>
      <c r="F31" s="51"/>
      <c r="G31" s="51"/>
      <c r="H31" s="51"/>
      <c r="I31" s="51"/>
      <c r="J31" s="51"/>
      <c r="K31" s="51"/>
      <c r="L31" s="3"/>
    </row>
    <row r="32" spans="2:12" s="2" customFormat="1" ht="25.45" customHeight="1">
      <c r="B32" s="3"/>
      <c r="D32" s="235" t="s">
        <v>71</v>
      </c>
      <c r="J32" s="222">
        <f>ROUND(J98, 2)</f>
        <v>0</v>
      </c>
      <c r="L32" s="3"/>
    </row>
    <row r="33" spans="2:12" s="2" customFormat="1" ht="7" customHeight="1">
      <c r="B33" s="3"/>
      <c r="D33" s="51"/>
      <c r="E33" s="51"/>
      <c r="F33" s="51"/>
      <c r="G33" s="51"/>
      <c r="H33" s="51"/>
      <c r="I33" s="51"/>
      <c r="J33" s="51"/>
      <c r="K33" s="51"/>
      <c r="L33" s="3"/>
    </row>
    <row r="34" spans="2:12" s="2" customFormat="1" ht="14.4" customHeight="1">
      <c r="B34" s="3"/>
      <c r="F34" s="234" t="s">
        <v>69</v>
      </c>
      <c r="I34" s="234" t="s">
        <v>70</v>
      </c>
      <c r="J34" s="234" t="s">
        <v>68</v>
      </c>
      <c r="L34" s="3"/>
    </row>
    <row r="35" spans="2:12" s="2" customFormat="1" ht="14.4" customHeight="1">
      <c r="B35" s="3"/>
      <c r="D35" s="233" t="s">
        <v>67</v>
      </c>
      <c r="E35" s="67" t="s">
        <v>66</v>
      </c>
      <c r="F35" s="34">
        <f>ROUND((SUM(BE98:BE562)),  2)</f>
        <v>0</v>
      </c>
      <c r="I35" s="232">
        <v>0.21</v>
      </c>
      <c r="J35" s="34">
        <f>ROUND(((SUM(BE98:BE562))*I35),  2)</f>
        <v>0</v>
      </c>
      <c r="L35" s="3"/>
    </row>
    <row r="36" spans="2:12" s="2" customFormat="1" ht="14.4" customHeight="1">
      <c r="B36" s="3"/>
      <c r="E36" s="67" t="s">
        <v>65</v>
      </c>
      <c r="F36" s="34">
        <f>ROUND((SUM(BF98:BF562)),  2)</f>
        <v>0</v>
      </c>
      <c r="I36" s="232">
        <v>0.12</v>
      </c>
      <c r="J36" s="34">
        <f>ROUND(((SUM(BF98:BF562))*I36),  2)</f>
        <v>0</v>
      </c>
      <c r="L36" s="3"/>
    </row>
    <row r="37" spans="2:12" s="2" customFormat="1" ht="14.4" hidden="1" customHeight="1">
      <c r="B37" s="3"/>
      <c r="E37" s="67" t="s">
        <v>64</v>
      </c>
      <c r="F37" s="34">
        <f>ROUND((SUM(BG98:BG562)),  2)</f>
        <v>0</v>
      </c>
      <c r="I37" s="232">
        <v>0.21</v>
      </c>
      <c r="J37" s="34">
        <f>0</f>
        <v>0</v>
      </c>
      <c r="L37" s="3"/>
    </row>
    <row r="38" spans="2:12" s="2" customFormat="1" ht="14.4" hidden="1" customHeight="1">
      <c r="B38" s="3"/>
      <c r="E38" s="67" t="s">
        <v>63</v>
      </c>
      <c r="F38" s="34">
        <f>ROUND((SUM(BH98:BH562)),  2)</f>
        <v>0</v>
      </c>
      <c r="I38" s="232">
        <v>0.12</v>
      </c>
      <c r="J38" s="34">
        <f>0</f>
        <v>0</v>
      </c>
      <c r="L38" s="3"/>
    </row>
    <row r="39" spans="2:12" s="2" customFormat="1" ht="14.4" hidden="1" customHeight="1">
      <c r="B39" s="3"/>
      <c r="E39" s="67" t="s">
        <v>62</v>
      </c>
      <c r="F39" s="34">
        <f>ROUND((SUM(BI98:BI562)),  2)</f>
        <v>0</v>
      </c>
      <c r="I39" s="232">
        <v>0</v>
      </c>
      <c r="J39" s="34">
        <f>0</f>
        <v>0</v>
      </c>
      <c r="L39" s="3"/>
    </row>
    <row r="40" spans="2:12" s="2" customFormat="1" ht="7" customHeight="1">
      <c r="B40" s="3"/>
      <c r="L40" s="3"/>
    </row>
    <row r="41" spans="2:12" s="2" customFormat="1" ht="25.45" customHeight="1">
      <c r="B41" s="3"/>
      <c r="C41" s="224"/>
      <c r="D41" s="231" t="s">
        <v>61</v>
      </c>
      <c r="E41" s="60"/>
      <c r="F41" s="60"/>
      <c r="G41" s="230" t="s">
        <v>60</v>
      </c>
      <c r="H41" s="229" t="s">
        <v>59</v>
      </c>
      <c r="I41" s="60"/>
      <c r="J41" s="228">
        <f>SUM(J32:J39)</f>
        <v>0</v>
      </c>
      <c r="K41" s="227"/>
      <c r="L41" s="3"/>
    </row>
    <row r="42" spans="2:12" s="2" customFormat="1" ht="14.4" customHeight="1">
      <c r="B42" s="5"/>
      <c r="C42" s="4"/>
      <c r="D42" s="4"/>
      <c r="E42" s="4"/>
      <c r="F42" s="4"/>
      <c r="G42" s="4"/>
      <c r="H42" s="4"/>
      <c r="I42" s="4"/>
      <c r="J42" s="4"/>
      <c r="K42" s="4"/>
      <c r="L42" s="3"/>
    </row>
    <row r="46" spans="2:12" s="2" customFormat="1" ht="7" customHeight="1">
      <c r="B46" s="79"/>
      <c r="C46" s="78"/>
      <c r="D46" s="78"/>
      <c r="E46" s="78"/>
      <c r="F46" s="78"/>
      <c r="G46" s="78"/>
      <c r="H46" s="78"/>
      <c r="I46" s="78"/>
      <c r="J46" s="78"/>
      <c r="K46" s="78"/>
      <c r="L46" s="3"/>
    </row>
    <row r="47" spans="2:12" s="2" customFormat="1" ht="25" customHeight="1">
      <c r="B47" s="3"/>
      <c r="C47" s="77" t="s">
        <v>877</v>
      </c>
      <c r="L47" s="3"/>
    </row>
    <row r="48" spans="2:12" s="2" customFormat="1" ht="7" customHeight="1">
      <c r="B48" s="3"/>
      <c r="L48" s="3"/>
    </row>
    <row r="49" spans="2:47" s="2" customFormat="1" ht="12" customHeight="1">
      <c r="B49" s="3"/>
      <c r="C49" s="67" t="s">
        <v>56</v>
      </c>
      <c r="L49" s="3"/>
    </row>
    <row r="50" spans="2:47" s="2" customFormat="1" ht="16.5" customHeight="1">
      <c r="B50" s="3"/>
      <c r="E50" s="211" t="str">
        <f>E7</f>
        <v>Holice - Podhráz - výměna vodovodu LT80</v>
      </c>
      <c r="F50" s="212"/>
      <c r="G50" s="212"/>
      <c r="H50" s="212"/>
      <c r="L50" s="3"/>
    </row>
    <row r="51" spans="2:47" ht="12" customHeight="1">
      <c r="B51" s="100"/>
      <c r="C51" s="67" t="s">
        <v>862</v>
      </c>
      <c r="L51" s="100"/>
    </row>
    <row r="52" spans="2:47" s="2" customFormat="1" ht="16.5" customHeight="1">
      <c r="B52" s="3"/>
      <c r="E52" s="211" t="s">
        <v>1261</v>
      </c>
      <c r="F52" s="210"/>
      <c r="G52" s="210"/>
      <c r="H52" s="210"/>
      <c r="L52" s="3"/>
    </row>
    <row r="53" spans="2:47" s="2" customFormat="1" ht="12" customHeight="1">
      <c r="B53" s="3"/>
      <c r="C53" s="67" t="s">
        <v>860</v>
      </c>
      <c r="L53" s="3"/>
    </row>
    <row r="54" spans="2:47" s="2" customFormat="1" ht="16.5" customHeight="1">
      <c r="B54" s="3"/>
      <c r="E54" s="75" t="str">
        <f>E11</f>
        <v>SO 1.2 - Přepojení vodovodu</v>
      </c>
      <c r="F54" s="210"/>
      <c r="G54" s="210"/>
      <c r="H54" s="210"/>
      <c r="L54" s="3"/>
    </row>
    <row r="55" spans="2:47" s="2" customFormat="1" ht="7" customHeight="1">
      <c r="B55" s="3"/>
      <c r="L55" s="3"/>
    </row>
    <row r="56" spans="2:47" s="2" customFormat="1" ht="12" customHeight="1">
      <c r="B56" s="3"/>
      <c r="C56" s="67" t="s">
        <v>55</v>
      </c>
      <c r="F56" s="7" t="str">
        <f>F14</f>
        <v>Holice</v>
      </c>
      <c r="I56" s="67" t="s">
        <v>54</v>
      </c>
      <c r="J56" s="209" t="str">
        <f>IF(J14="","",J14)</f>
        <v>25. 4. 2024</v>
      </c>
      <c r="L56" s="3"/>
    </row>
    <row r="57" spans="2:47" s="2" customFormat="1" ht="7" customHeight="1">
      <c r="B57" s="3"/>
      <c r="L57" s="3"/>
    </row>
    <row r="58" spans="2:47" s="2" customFormat="1" ht="15.15" customHeight="1">
      <c r="B58" s="3"/>
      <c r="C58" s="67" t="s">
        <v>53</v>
      </c>
      <c r="F58" s="7" t="str">
        <f>E17</f>
        <v>Vodovody a kanalizace Pardubice, a.s.</v>
      </c>
      <c r="I58" s="67" t="s">
        <v>52</v>
      </c>
      <c r="J58" s="208" t="str">
        <f>E23</f>
        <v>PLP Projektstav s.r.o.</v>
      </c>
      <c r="L58" s="3"/>
    </row>
    <row r="59" spans="2:47" s="2" customFormat="1" ht="15.15" customHeight="1">
      <c r="B59" s="3"/>
      <c r="C59" s="67" t="s">
        <v>50</v>
      </c>
      <c r="F59" s="7" t="str">
        <f>IF(E20="","",E20)</f>
        <v>Vyplň údaj</v>
      </c>
      <c r="I59" s="67" t="s">
        <v>49</v>
      </c>
      <c r="J59" s="208" t="str">
        <f>E26</f>
        <v>PLP Projektstav s.r.o.</v>
      </c>
      <c r="L59" s="3"/>
    </row>
    <row r="60" spans="2:47" s="2" customFormat="1" ht="10.3" customHeight="1">
      <c r="B60" s="3"/>
      <c r="L60" s="3"/>
    </row>
    <row r="61" spans="2:47" s="2" customFormat="1" ht="29.25" customHeight="1">
      <c r="B61" s="3"/>
      <c r="C61" s="226" t="s">
        <v>876</v>
      </c>
      <c r="D61" s="224"/>
      <c r="E61" s="224"/>
      <c r="F61" s="224"/>
      <c r="G61" s="224"/>
      <c r="H61" s="224"/>
      <c r="I61" s="224"/>
      <c r="J61" s="225" t="s">
        <v>855</v>
      </c>
      <c r="K61" s="224"/>
      <c r="L61" s="3"/>
    </row>
    <row r="62" spans="2:47" s="2" customFormat="1" ht="10.3" customHeight="1">
      <c r="B62" s="3"/>
      <c r="L62" s="3"/>
    </row>
    <row r="63" spans="2:47" s="2" customFormat="1" ht="22.8" customHeight="1">
      <c r="B63" s="3"/>
      <c r="C63" s="223" t="s">
        <v>31</v>
      </c>
      <c r="J63" s="222">
        <f>J98</f>
        <v>0</v>
      </c>
      <c r="L63" s="3"/>
      <c r="AU63" s="103" t="s">
        <v>846</v>
      </c>
    </row>
    <row r="64" spans="2:47" s="217" customFormat="1" ht="25" customHeight="1">
      <c r="B64" s="218"/>
      <c r="D64" s="221" t="s">
        <v>875</v>
      </c>
      <c r="E64" s="220"/>
      <c r="F64" s="220"/>
      <c r="G64" s="220"/>
      <c r="H64" s="220"/>
      <c r="I64" s="220"/>
      <c r="J64" s="219">
        <f>J99</f>
        <v>0</v>
      </c>
      <c r="L64" s="218"/>
    </row>
    <row r="65" spans="2:12" s="17" customFormat="1" ht="19.899999999999999" customHeight="1">
      <c r="B65" s="213"/>
      <c r="D65" s="216" t="s">
        <v>874</v>
      </c>
      <c r="E65" s="215"/>
      <c r="F65" s="215"/>
      <c r="G65" s="215"/>
      <c r="H65" s="215"/>
      <c r="I65" s="215"/>
      <c r="J65" s="214">
        <f>J100</f>
        <v>0</v>
      </c>
      <c r="L65" s="213"/>
    </row>
    <row r="66" spans="2:12" s="17" customFormat="1" ht="19.899999999999999" customHeight="1">
      <c r="B66" s="213"/>
      <c r="D66" s="216" t="s">
        <v>873</v>
      </c>
      <c r="E66" s="215"/>
      <c r="F66" s="215"/>
      <c r="G66" s="215"/>
      <c r="H66" s="215"/>
      <c r="I66" s="215"/>
      <c r="J66" s="214">
        <f>J344</f>
        <v>0</v>
      </c>
      <c r="L66" s="213"/>
    </row>
    <row r="67" spans="2:12" s="17" customFormat="1" ht="19.899999999999999" customHeight="1">
      <c r="B67" s="213"/>
      <c r="D67" s="216" t="s">
        <v>871</v>
      </c>
      <c r="E67" s="215"/>
      <c r="F67" s="215"/>
      <c r="G67" s="215"/>
      <c r="H67" s="215"/>
      <c r="I67" s="215"/>
      <c r="J67" s="214">
        <f>J347</f>
        <v>0</v>
      </c>
      <c r="L67" s="213"/>
    </row>
    <row r="68" spans="2:12" s="17" customFormat="1" ht="19.899999999999999" customHeight="1">
      <c r="B68" s="213"/>
      <c r="D68" s="216" t="s">
        <v>870</v>
      </c>
      <c r="E68" s="215"/>
      <c r="F68" s="215"/>
      <c r="G68" s="215"/>
      <c r="H68" s="215"/>
      <c r="I68" s="215"/>
      <c r="J68" s="214">
        <f>J360</f>
        <v>0</v>
      </c>
      <c r="L68" s="213"/>
    </row>
    <row r="69" spans="2:12" s="17" customFormat="1" ht="19.899999999999999" customHeight="1">
      <c r="B69" s="213"/>
      <c r="D69" s="216" t="s">
        <v>869</v>
      </c>
      <c r="E69" s="215"/>
      <c r="F69" s="215"/>
      <c r="G69" s="215"/>
      <c r="H69" s="215"/>
      <c r="I69" s="215"/>
      <c r="J69" s="214">
        <f>J424</f>
        <v>0</v>
      </c>
      <c r="L69" s="213"/>
    </row>
    <row r="70" spans="2:12" s="17" customFormat="1" ht="19.899999999999999" customHeight="1">
      <c r="B70" s="213"/>
      <c r="D70" s="216" t="s">
        <v>868</v>
      </c>
      <c r="E70" s="215"/>
      <c r="F70" s="215"/>
      <c r="G70" s="215"/>
      <c r="H70" s="215"/>
      <c r="I70" s="215"/>
      <c r="J70" s="214">
        <f>J490</f>
        <v>0</v>
      </c>
      <c r="L70" s="213"/>
    </row>
    <row r="71" spans="2:12" s="17" customFormat="1" ht="19.899999999999999" customHeight="1">
      <c r="B71" s="213"/>
      <c r="D71" s="216" t="s">
        <v>867</v>
      </c>
      <c r="E71" s="215"/>
      <c r="F71" s="215"/>
      <c r="G71" s="215"/>
      <c r="H71" s="215"/>
      <c r="I71" s="215"/>
      <c r="J71" s="214">
        <f>J533</f>
        <v>0</v>
      </c>
      <c r="L71" s="213"/>
    </row>
    <row r="72" spans="2:12" s="17" customFormat="1" ht="19.899999999999999" customHeight="1">
      <c r="B72" s="213"/>
      <c r="D72" s="216" t="s">
        <v>866</v>
      </c>
      <c r="E72" s="215"/>
      <c r="F72" s="215"/>
      <c r="G72" s="215"/>
      <c r="H72" s="215"/>
      <c r="I72" s="215"/>
      <c r="J72" s="214">
        <f>J548</f>
        <v>0</v>
      </c>
      <c r="L72" s="213"/>
    </row>
    <row r="73" spans="2:12" s="217" customFormat="1" ht="25" customHeight="1">
      <c r="B73" s="218"/>
      <c r="D73" s="221" t="s">
        <v>865</v>
      </c>
      <c r="E73" s="220"/>
      <c r="F73" s="220"/>
      <c r="G73" s="220"/>
      <c r="H73" s="220"/>
      <c r="I73" s="220"/>
      <c r="J73" s="219">
        <f>J551</f>
        <v>0</v>
      </c>
      <c r="L73" s="218"/>
    </row>
    <row r="74" spans="2:12" s="17" customFormat="1" ht="19.899999999999999" customHeight="1">
      <c r="B74" s="213"/>
      <c r="D74" s="216" t="s">
        <v>1264</v>
      </c>
      <c r="E74" s="215"/>
      <c r="F74" s="215"/>
      <c r="G74" s="215"/>
      <c r="H74" s="215"/>
      <c r="I74" s="215"/>
      <c r="J74" s="214">
        <f>J552</f>
        <v>0</v>
      </c>
      <c r="L74" s="213"/>
    </row>
    <row r="75" spans="2:12" s="217" customFormat="1" ht="25" customHeight="1">
      <c r="B75" s="218"/>
      <c r="D75" s="221" t="s">
        <v>1263</v>
      </c>
      <c r="E75" s="220"/>
      <c r="F75" s="220"/>
      <c r="G75" s="220"/>
      <c r="H75" s="220"/>
      <c r="I75" s="220"/>
      <c r="J75" s="219">
        <f>J556</f>
        <v>0</v>
      </c>
      <c r="L75" s="218"/>
    </row>
    <row r="76" spans="2:12" s="17" customFormat="1" ht="19.899999999999999" customHeight="1">
      <c r="B76" s="213"/>
      <c r="D76" s="216" t="s">
        <v>1262</v>
      </c>
      <c r="E76" s="215"/>
      <c r="F76" s="215"/>
      <c r="G76" s="215"/>
      <c r="H76" s="215"/>
      <c r="I76" s="215"/>
      <c r="J76" s="214">
        <f>J557</f>
        <v>0</v>
      </c>
      <c r="L76" s="213"/>
    </row>
    <row r="77" spans="2:12" s="2" customFormat="1" ht="21.85" customHeight="1">
      <c r="B77" s="3"/>
      <c r="L77" s="3"/>
    </row>
    <row r="78" spans="2:12" s="2" customFormat="1" ht="7" customHeight="1">
      <c r="B78" s="5"/>
      <c r="C78" s="4"/>
      <c r="D78" s="4"/>
      <c r="E78" s="4"/>
      <c r="F78" s="4"/>
      <c r="G78" s="4"/>
      <c r="H78" s="4"/>
      <c r="I78" s="4"/>
      <c r="J78" s="4"/>
      <c r="K78" s="4"/>
      <c r="L78" s="3"/>
    </row>
    <row r="82" spans="2:12" s="2" customFormat="1" ht="7" customHeight="1">
      <c r="B82" s="79"/>
      <c r="C82" s="78"/>
      <c r="D82" s="78"/>
      <c r="E82" s="78"/>
      <c r="F82" s="78"/>
      <c r="G82" s="78"/>
      <c r="H82" s="78"/>
      <c r="I82" s="78"/>
      <c r="J82" s="78"/>
      <c r="K82" s="78"/>
      <c r="L82" s="3"/>
    </row>
    <row r="83" spans="2:12" s="2" customFormat="1" ht="25" customHeight="1">
      <c r="B83" s="3"/>
      <c r="C83" s="77" t="s">
        <v>863</v>
      </c>
      <c r="L83" s="3"/>
    </row>
    <row r="84" spans="2:12" s="2" customFormat="1" ht="7" customHeight="1">
      <c r="B84" s="3"/>
      <c r="L84" s="3"/>
    </row>
    <row r="85" spans="2:12" s="2" customFormat="1" ht="12" customHeight="1">
      <c r="B85" s="3"/>
      <c r="C85" s="67" t="s">
        <v>56</v>
      </c>
      <c r="L85" s="3"/>
    </row>
    <row r="86" spans="2:12" s="2" customFormat="1" ht="16.5" customHeight="1">
      <c r="B86" s="3"/>
      <c r="E86" s="211" t="str">
        <f>E7</f>
        <v>Holice - Podhráz - výměna vodovodu LT80</v>
      </c>
      <c r="F86" s="212"/>
      <c r="G86" s="212"/>
      <c r="H86" s="212"/>
      <c r="L86" s="3"/>
    </row>
    <row r="87" spans="2:12" ht="12" customHeight="1">
      <c r="B87" s="100"/>
      <c r="C87" s="67" t="s">
        <v>862</v>
      </c>
      <c r="L87" s="100"/>
    </row>
    <row r="88" spans="2:12" s="2" customFormat="1" ht="16.5" customHeight="1">
      <c r="B88" s="3"/>
      <c r="E88" s="211" t="s">
        <v>1261</v>
      </c>
      <c r="F88" s="210"/>
      <c r="G88" s="210"/>
      <c r="H88" s="210"/>
      <c r="L88" s="3"/>
    </row>
    <row r="89" spans="2:12" s="2" customFormat="1" ht="12" customHeight="1">
      <c r="B89" s="3"/>
      <c r="C89" s="67" t="s">
        <v>860</v>
      </c>
      <c r="L89" s="3"/>
    </row>
    <row r="90" spans="2:12" s="2" customFormat="1" ht="16.5" customHeight="1">
      <c r="B90" s="3"/>
      <c r="E90" s="75" t="str">
        <f>E11</f>
        <v>SO 1.2 - Přepojení vodovodu</v>
      </c>
      <c r="F90" s="210"/>
      <c r="G90" s="210"/>
      <c r="H90" s="210"/>
      <c r="L90" s="3"/>
    </row>
    <row r="91" spans="2:12" s="2" customFormat="1" ht="7" customHeight="1">
      <c r="B91" s="3"/>
      <c r="L91" s="3"/>
    </row>
    <row r="92" spans="2:12" s="2" customFormat="1" ht="12" customHeight="1">
      <c r="B92" s="3"/>
      <c r="C92" s="67" t="s">
        <v>55</v>
      </c>
      <c r="F92" s="7" t="str">
        <f>F14</f>
        <v>Holice</v>
      </c>
      <c r="I92" s="67" t="s">
        <v>54</v>
      </c>
      <c r="J92" s="209" t="str">
        <f>IF(J14="","",J14)</f>
        <v>25. 4. 2024</v>
      </c>
      <c r="L92" s="3"/>
    </row>
    <row r="93" spans="2:12" s="2" customFormat="1" ht="7" customHeight="1">
      <c r="B93" s="3"/>
      <c r="L93" s="3"/>
    </row>
    <row r="94" spans="2:12" s="2" customFormat="1" ht="15.15" customHeight="1">
      <c r="B94" s="3"/>
      <c r="C94" s="67" t="s">
        <v>53</v>
      </c>
      <c r="F94" s="7" t="str">
        <f>E17</f>
        <v>Vodovody a kanalizace Pardubice, a.s.</v>
      </c>
      <c r="I94" s="67" t="s">
        <v>52</v>
      </c>
      <c r="J94" s="208" t="str">
        <f>E23</f>
        <v>PLP Projektstav s.r.o.</v>
      </c>
      <c r="L94" s="3"/>
    </row>
    <row r="95" spans="2:12" s="2" customFormat="1" ht="15.15" customHeight="1">
      <c r="B95" s="3"/>
      <c r="C95" s="67" t="s">
        <v>50</v>
      </c>
      <c r="F95" s="7" t="str">
        <f>IF(E20="","",E20)</f>
        <v>Vyplň údaj</v>
      </c>
      <c r="I95" s="67" t="s">
        <v>49</v>
      </c>
      <c r="J95" s="208" t="str">
        <f>E26</f>
        <v>PLP Projektstav s.r.o.</v>
      </c>
      <c r="L95" s="3"/>
    </row>
    <row r="96" spans="2:12" s="2" customFormat="1" ht="10.3" customHeight="1">
      <c r="B96" s="3"/>
      <c r="L96" s="3"/>
    </row>
    <row r="97" spans="2:65" s="202" customFormat="1" ht="29.25" customHeight="1">
      <c r="B97" s="203"/>
      <c r="C97" s="207" t="s">
        <v>859</v>
      </c>
      <c r="D97" s="206" t="s">
        <v>44</v>
      </c>
      <c r="E97" s="206" t="s">
        <v>48</v>
      </c>
      <c r="F97" s="206" t="s">
        <v>47</v>
      </c>
      <c r="G97" s="206" t="s">
        <v>858</v>
      </c>
      <c r="H97" s="206" t="s">
        <v>857</v>
      </c>
      <c r="I97" s="206" t="s">
        <v>856</v>
      </c>
      <c r="J97" s="205" t="s">
        <v>855</v>
      </c>
      <c r="K97" s="204" t="s">
        <v>854</v>
      </c>
      <c r="L97" s="203"/>
      <c r="M97" s="55" t="s">
        <v>0</v>
      </c>
      <c r="N97" s="54" t="s">
        <v>67</v>
      </c>
      <c r="O97" s="54" t="s">
        <v>853</v>
      </c>
      <c r="P97" s="54" t="s">
        <v>852</v>
      </c>
      <c r="Q97" s="54" t="s">
        <v>851</v>
      </c>
      <c r="R97" s="54" t="s">
        <v>850</v>
      </c>
      <c r="S97" s="54" t="s">
        <v>849</v>
      </c>
      <c r="T97" s="53" t="s">
        <v>848</v>
      </c>
    </row>
    <row r="98" spans="2:65" s="2" customFormat="1" ht="22.8" customHeight="1">
      <c r="B98" s="3"/>
      <c r="C98" s="49" t="s">
        <v>847</v>
      </c>
      <c r="J98" s="201">
        <f>BK98</f>
        <v>0</v>
      </c>
      <c r="L98" s="3"/>
      <c r="M98" s="52"/>
      <c r="N98" s="51"/>
      <c r="O98" s="51"/>
      <c r="P98" s="200">
        <f>P99+P551+P556</f>
        <v>0</v>
      </c>
      <c r="Q98" s="51"/>
      <c r="R98" s="200">
        <f>R99+R551+R556</f>
        <v>15.766885200000003</v>
      </c>
      <c r="S98" s="51"/>
      <c r="T98" s="199">
        <f>T99+T551+T556</f>
        <v>58.959200000000003</v>
      </c>
      <c r="AT98" s="103" t="s">
        <v>12</v>
      </c>
      <c r="AU98" s="103" t="s">
        <v>846</v>
      </c>
      <c r="BK98" s="198">
        <f>BK99+BK551+BK556</f>
        <v>0</v>
      </c>
    </row>
    <row r="99" spans="2:65" s="146" customFormat="1" ht="25.9" customHeight="1">
      <c r="B99" s="153"/>
      <c r="D99" s="148" t="s">
        <v>12</v>
      </c>
      <c r="E99" s="158" t="s">
        <v>845</v>
      </c>
      <c r="F99" s="158" t="s">
        <v>844</v>
      </c>
      <c r="I99" s="155"/>
      <c r="J99" s="157">
        <f>BK99</f>
        <v>0</v>
      </c>
      <c r="L99" s="153"/>
      <c r="M99" s="152"/>
      <c r="P99" s="151">
        <f>P100+P344+P347+P360+P424+P490+P533+P548</f>
        <v>0</v>
      </c>
      <c r="R99" s="151">
        <f>R100+R344+R347+R360+R424+R490+R533+R548</f>
        <v>15.762075200000002</v>
      </c>
      <c r="T99" s="150">
        <f>T100+T344+T347+T360+T424+T490+T533+T548</f>
        <v>58.959200000000003</v>
      </c>
      <c r="AR99" s="148" t="s">
        <v>11</v>
      </c>
      <c r="AT99" s="149" t="s">
        <v>12</v>
      </c>
      <c r="AU99" s="149" t="s">
        <v>30</v>
      </c>
      <c r="AY99" s="148" t="s">
        <v>103</v>
      </c>
      <c r="BK99" s="147">
        <f>BK100+BK344+BK347+BK360+BK424+BK490+BK533+BK548</f>
        <v>0</v>
      </c>
    </row>
    <row r="100" spans="2:65" s="146" customFormat="1" ht="22.8" customHeight="1">
      <c r="B100" s="153"/>
      <c r="D100" s="148" t="s">
        <v>12</v>
      </c>
      <c r="E100" s="156" t="s">
        <v>11</v>
      </c>
      <c r="F100" s="156" t="s">
        <v>843</v>
      </c>
      <c r="I100" s="155"/>
      <c r="J100" s="154">
        <f>BK100</f>
        <v>0</v>
      </c>
      <c r="L100" s="153"/>
      <c r="M100" s="152"/>
      <c r="P100" s="151">
        <f>SUM(P101:P343)</f>
        <v>0</v>
      </c>
      <c r="R100" s="151">
        <f>SUM(R101:R343)</f>
        <v>0.43147000000000002</v>
      </c>
      <c r="T100" s="150">
        <f>SUM(T101:T343)</f>
        <v>56.555</v>
      </c>
      <c r="AR100" s="148" t="s">
        <v>11</v>
      </c>
      <c r="AT100" s="149" t="s">
        <v>12</v>
      </c>
      <c r="AU100" s="149" t="s">
        <v>11</v>
      </c>
      <c r="AY100" s="148" t="s">
        <v>103</v>
      </c>
      <c r="BK100" s="147">
        <f>SUM(BK101:BK343)</f>
        <v>0</v>
      </c>
    </row>
    <row r="101" spans="2:65" s="2" customFormat="1" ht="16.5" customHeight="1">
      <c r="B101" s="3"/>
      <c r="C101" s="182" t="s">
        <v>11</v>
      </c>
      <c r="D101" s="182" t="s">
        <v>373</v>
      </c>
      <c r="E101" s="181" t="s">
        <v>842</v>
      </c>
      <c r="F101" s="180" t="s">
        <v>839</v>
      </c>
      <c r="G101" s="179" t="s">
        <v>841</v>
      </c>
      <c r="H101" s="178">
        <v>0.3</v>
      </c>
      <c r="I101" s="177"/>
      <c r="J101" s="176">
        <f>ROUND(I101*H101,2)</f>
        <v>0</v>
      </c>
      <c r="K101" s="175"/>
      <c r="L101" s="174"/>
      <c r="M101" s="173" t="s">
        <v>0</v>
      </c>
      <c r="N101" s="172" t="s">
        <v>66</v>
      </c>
      <c r="P101" s="135">
        <f>O101*H101</f>
        <v>0</v>
      </c>
      <c r="Q101" s="135">
        <v>0</v>
      </c>
      <c r="R101" s="135">
        <f>Q101*H101</f>
        <v>0</v>
      </c>
      <c r="S101" s="135">
        <v>0</v>
      </c>
      <c r="T101" s="134">
        <f>S101*H101</f>
        <v>0</v>
      </c>
      <c r="AR101" s="132" t="s">
        <v>374</v>
      </c>
      <c r="AT101" s="132" t="s">
        <v>373</v>
      </c>
      <c r="AU101" s="132" t="s">
        <v>4</v>
      </c>
      <c r="AY101" s="103" t="s">
        <v>103</v>
      </c>
      <c r="BE101" s="133">
        <f>IF(N101="základní",J101,0)</f>
        <v>0</v>
      </c>
      <c r="BF101" s="133">
        <f>IF(N101="snížená",J101,0)</f>
        <v>0</v>
      </c>
      <c r="BG101" s="133">
        <f>IF(N101="zákl. přenesená",J101,0)</f>
        <v>0</v>
      </c>
      <c r="BH101" s="133">
        <f>IF(N101="sníž. přenesená",J101,0)</f>
        <v>0</v>
      </c>
      <c r="BI101" s="133">
        <f>IF(N101="nulová",J101,0)</f>
        <v>0</v>
      </c>
      <c r="BJ101" s="103" t="s">
        <v>11</v>
      </c>
      <c r="BK101" s="133">
        <f>ROUND(I101*H101,2)</f>
        <v>0</v>
      </c>
      <c r="BL101" s="103" t="s">
        <v>122</v>
      </c>
      <c r="BM101" s="132" t="s">
        <v>1260</v>
      </c>
    </row>
    <row r="102" spans="2:65" s="2" customFormat="1">
      <c r="B102" s="3"/>
      <c r="D102" s="128" t="s">
        <v>106</v>
      </c>
      <c r="F102" s="131" t="s">
        <v>839</v>
      </c>
      <c r="I102" s="130"/>
      <c r="L102" s="3"/>
      <c r="M102" s="129"/>
      <c r="T102" s="62"/>
      <c r="AT102" s="103" t="s">
        <v>106</v>
      </c>
      <c r="AU102" s="103" t="s">
        <v>4</v>
      </c>
    </row>
    <row r="103" spans="2:65" s="119" customFormat="1">
      <c r="B103" s="124"/>
      <c r="D103" s="128" t="s">
        <v>104</v>
      </c>
      <c r="E103" s="120" t="s">
        <v>0</v>
      </c>
      <c r="F103" s="127" t="s">
        <v>1259</v>
      </c>
      <c r="H103" s="126">
        <v>0.3</v>
      </c>
      <c r="I103" s="125"/>
      <c r="L103" s="124"/>
      <c r="M103" s="162"/>
      <c r="T103" s="161"/>
      <c r="AT103" s="120" t="s">
        <v>104</v>
      </c>
      <c r="AU103" s="120" t="s">
        <v>4</v>
      </c>
      <c r="AV103" s="119" t="s">
        <v>4</v>
      </c>
      <c r="AW103" s="119" t="s">
        <v>74</v>
      </c>
      <c r="AX103" s="119" t="s">
        <v>11</v>
      </c>
      <c r="AY103" s="120" t="s">
        <v>103</v>
      </c>
    </row>
    <row r="104" spans="2:65" s="2" customFormat="1" ht="24.15" customHeight="1">
      <c r="B104" s="3"/>
      <c r="C104" s="145" t="s">
        <v>4</v>
      </c>
      <c r="D104" s="145" t="s">
        <v>110</v>
      </c>
      <c r="E104" s="144" t="s">
        <v>1258</v>
      </c>
      <c r="F104" s="143" t="s">
        <v>1257</v>
      </c>
      <c r="G104" s="142" t="s">
        <v>111</v>
      </c>
      <c r="H104" s="141">
        <v>28.8</v>
      </c>
      <c r="I104" s="140"/>
      <c r="J104" s="139">
        <f>ROUND(I104*H104,2)</f>
        <v>0</v>
      </c>
      <c r="K104" s="138"/>
      <c r="L104" s="3"/>
      <c r="M104" s="137" t="s">
        <v>0</v>
      </c>
      <c r="N104" s="136" t="s">
        <v>66</v>
      </c>
      <c r="P104" s="135">
        <f>O104*H104</f>
        <v>0</v>
      </c>
      <c r="Q104" s="135">
        <v>0</v>
      </c>
      <c r="R104" s="135">
        <f>Q104*H104</f>
        <v>0</v>
      </c>
      <c r="S104" s="135">
        <v>0.26</v>
      </c>
      <c r="T104" s="134">
        <f>S104*H104</f>
        <v>7.4880000000000004</v>
      </c>
      <c r="AR104" s="132" t="s">
        <v>122</v>
      </c>
      <c r="AT104" s="132" t="s">
        <v>110</v>
      </c>
      <c r="AU104" s="132" t="s">
        <v>4</v>
      </c>
      <c r="AY104" s="103" t="s">
        <v>103</v>
      </c>
      <c r="BE104" s="133">
        <f>IF(N104="základní",J104,0)</f>
        <v>0</v>
      </c>
      <c r="BF104" s="133">
        <f>IF(N104="snížená",J104,0)</f>
        <v>0</v>
      </c>
      <c r="BG104" s="133">
        <f>IF(N104="zákl. přenesená",J104,0)</f>
        <v>0</v>
      </c>
      <c r="BH104" s="133">
        <f>IF(N104="sníž. přenesená",J104,0)</f>
        <v>0</v>
      </c>
      <c r="BI104" s="133">
        <f>IF(N104="nulová",J104,0)</f>
        <v>0</v>
      </c>
      <c r="BJ104" s="103" t="s">
        <v>11</v>
      </c>
      <c r="BK104" s="133">
        <f>ROUND(I104*H104,2)</f>
        <v>0</v>
      </c>
      <c r="BL104" s="103" t="s">
        <v>122</v>
      </c>
      <c r="BM104" s="132" t="s">
        <v>1256</v>
      </c>
    </row>
    <row r="105" spans="2:65" s="2" customFormat="1" ht="26.1">
      <c r="B105" s="3"/>
      <c r="D105" s="128" t="s">
        <v>106</v>
      </c>
      <c r="F105" s="131" t="s">
        <v>1255</v>
      </c>
      <c r="I105" s="130"/>
      <c r="L105" s="3"/>
      <c r="M105" s="129"/>
      <c r="T105" s="62"/>
      <c r="AT105" s="103" t="s">
        <v>106</v>
      </c>
      <c r="AU105" s="103" t="s">
        <v>4</v>
      </c>
    </row>
    <row r="106" spans="2:65" s="2" customFormat="1">
      <c r="B106" s="3"/>
      <c r="D106" s="160" t="s">
        <v>118</v>
      </c>
      <c r="F106" s="159" t="s">
        <v>1254</v>
      </c>
      <c r="I106" s="130"/>
      <c r="L106" s="3"/>
      <c r="M106" s="129"/>
      <c r="T106" s="62"/>
      <c r="AT106" s="103" t="s">
        <v>118</v>
      </c>
      <c r="AU106" s="103" t="s">
        <v>4</v>
      </c>
    </row>
    <row r="107" spans="2:65" s="119" customFormat="1">
      <c r="B107" s="124"/>
      <c r="D107" s="128" t="s">
        <v>104</v>
      </c>
      <c r="E107" s="120" t="s">
        <v>0</v>
      </c>
      <c r="F107" s="127" t="s">
        <v>913</v>
      </c>
      <c r="H107" s="126">
        <v>28.8</v>
      </c>
      <c r="I107" s="125"/>
      <c r="L107" s="124"/>
      <c r="M107" s="162"/>
      <c r="T107" s="161"/>
      <c r="AT107" s="120" t="s">
        <v>104</v>
      </c>
      <c r="AU107" s="120" t="s">
        <v>4</v>
      </c>
      <c r="AV107" s="119" t="s">
        <v>4</v>
      </c>
      <c r="AW107" s="119" t="s">
        <v>74</v>
      </c>
      <c r="AX107" s="119" t="s">
        <v>11</v>
      </c>
      <c r="AY107" s="120" t="s">
        <v>103</v>
      </c>
    </row>
    <row r="108" spans="2:65" s="2" customFormat="1" ht="24.15" customHeight="1">
      <c r="B108" s="3"/>
      <c r="C108" s="145" t="s">
        <v>559</v>
      </c>
      <c r="D108" s="145" t="s">
        <v>110</v>
      </c>
      <c r="E108" s="144" t="s">
        <v>1253</v>
      </c>
      <c r="F108" s="143" t="s">
        <v>1252</v>
      </c>
      <c r="G108" s="142" t="s">
        <v>111</v>
      </c>
      <c r="H108" s="141">
        <v>4</v>
      </c>
      <c r="I108" s="140"/>
      <c r="J108" s="139">
        <f>ROUND(I108*H108,2)</f>
        <v>0</v>
      </c>
      <c r="K108" s="138"/>
      <c r="L108" s="3"/>
      <c r="M108" s="137" t="s">
        <v>0</v>
      </c>
      <c r="N108" s="136" t="s">
        <v>66</v>
      </c>
      <c r="P108" s="135">
        <f>O108*H108</f>
        <v>0</v>
      </c>
      <c r="Q108" s="135">
        <v>0</v>
      </c>
      <c r="R108" s="135">
        <f>Q108*H108</f>
        <v>0</v>
      </c>
      <c r="S108" s="135">
        <v>0.41699999999999998</v>
      </c>
      <c r="T108" s="134">
        <f>S108*H108</f>
        <v>1.6679999999999999</v>
      </c>
      <c r="AR108" s="132" t="s">
        <v>122</v>
      </c>
      <c r="AT108" s="132" t="s">
        <v>110</v>
      </c>
      <c r="AU108" s="132" t="s">
        <v>4</v>
      </c>
      <c r="AY108" s="103" t="s">
        <v>103</v>
      </c>
      <c r="BE108" s="133">
        <f>IF(N108="základní",J108,0)</f>
        <v>0</v>
      </c>
      <c r="BF108" s="133">
        <f>IF(N108="snížená",J108,0)</f>
        <v>0</v>
      </c>
      <c r="BG108" s="133">
        <f>IF(N108="zákl. přenesená",J108,0)</f>
        <v>0</v>
      </c>
      <c r="BH108" s="133">
        <f>IF(N108="sníž. přenesená",J108,0)</f>
        <v>0</v>
      </c>
      <c r="BI108" s="133">
        <f>IF(N108="nulová",J108,0)</f>
        <v>0</v>
      </c>
      <c r="BJ108" s="103" t="s">
        <v>11</v>
      </c>
      <c r="BK108" s="133">
        <f>ROUND(I108*H108,2)</f>
        <v>0</v>
      </c>
      <c r="BL108" s="103" t="s">
        <v>122</v>
      </c>
      <c r="BM108" s="132" t="s">
        <v>1251</v>
      </c>
    </row>
    <row r="109" spans="2:65" s="2" customFormat="1" ht="26.1">
      <c r="B109" s="3"/>
      <c r="D109" s="128" t="s">
        <v>106</v>
      </c>
      <c r="F109" s="131" t="s">
        <v>1250</v>
      </c>
      <c r="I109" s="130"/>
      <c r="L109" s="3"/>
      <c r="M109" s="129"/>
      <c r="T109" s="62"/>
      <c r="AT109" s="103" t="s">
        <v>106</v>
      </c>
      <c r="AU109" s="103" t="s">
        <v>4</v>
      </c>
    </row>
    <row r="110" spans="2:65" s="2" customFormat="1">
      <c r="B110" s="3"/>
      <c r="D110" s="160" t="s">
        <v>118</v>
      </c>
      <c r="F110" s="159" t="s">
        <v>1249</v>
      </c>
      <c r="I110" s="130"/>
      <c r="L110" s="3"/>
      <c r="M110" s="129"/>
      <c r="T110" s="62"/>
      <c r="AT110" s="103" t="s">
        <v>118</v>
      </c>
      <c r="AU110" s="103" t="s">
        <v>4</v>
      </c>
    </row>
    <row r="111" spans="2:65" s="2" customFormat="1" ht="33" customHeight="1">
      <c r="B111" s="3"/>
      <c r="C111" s="145" t="s">
        <v>122</v>
      </c>
      <c r="D111" s="145" t="s">
        <v>110</v>
      </c>
      <c r="E111" s="144" t="s">
        <v>837</v>
      </c>
      <c r="F111" s="143" t="s">
        <v>836</v>
      </c>
      <c r="G111" s="142" t="s">
        <v>111</v>
      </c>
      <c r="H111" s="141">
        <v>35.200000000000003</v>
      </c>
      <c r="I111" s="140"/>
      <c r="J111" s="139">
        <f>ROUND(I111*H111,2)</f>
        <v>0</v>
      </c>
      <c r="K111" s="138"/>
      <c r="L111" s="3"/>
      <c r="M111" s="137" t="s">
        <v>0</v>
      </c>
      <c r="N111" s="136" t="s">
        <v>66</v>
      </c>
      <c r="P111" s="135">
        <f>O111*H111</f>
        <v>0</v>
      </c>
      <c r="Q111" s="135">
        <v>0</v>
      </c>
      <c r="R111" s="135">
        <f>Q111*H111</f>
        <v>0</v>
      </c>
      <c r="S111" s="135">
        <v>0.3</v>
      </c>
      <c r="T111" s="134">
        <f>S111*H111</f>
        <v>10.56</v>
      </c>
      <c r="AR111" s="132" t="s">
        <v>122</v>
      </c>
      <c r="AT111" s="132" t="s">
        <v>110</v>
      </c>
      <c r="AU111" s="132" t="s">
        <v>4</v>
      </c>
      <c r="AY111" s="103" t="s">
        <v>103</v>
      </c>
      <c r="BE111" s="133">
        <f>IF(N111="základní",J111,0)</f>
        <v>0</v>
      </c>
      <c r="BF111" s="133">
        <f>IF(N111="snížená",J111,0)</f>
        <v>0</v>
      </c>
      <c r="BG111" s="133">
        <f>IF(N111="zákl. přenesená",J111,0)</f>
        <v>0</v>
      </c>
      <c r="BH111" s="133">
        <f>IF(N111="sníž. přenesená",J111,0)</f>
        <v>0</v>
      </c>
      <c r="BI111" s="133">
        <f>IF(N111="nulová",J111,0)</f>
        <v>0</v>
      </c>
      <c r="BJ111" s="103" t="s">
        <v>11</v>
      </c>
      <c r="BK111" s="133">
        <f>ROUND(I111*H111,2)</f>
        <v>0</v>
      </c>
      <c r="BL111" s="103" t="s">
        <v>122</v>
      </c>
      <c r="BM111" s="132" t="s">
        <v>1248</v>
      </c>
    </row>
    <row r="112" spans="2:65" s="2" customFormat="1" ht="34.799999999999997">
      <c r="B112" s="3"/>
      <c r="D112" s="128" t="s">
        <v>106</v>
      </c>
      <c r="F112" s="131" t="s">
        <v>834</v>
      </c>
      <c r="I112" s="130"/>
      <c r="L112" s="3"/>
      <c r="M112" s="129"/>
      <c r="T112" s="62"/>
      <c r="AT112" s="103" t="s">
        <v>106</v>
      </c>
      <c r="AU112" s="103" t="s">
        <v>4</v>
      </c>
    </row>
    <row r="113" spans="2:65" s="2" customFormat="1">
      <c r="B113" s="3"/>
      <c r="D113" s="160" t="s">
        <v>118</v>
      </c>
      <c r="F113" s="159" t="s">
        <v>833</v>
      </c>
      <c r="I113" s="130"/>
      <c r="L113" s="3"/>
      <c r="M113" s="129"/>
      <c r="T113" s="62"/>
      <c r="AT113" s="103" t="s">
        <v>118</v>
      </c>
      <c r="AU113" s="103" t="s">
        <v>4</v>
      </c>
    </row>
    <row r="114" spans="2:65" s="119" customFormat="1">
      <c r="B114" s="124"/>
      <c r="D114" s="128" t="s">
        <v>104</v>
      </c>
      <c r="E114" s="120" t="s">
        <v>0</v>
      </c>
      <c r="F114" s="127" t="s">
        <v>1247</v>
      </c>
      <c r="H114" s="126">
        <v>18.399999999999999</v>
      </c>
      <c r="I114" s="125"/>
      <c r="L114" s="124"/>
      <c r="M114" s="162"/>
      <c r="T114" s="161"/>
      <c r="AT114" s="120" t="s">
        <v>104</v>
      </c>
      <c r="AU114" s="120" t="s">
        <v>4</v>
      </c>
      <c r="AV114" s="119" t="s">
        <v>4</v>
      </c>
      <c r="AW114" s="119" t="s">
        <v>74</v>
      </c>
      <c r="AX114" s="119" t="s">
        <v>30</v>
      </c>
      <c r="AY114" s="120" t="s">
        <v>103</v>
      </c>
    </row>
    <row r="115" spans="2:65" s="119" customFormat="1">
      <c r="B115" s="124"/>
      <c r="D115" s="128" t="s">
        <v>104</v>
      </c>
      <c r="E115" s="120" t="s">
        <v>0</v>
      </c>
      <c r="F115" s="127" t="s">
        <v>1081</v>
      </c>
      <c r="H115" s="126">
        <v>12.8</v>
      </c>
      <c r="I115" s="125"/>
      <c r="L115" s="124"/>
      <c r="M115" s="162"/>
      <c r="T115" s="161"/>
      <c r="AT115" s="120" t="s">
        <v>104</v>
      </c>
      <c r="AU115" s="120" t="s">
        <v>4</v>
      </c>
      <c r="AV115" s="119" t="s">
        <v>4</v>
      </c>
      <c r="AW115" s="119" t="s">
        <v>74</v>
      </c>
      <c r="AX115" s="119" t="s">
        <v>30</v>
      </c>
      <c r="AY115" s="120" t="s">
        <v>103</v>
      </c>
    </row>
    <row r="116" spans="2:65" s="119" customFormat="1">
      <c r="B116" s="124"/>
      <c r="D116" s="128" t="s">
        <v>104</v>
      </c>
      <c r="E116" s="120" t="s">
        <v>0</v>
      </c>
      <c r="F116" s="127" t="s">
        <v>1080</v>
      </c>
      <c r="H116" s="126">
        <v>4</v>
      </c>
      <c r="I116" s="125"/>
      <c r="L116" s="124"/>
      <c r="M116" s="162"/>
      <c r="T116" s="161"/>
      <c r="AT116" s="120" t="s">
        <v>104</v>
      </c>
      <c r="AU116" s="120" t="s">
        <v>4</v>
      </c>
      <c r="AV116" s="119" t="s">
        <v>4</v>
      </c>
      <c r="AW116" s="119" t="s">
        <v>74</v>
      </c>
      <c r="AX116" s="119" t="s">
        <v>30</v>
      </c>
      <c r="AY116" s="120" t="s">
        <v>103</v>
      </c>
    </row>
    <row r="117" spans="2:65" s="163" customFormat="1">
      <c r="B117" s="167"/>
      <c r="D117" s="128" t="s">
        <v>104</v>
      </c>
      <c r="E117" s="164" t="s">
        <v>0</v>
      </c>
      <c r="F117" s="170" t="s">
        <v>183</v>
      </c>
      <c r="H117" s="169">
        <v>35.200000000000003</v>
      </c>
      <c r="I117" s="168"/>
      <c r="L117" s="167"/>
      <c r="M117" s="166"/>
      <c r="T117" s="165"/>
      <c r="AT117" s="164" t="s">
        <v>104</v>
      </c>
      <c r="AU117" s="164" t="s">
        <v>4</v>
      </c>
      <c r="AV117" s="163" t="s">
        <v>122</v>
      </c>
      <c r="AW117" s="163" t="s">
        <v>74</v>
      </c>
      <c r="AX117" s="163" t="s">
        <v>11</v>
      </c>
      <c r="AY117" s="164" t="s">
        <v>103</v>
      </c>
    </row>
    <row r="118" spans="2:65" s="2" customFormat="1" ht="33" customHeight="1">
      <c r="B118" s="3"/>
      <c r="C118" s="145" t="s">
        <v>523</v>
      </c>
      <c r="D118" s="145" t="s">
        <v>110</v>
      </c>
      <c r="E118" s="144" t="s">
        <v>832</v>
      </c>
      <c r="F118" s="143" t="s">
        <v>831</v>
      </c>
      <c r="G118" s="142" t="s">
        <v>111</v>
      </c>
      <c r="H118" s="141">
        <v>55.2</v>
      </c>
      <c r="I118" s="140"/>
      <c r="J118" s="139">
        <f>ROUND(I118*H118,2)</f>
        <v>0</v>
      </c>
      <c r="K118" s="138"/>
      <c r="L118" s="3"/>
      <c r="M118" s="137" t="s">
        <v>0</v>
      </c>
      <c r="N118" s="136" t="s">
        <v>66</v>
      </c>
      <c r="P118" s="135">
        <f>O118*H118</f>
        <v>0</v>
      </c>
      <c r="Q118" s="135">
        <v>0</v>
      </c>
      <c r="R118" s="135">
        <f>Q118*H118</f>
        <v>0</v>
      </c>
      <c r="S118" s="135">
        <v>0.32500000000000001</v>
      </c>
      <c r="T118" s="134">
        <f>S118*H118</f>
        <v>17.940000000000001</v>
      </c>
      <c r="AR118" s="132" t="s">
        <v>122</v>
      </c>
      <c r="AT118" s="132" t="s">
        <v>110</v>
      </c>
      <c r="AU118" s="132" t="s">
        <v>4</v>
      </c>
      <c r="AY118" s="103" t="s">
        <v>103</v>
      </c>
      <c r="BE118" s="133">
        <f>IF(N118="základní",J118,0)</f>
        <v>0</v>
      </c>
      <c r="BF118" s="133">
        <f>IF(N118="snížená",J118,0)</f>
        <v>0</v>
      </c>
      <c r="BG118" s="133">
        <f>IF(N118="zákl. přenesená",J118,0)</f>
        <v>0</v>
      </c>
      <c r="BH118" s="133">
        <f>IF(N118="sníž. přenesená",J118,0)</f>
        <v>0</v>
      </c>
      <c r="BI118" s="133">
        <f>IF(N118="nulová",J118,0)</f>
        <v>0</v>
      </c>
      <c r="BJ118" s="103" t="s">
        <v>11</v>
      </c>
      <c r="BK118" s="133">
        <f>ROUND(I118*H118,2)</f>
        <v>0</v>
      </c>
      <c r="BL118" s="103" t="s">
        <v>122</v>
      </c>
      <c r="BM118" s="132" t="s">
        <v>1246</v>
      </c>
    </row>
    <row r="119" spans="2:65" s="2" customFormat="1" ht="34.799999999999997">
      <c r="B119" s="3"/>
      <c r="D119" s="128" t="s">
        <v>106</v>
      </c>
      <c r="F119" s="131" t="s">
        <v>829</v>
      </c>
      <c r="I119" s="130"/>
      <c r="L119" s="3"/>
      <c r="M119" s="129"/>
      <c r="T119" s="62"/>
      <c r="AT119" s="103" t="s">
        <v>106</v>
      </c>
      <c r="AU119" s="103" t="s">
        <v>4</v>
      </c>
    </row>
    <row r="120" spans="2:65" s="2" customFormat="1">
      <c r="B120" s="3"/>
      <c r="D120" s="160" t="s">
        <v>118</v>
      </c>
      <c r="F120" s="159" t="s">
        <v>828</v>
      </c>
      <c r="I120" s="130"/>
      <c r="L120" s="3"/>
      <c r="M120" s="129"/>
      <c r="T120" s="62"/>
      <c r="AT120" s="103" t="s">
        <v>118</v>
      </c>
      <c r="AU120" s="103" t="s">
        <v>4</v>
      </c>
    </row>
    <row r="121" spans="2:65" s="119" customFormat="1">
      <c r="B121" s="124"/>
      <c r="D121" s="128" t="s">
        <v>104</v>
      </c>
      <c r="E121" s="120" t="s">
        <v>0</v>
      </c>
      <c r="F121" s="127" t="s">
        <v>1063</v>
      </c>
      <c r="H121" s="126">
        <v>18.399999999999999</v>
      </c>
      <c r="I121" s="125"/>
      <c r="L121" s="124"/>
      <c r="M121" s="162"/>
      <c r="T121" s="161"/>
      <c r="AT121" s="120" t="s">
        <v>104</v>
      </c>
      <c r="AU121" s="120" t="s">
        <v>4</v>
      </c>
      <c r="AV121" s="119" t="s">
        <v>4</v>
      </c>
      <c r="AW121" s="119" t="s">
        <v>74</v>
      </c>
      <c r="AX121" s="119" t="s">
        <v>30</v>
      </c>
      <c r="AY121" s="120" t="s">
        <v>103</v>
      </c>
    </row>
    <row r="122" spans="2:65" s="119" customFormat="1">
      <c r="B122" s="124"/>
      <c r="D122" s="128" t="s">
        <v>104</v>
      </c>
      <c r="E122" s="120" t="s">
        <v>0</v>
      </c>
      <c r="F122" s="127" t="s">
        <v>1058</v>
      </c>
      <c r="H122" s="126">
        <v>4</v>
      </c>
      <c r="I122" s="125"/>
      <c r="L122" s="124"/>
      <c r="M122" s="162"/>
      <c r="T122" s="161"/>
      <c r="AT122" s="120" t="s">
        <v>104</v>
      </c>
      <c r="AU122" s="120" t="s">
        <v>4</v>
      </c>
      <c r="AV122" s="119" t="s">
        <v>4</v>
      </c>
      <c r="AW122" s="119" t="s">
        <v>74</v>
      </c>
      <c r="AX122" s="119" t="s">
        <v>30</v>
      </c>
      <c r="AY122" s="120" t="s">
        <v>103</v>
      </c>
    </row>
    <row r="123" spans="2:65" s="119" customFormat="1">
      <c r="B123" s="124"/>
      <c r="D123" s="128" t="s">
        <v>104</v>
      </c>
      <c r="E123" s="120" t="s">
        <v>0</v>
      </c>
      <c r="F123" s="127" t="s">
        <v>1066</v>
      </c>
      <c r="H123" s="126">
        <v>28.8</v>
      </c>
      <c r="I123" s="125"/>
      <c r="L123" s="124"/>
      <c r="M123" s="162"/>
      <c r="T123" s="161"/>
      <c r="AT123" s="120" t="s">
        <v>104</v>
      </c>
      <c r="AU123" s="120" t="s">
        <v>4</v>
      </c>
      <c r="AV123" s="119" t="s">
        <v>4</v>
      </c>
      <c r="AW123" s="119" t="s">
        <v>74</v>
      </c>
      <c r="AX123" s="119" t="s">
        <v>30</v>
      </c>
      <c r="AY123" s="120" t="s">
        <v>103</v>
      </c>
    </row>
    <row r="124" spans="2:65" s="119" customFormat="1">
      <c r="B124" s="124"/>
      <c r="D124" s="128" t="s">
        <v>104</v>
      </c>
      <c r="E124" s="120" t="s">
        <v>0</v>
      </c>
      <c r="F124" s="127" t="s">
        <v>1065</v>
      </c>
      <c r="H124" s="126">
        <v>4</v>
      </c>
      <c r="I124" s="125"/>
      <c r="L124" s="124"/>
      <c r="M124" s="162"/>
      <c r="T124" s="161"/>
      <c r="AT124" s="120" t="s">
        <v>104</v>
      </c>
      <c r="AU124" s="120" t="s">
        <v>4</v>
      </c>
      <c r="AV124" s="119" t="s">
        <v>4</v>
      </c>
      <c r="AW124" s="119" t="s">
        <v>74</v>
      </c>
      <c r="AX124" s="119" t="s">
        <v>30</v>
      </c>
      <c r="AY124" s="120" t="s">
        <v>103</v>
      </c>
    </row>
    <row r="125" spans="2:65" s="163" customFormat="1">
      <c r="B125" s="167"/>
      <c r="D125" s="128" t="s">
        <v>104</v>
      </c>
      <c r="E125" s="164" t="s">
        <v>0</v>
      </c>
      <c r="F125" s="170" t="s">
        <v>183</v>
      </c>
      <c r="H125" s="169">
        <v>55.2</v>
      </c>
      <c r="I125" s="168"/>
      <c r="L125" s="167"/>
      <c r="M125" s="166"/>
      <c r="T125" s="165"/>
      <c r="AT125" s="164" t="s">
        <v>104</v>
      </c>
      <c r="AU125" s="164" t="s">
        <v>4</v>
      </c>
      <c r="AV125" s="163" t="s">
        <v>122</v>
      </c>
      <c r="AW125" s="163" t="s">
        <v>74</v>
      </c>
      <c r="AX125" s="163" t="s">
        <v>11</v>
      </c>
      <c r="AY125" s="164" t="s">
        <v>103</v>
      </c>
    </row>
    <row r="126" spans="2:65" s="2" customFormat="1" ht="24.15" customHeight="1">
      <c r="B126" s="3"/>
      <c r="C126" s="145" t="s">
        <v>817</v>
      </c>
      <c r="D126" s="145" t="s">
        <v>110</v>
      </c>
      <c r="E126" s="144" t="s">
        <v>822</v>
      </c>
      <c r="F126" s="143" t="s">
        <v>821</v>
      </c>
      <c r="G126" s="142" t="s">
        <v>111</v>
      </c>
      <c r="H126" s="141">
        <v>4</v>
      </c>
      <c r="I126" s="140"/>
      <c r="J126" s="139">
        <f>ROUND(I126*H126,2)</f>
        <v>0</v>
      </c>
      <c r="K126" s="138"/>
      <c r="L126" s="3"/>
      <c r="M126" s="137" t="s">
        <v>0</v>
      </c>
      <c r="N126" s="136" t="s">
        <v>66</v>
      </c>
      <c r="P126" s="135">
        <f>O126*H126</f>
        <v>0</v>
      </c>
      <c r="Q126" s="135">
        <v>0</v>
      </c>
      <c r="R126" s="135">
        <f>Q126*H126</f>
        <v>0</v>
      </c>
      <c r="S126" s="135">
        <v>0.5</v>
      </c>
      <c r="T126" s="134">
        <f>S126*H126</f>
        <v>2</v>
      </c>
      <c r="AR126" s="132" t="s">
        <v>122</v>
      </c>
      <c r="AT126" s="132" t="s">
        <v>110</v>
      </c>
      <c r="AU126" s="132" t="s">
        <v>4</v>
      </c>
      <c r="AY126" s="103" t="s">
        <v>103</v>
      </c>
      <c r="BE126" s="133">
        <f>IF(N126="základní",J126,0)</f>
        <v>0</v>
      </c>
      <c r="BF126" s="133">
        <f>IF(N126="snížená",J126,0)</f>
        <v>0</v>
      </c>
      <c r="BG126" s="133">
        <f>IF(N126="zákl. přenesená",J126,0)</f>
        <v>0</v>
      </c>
      <c r="BH126" s="133">
        <f>IF(N126="sníž. přenesená",J126,0)</f>
        <v>0</v>
      </c>
      <c r="BI126" s="133">
        <f>IF(N126="nulová",J126,0)</f>
        <v>0</v>
      </c>
      <c r="BJ126" s="103" t="s">
        <v>11</v>
      </c>
      <c r="BK126" s="133">
        <f>ROUND(I126*H126,2)</f>
        <v>0</v>
      </c>
      <c r="BL126" s="103" t="s">
        <v>122</v>
      </c>
      <c r="BM126" s="132" t="s">
        <v>1245</v>
      </c>
    </row>
    <row r="127" spans="2:65" s="2" customFormat="1" ht="34.799999999999997">
      <c r="B127" s="3"/>
      <c r="D127" s="128" t="s">
        <v>106</v>
      </c>
      <c r="F127" s="131" t="s">
        <v>819</v>
      </c>
      <c r="I127" s="130"/>
      <c r="L127" s="3"/>
      <c r="M127" s="129"/>
      <c r="T127" s="62"/>
      <c r="AT127" s="103" t="s">
        <v>106</v>
      </c>
      <c r="AU127" s="103" t="s">
        <v>4</v>
      </c>
    </row>
    <row r="128" spans="2:65" s="2" customFormat="1">
      <c r="B128" s="3"/>
      <c r="D128" s="160" t="s">
        <v>118</v>
      </c>
      <c r="F128" s="159" t="s">
        <v>818</v>
      </c>
      <c r="I128" s="130"/>
      <c r="L128" s="3"/>
      <c r="M128" s="129"/>
      <c r="T128" s="62"/>
      <c r="AT128" s="103" t="s">
        <v>118</v>
      </c>
      <c r="AU128" s="103" t="s">
        <v>4</v>
      </c>
    </row>
    <row r="129" spans="2:65" s="119" customFormat="1">
      <c r="B129" s="124"/>
      <c r="D129" s="128" t="s">
        <v>104</v>
      </c>
      <c r="E129" s="120" t="s">
        <v>0</v>
      </c>
      <c r="F129" s="127" t="s">
        <v>1058</v>
      </c>
      <c r="H129" s="126">
        <v>4</v>
      </c>
      <c r="I129" s="125"/>
      <c r="L129" s="124"/>
      <c r="M129" s="162"/>
      <c r="T129" s="161"/>
      <c r="AT129" s="120" t="s">
        <v>104</v>
      </c>
      <c r="AU129" s="120" t="s">
        <v>4</v>
      </c>
      <c r="AV129" s="119" t="s">
        <v>4</v>
      </c>
      <c r="AW129" s="119" t="s">
        <v>74</v>
      </c>
      <c r="AX129" s="119" t="s">
        <v>11</v>
      </c>
      <c r="AY129" s="120" t="s">
        <v>103</v>
      </c>
    </row>
    <row r="130" spans="2:65" s="2" customFormat="1" ht="24.15" customHeight="1">
      <c r="B130" s="3"/>
      <c r="C130" s="145" t="s">
        <v>810</v>
      </c>
      <c r="D130" s="145" t="s">
        <v>110</v>
      </c>
      <c r="E130" s="144" t="s">
        <v>1244</v>
      </c>
      <c r="F130" s="143" t="s">
        <v>1243</v>
      </c>
      <c r="G130" s="142" t="s">
        <v>111</v>
      </c>
      <c r="H130" s="141">
        <v>33.9</v>
      </c>
      <c r="I130" s="140"/>
      <c r="J130" s="139">
        <f>ROUND(I130*H130,2)</f>
        <v>0</v>
      </c>
      <c r="K130" s="138"/>
      <c r="L130" s="3"/>
      <c r="M130" s="137" t="s">
        <v>0</v>
      </c>
      <c r="N130" s="136" t="s">
        <v>66</v>
      </c>
      <c r="P130" s="135">
        <f>O130*H130</f>
        <v>0</v>
      </c>
      <c r="Q130" s="135">
        <v>0</v>
      </c>
      <c r="R130" s="135">
        <f>Q130*H130</f>
        <v>0</v>
      </c>
      <c r="S130" s="135">
        <v>0.22</v>
      </c>
      <c r="T130" s="134">
        <f>S130*H130</f>
        <v>7.4579999999999993</v>
      </c>
      <c r="AR130" s="132" t="s">
        <v>122</v>
      </c>
      <c r="AT130" s="132" t="s">
        <v>110</v>
      </c>
      <c r="AU130" s="132" t="s">
        <v>4</v>
      </c>
      <c r="AY130" s="103" t="s">
        <v>103</v>
      </c>
      <c r="BE130" s="133">
        <f>IF(N130="základní",J130,0)</f>
        <v>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103" t="s">
        <v>11</v>
      </c>
      <c r="BK130" s="133">
        <f>ROUND(I130*H130,2)</f>
        <v>0</v>
      </c>
      <c r="BL130" s="103" t="s">
        <v>122</v>
      </c>
      <c r="BM130" s="132" t="s">
        <v>1242</v>
      </c>
    </row>
    <row r="131" spans="2:65" s="2" customFormat="1" ht="26.1">
      <c r="B131" s="3"/>
      <c r="D131" s="128" t="s">
        <v>106</v>
      </c>
      <c r="F131" s="131" t="s">
        <v>1241</v>
      </c>
      <c r="I131" s="130"/>
      <c r="L131" s="3"/>
      <c r="M131" s="129"/>
      <c r="T131" s="62"/>
      <c r="AT131" s="103" t="s">
        <v>106</v>
      </c>
      <c r="AU131" s="103" t="s">
        <v>4</v>
      </c>
    </row>
    <row r="132" spans="2:65" s="2" customFormat="1">
      <c r="B132" s="3"/>
      <c r="D132" s="160" t="s">
        <v>118</v>
      </c>
      <c r="F132" s="159" t="s">
        <v>1240</v>
      </c>
      <c r="I132" s="130"/>
      <c r="L132" s="3"/>
      <c r="M132" s="129"/>
      <c r="T132" s="62"/>
      <c r="AT132" s="103" t="s">
        <v>118</v>
      </c>
      <c r="AU132" s="103" t="s">
        <v>4</v>
      </c>
    </row>
    <row r="133" spans="2:65" s="119" customFormat="1">
      <c r="B133" s="124"/>
      <c r="D133" s="128" t="s">
        <v>104</v>
      </c>
      <c r="E133" s="120" t="s">
        <v>0</v>
      </c>
      <c r="F133" s="127" t="s">
        <v>1059</v>
      </c>
      <c r="H133" s="126">
        <v>29.9</v>
      </c>
      <c r="I133" s="125"/>
      <c r="L133" s="124"/>
      <c r="M133" s="162"/>
      <c r="T133" s="161"/>
      <c r="AT133" s="120" t="s">
        <v>104</v>
      </c>
      <c r="AU133" s="120" t="s">
        <v>4</v>
      </c>
      <c r="AV133" s="119" t="s">
        <v>4</v>
      </c>
      <c r="AW133" s="119" t="s">
        <v>74</v>
      </c>
      <c r="AX133" s="119" t="s">
        <v>30</v>
      </c>
      <c r="AY133" s="120" t="s">
        <v>103</v>
      </c>
    </row>
    <row r="134" spans="2:65" s="119" customFormat="1">
      <c r="B134" s="124"/>
      <c r="D134" s="128" t="s">
        <v>104</v>
      </c>
      <c r="E134" s="120" t="s">
        <v>0</v>
      </c>
      <c r="F134" s="127" t="s">
        <v>1058</v>
      </c>
      <c r="H134" s="126">
        <v>4</v>
      </c>
      <c r="I134" s="125"/>
      <c r="L134" s="124"/>
      <c r="M134" s="162"/>
      <c r="T134" s="161"/>
      <c r="AT134" s="120" t="s">
        <v>104</v>
      </c>
      <c r="AU134" s="120" t="s">
        <v>4</v>
      </c>
      <c r="AV134" s="119" t="s">
        <v>4</v>
      </c>
      <c r="AW134" s="119" t="s">
        <v>74</v>
      </c>
      <c r="AX134" s="119" t="s">
        <v>30</v>
      </c>
      <c r="AY134" s="120" t="s">
        <v>103</v>
      </c>
    </row>
    <row r="135" spans="2:65" s="163" customFormat="1">
      <c r="B135" s="167"/>
      <c r="D135" s="128" t="s">
        <v>104</v>
      </c>
      <c r="E135" s="164" t="s">
        <v>0</v>
      </c>
      <c r="F135" s="170" t="s">
        <v>183</v>
      </c>
      <c r="H135" s="169">
        <v>33.9</v>
      </c>
      <c r="I135" s="168"/>
      <c r="L135" s="167"/>
      <c r="M135" s="166"/>
      <c r="T135" s="165"/>
      <c r="AT135" s="164" t="s">
        <v>104</v>
      </c>
      <c r="AU135" s="164" t="s">
        <v>4</v>
      </c>
      <c r="AV135" s="163" t="s">
        <v>122</v>
      </c>
      <c r="AW135" s="163" t="s">
        <v>74</v>
      </c>
      <c r="AX135" s="163" t="s">
        <v>11</v>
      </c>
      <c r="AY135" s="164" t="s">
        <v>103</v>
      </c>
    </row>
    <row r="136" spans="2:65" s="2" customFormat="1" ht="49.05" customHeight="1">
      <c r="B136" s="3"/>
      <c r="C136" s="145" t="s">
        <v>374</v>
      </c>
      <c r="D136" s="145" t="s">
        <v>110</v>
      </c>
      <c r="E136" s="144" t="s">
        <v>809</v>
      </c>
      <c r="F136" s="143" t="s">
        <v>1238</v>
      </c>
      <c r="G136" s="142" t="s">
        <v>111</v>
      </c>
      <c r="H136" s="141">
        <v>71.400000000000006</v>
      </c>
      <c r="I136" s="140"/>
      <c r="J136" s="139">
        <f>ROUND(I136*H136,2)</f>
        <v>0</v>
      </c>
      <c r="K136" s="138"/>
      <c r="L136" s="3"/>
      <c r="M136" s="137" t="s">
        <v>0</v>
      </c>
      <c r="N136" s="136" t="s">
        <v>66</v>
      </c>
      <c r="P136" s="135">
        <f>O136*H136</f>
        <v>0</v>
      </c>
      <c r="Q136" s="135">
        <v>5.0000000000000002E-5</v>
      </c>
      <c r="R136" s="135">
        <f>Q136*H136</f>
        <v>3.5700000000000003E-3</v>
      </c>
      <c r="S136" s="135">
        <v>0.115</v>
      </c>
      <c r="T136" s="134">
        <f>S136*H136</f>
        <v>8.2110000000000003</v>
      </c>
      <c r="AR136" s="132" t="s">
        <v>122</v>
      </c>
      <c r="AT136" s="132" t="s">
        <v>110</v>
      </c>
      <c r="AU136" s="132" t="s">
        <v>4</v>
      </c>
      <c r="AY136" s="103" t="s">
        <v>103</v>
      </c>
      <c r="BE136" s="133">
        <f>IF(N136="základní",J136,0)</f>
        <v>0</v>
      </c>
      <c r="BF136" s="133">
        <f>IF(N136="snížená",J136,0)</f>
        <v>0</v>
      </c>
      <c r="BG136" s="133">
        <f>IF(N136="zákl. přenesená",J136,0)</f>
        <v>0</v>
      </c>
      <c r="BH136" s="133">
        <f>IF(N136="sníž. přenesená",J136,0)</f>
        <v>0</v>
      </c>
      <c r="BI136" s="133">
        <f>IF(N136="nulová",J136,0)</f>
        <v>0</v>
      </c>
      <c r="BJ136" s="103" t="s">
        <v>11</v>
      </c>
      <c r="BK136" s="133">
        <f>ROUND(I136*H136,2)</f>
        <v>0</v>
      </c>
      <c r="BL136" s="103" t="s">
        <v>122</v>
      </c>
      <c r="BM136" s="132" t="s">
        <v>1239</v>
      </c>
    </row>
    <row r="137" spans="2:65" s="2" customFormat="1" ht="26.1">
      <c r="B137" s="3"/>
      <c r="D137" s="128" t="s">
        <v>106</v>
      </c>
      <c r="F137" s="131" t="s">
        <v>1238</v>
      </c>
      <c r="I137" s="130"/>
      <c r="L137" s="3"/>
      <c r="M137" s="129"/>
      <c r="T137" s="62"/>
      <c r="AT137" s="103" t="s">
        <v>106</v>
      </c>
      <c r="AU137" s="103" t="s">
        <v>4</v>
      </c>
    </row>
    <row r="138" spans="2:65" s="119" customFormat="1">
      <c r="B138" s="124"/>
      <c r="D138" s="128" t="s">
        <v>104</v>
      </c>
      <c r="E138" s="120" t="s">
        <v>0</v>
      </c>
      <c r="F138" s="127" t="s">
        <v>1055</v>
      </c>
      <c r="H138" s="126">
        <v>41.4</v>
      </c>
      <c r="I138" s="125"/>
      <c r="L138" s="124"/>
      <c r="M138" s="162"/>
      <c r="T138" s="161"/>
      <c r="AT138" s="120" t="s">
        <v>104</v>
      </c>
      <c r="AU138" s="120" t="s">
        <v>4</v>
      </c>
      <c r="AV138" s="119" t="s">
        <v>4</v>
      </c>
      <c r="AW138" s="119" t="s">
        <v>74</v>
      </c>
      <c r="AX138" s="119" t="s">
        <v>30</v>
      </c>
      <c r="AY138" s="120" t="s">
        <v>103</v>
      </c>
    </row>
    <row r="139" spans="2:65" s="119" customFormat="1">
      <c r="B139" s="124"/>
      <c r="D139" s="128" t="s">
        <v>104</v>
      </c>
      <c r="E139" s="120" t="s">
        <v>0</v>
      </c>
      <c r="F139" s="127" t="s">
        <v>1054</v>
      </c>
      <c r="H139" s="126">
        <v>30</v>
      </c>
      <c r="I139" s="125"/>
      <c r="L139" s="124"/>
      <c r="M139" s="162"/>
      <c r="T139" s="161"/>
      <c r="AT139" s="120" t="s">
        <v>104</v>
      </c>
      <c r="AU139" s="120" t="s">
        <v>4</v>
      </c>
      <c r="AV139" s="119" t="s">
        <v>4</v>
      </c>
      <c r="AW139" s="119" t="s">
        <v>74</v>
      </c>
      <c r="AX139" s="119" t="s">
        <v>30</v>
      </c>
      <c r="AY139" s="120" t="s">
        <v>103</v>
      </c>
    </row>
    <row r="140" spans="2:65" s="163" customFormat="1">
      <c r="B140" s="167"/>
      <c r="D140" s="128" t="s">
        <v>104</v>
      </c>
      <c r="E140" s="164" t="s">
        <v>0</v>
      </c>
      <c r="F140" s="170" t="s">
        <v>183</v>
      </c>
      <c r="H140" s="169">
        <v>71.400000000000006</v>
      </c>
      <c r="I140" s="168"/>
      <c r="L140" s="167"/>
      <c r="M140" s="166"/>
      <c r="T140" s="165"/>
      <c r="AT140" s="164" t="s">
        <v>104</v>
      </c>
      <c r="AU140" s="164" t="s">
        <v>4</v>
      </c>
      <c r="AV140" s="163" t="s">
        <v>122</v>
      </c>
      <c r="AW140" s="163" t="s">
        <v>74</v>
      </c>
      <c r="AX140" s="163" t="s">
        <v>11</v>
      </c>
      <c r="AY140" s="164" t="s">
        <v>103</v>
      </c>
    </row>
    <row r="141" spans="2:65" s="2" customFormat="1" ht="16.5" customHeight="1">
      <c r="B141" s="3"/>
      <c r="C141" s="145" t="s">
        <v>207</v>
      </c>
      <c r="D141" s="145" t="s">
        <v>110</v>
      </c>
      <c r="E141" s="144" t="s">
        <v>1237</v>
      </c>
      <c r="F141" s="143" t="s">
        <v>1236</v>
      </c>
      <c r="G141" s="142" t="s">
        <v>179</v>
      </c>
      <c r="H141" s="141">
        <v>6</v>
      </c>
      <c r="I141" s="140"/>
      <c r="J141" s="139">
        <f>ROUND(I141*H141,2)</f>
        <v>0</v>
      </c>
      <c r="K141" s="138"/>
      <c r="L141" s="3"/>
      <c r="M141" s="137" t="s">
        <v>0</v>
      </c>
      <c r="N141" s="136" t="s">
        <v>66</v>
      </c>
      <c r="P141" s="135">
        <f>O141*H141</f>
        <v>0</v>
      </c>
      <c r="Q141" s="135">
        <v>0</v>
      </c>
      <c r="R141" s="135">
        <f>Q141*H141</f>
        <v>0</v>
      </c>
      <c r="S141" s="135">
        <v>0.20499999999999999</v>
      </c>
      <c r="T141" s="134">
        <f>S141*H141</f>
        <v>1.23</v>
      </c>
      <c r="AR141" s="132" t="s">
        <v>122</v>
      </c>
      <c r="AT141" s="132" t="s">
        <v>110</v>
      </c>
      <c r="AU141" s="132" t="s">
        <v>4</v>
      </c>
      <c r="AY141" s="103" t="s">
        <v>103</v>
      </c>
      <c r="BE141" s="133">
        <f>IF(N141="základní",J141,0)</f>
        <v>0</v>
      </c>
      <c r="BF141" s="133">
        <f>IF(N141="snížená",J141,0)</f>
        <v>0</v>
      </c>
      <c r="BG141" s="133">
        <f>IF(N141="zákl. přenesená",J141,0)</f>
        <v>0</v>
      </c>
      <c r="BH141" s="133">
        <f>IF(N141="sníž. přenesená",J141,0)</f>
        <v>0</v>
      </c>
      <c r="BI141" s="133">
        <f>IF(N141="nulová",J141,0)</f>
        <v>0</v>
      </c>
      <c r="BJ141" s="103" t="s">
        <v>11</v>
      </c>
      <c r="BK141" s="133">
        <f>ROUND(I141*H141,2)</f>
        <v>0</v>
      </c>
      <c r="BL141" s="103" t="s">
        <v>122</v>
      </c>
      <c r="BM141" s="132" t="s">
        <v>1235</v>
      </c>
    </row>
    <row r="142" spans="2:65" s="2" customFormat="1" ht="26.1">
      <c r="B142" s="3"/>
      <c r="D142" s="128" t="s">
        <v>106</v>
      </c>
      <c r="F142" s="131" t="s">
        <v>1234</v>
      </c>
      <c r="I142" s="130"/>
      <c r="L142" s="3"/>
      <c r="M142" s="129"/>
      <c r="T142" s="62"/>
      <c r="AT142" s="103" t="s">
        <v>106</v>
      </c>
      <c r="AU142" s="103" t="s">
        <v>4</v>
      </c>
    </row>
    <row r="143" spans="2:65" s="2" customFormat="1">
      <c r="B143" s="3"/>
      <c r="D143" s="160" t="s">
        <v>118</v>
      </c>
      <c r="F143" s="159" t="s">
        <v>1233</v>
      </c>
      <c r="I143" s="130"/>
      <c r="L143" s="3"/>
      <c r="M143" s="129"/>
      <c r="T143" s="62"/>
      <c r="AT143" s="103" t="s">
        <v>118</v>
      </c>
      <c r="AU143" s="103" t="s">
        <v>4</v>
      </c>
    </row>
    <row r="144" spans="2:65" s="2" customFormat="1" ht="37.799999999999997" customHeight="1">
      <c r="B144" s="3"/>
      <c r="C144" s="145" t="s">
        <v>796</v>
      </c>
      <c r="D144" s="145" t="s">
        <v>110</v>
      </c>
      <c r="E144" s="144" t="s">
        <v>804</v>
      </c>
      <c r="F144" s="143" t="s">
        <v>801</v>
      </c>
      <c r="G144" s="142" t="s">
        <v>313</v>
      </c>
      <c r="H144" s="141">
        <v>1</v>
      </c>
      <c r="I144" s="140"/>
      <c r="J144" s="139">
        <f>ROUND(I144*H144,2)</f>
        <v>0</v>
      </c>
      <c r="K144" s="138"/>
      <c r="L144" s="3"/>
      <c r="M144" s="137" t="s">
        <v>0</v>
      </c>
      <c r="N144" s="136" t="s">
        <v>66</v>
      </c>
      <c r="P144" s="135">
        <f>O144*H144</f>
        <v>0</v>
      </c>
      <c r="Q144" s="135">
        <v>0</v>
      </c>
      <c r="R144" s="135">
        <f>Q144*H144</f>
        <v>0</v>
      </c>
      <c r="S144" s="135">
        <v>0</v>
      </c>
      <c r="T144" s="134">
        <f>S144*H144</f>
        <v>0</v>
      </c>
      <c r="AR144" s="132" t="s">
        <v>122</v>
      </c>
      <c r="AT144" s="132" t="s">
        <v>110</v>
      </c>
      <c r="AU144" s="132" t="s">
        <v>4</v>
      </c>
      <c r="AY144" s="103" t="s">
        <v>103</v>
      </c>
      <c r="BE144" s="133">
        <f>IF(N144="základní",J144,0)</f>
        <v>0</v>
      </c>
      <c r="BF144" s="133">
        <f>IF(N144="snížená",J144,0)</f>
        <v>0</v>
      </c>
      <c r="BG144" s="133">
        <f>IF(N144="zákl. přenesená",J144,0)</f>
        <v>0</v>
      </c>
      <c r="BH144" s="133">
        <f>IF(N144="sníž. přenesená",J144,0)</f>
        <v>0</v>
      </c>
      <c r="BI144" s="133">
        <f>IF(N144="nulová",J144,0)</f>
        <v>0</v>
      </c>
      <c r="BJ144" s="103" t="s">
        <v>11</v>
      </c>
      <c r="BK144" s="133">
        <f>ROUND(I144*H144,2)</f>
        <v>0</v>
      </c>
      <c r="BL144" s="103" t="s">
        <v>122</v>
      </c>
      <c r="BM144" s="132" t="s">
        <v>1232</v>
      </c>
    </row>
    <row r="145" spans="2:65" s="2" customFormat="1" ht="17.399999999999999">
      <c r="B145" s="3"/>
      <c r="D145" s="128" t="s">
        <v>106</v>
      </c>
      <c r="F145" s="131" t="s">
        <v>801</v>
      </c>
      <c r="I145" s="130"/>
      <c r="L145" s="3"/>
      <c r="M145" s="129"/>
      <c r="T145" s="62"/>
      <c r="AT145" s="103" t="s">
        <v>106</v>
      </c>
      <c r="AU145" s="103" t="s">
        <v>4</v>
      </c>
    </row>
    <row r="146" spans="2:65" s="2" customFormat="1" ht="66.75" customHeight="1">
      <c r="B146" s="3"/>
      <c r="C146" s="145" t="s">
        <v>789</v>
      </c>
      <c r="D146" s="145" t="s">
        <v>110</v>
      </c>
      <c r="E146" s="144" t="s">
        <v>799</v>
      </c>
      <c r="F146" s="143" t="s">
        <v>787</v>
      </c>
      <c r="G146" s="142" t="s">
        <v>179</v>
      </c>
      <c r="H146" s="141">
        <v>5</v>
      </c>
      <c r="I146" s="140"/>
      <c r="J146" s="139">
        <f>ROUND(I146*H146,2)</f>
        <v>0</v>
      </c>
      <c r="K146" s="138"/>
      <c r="L146" s="3"/>
      <c r="M146" s="137" t="s">
        <v>0</v>
      </c>
      <c r="N146" s="136" t="s">
        <v>66</v>
      </c>
      <c r="P146" s="135">
        <f>O146*H146</f>
        <v>0</v>
      </c>
      <c r="Q146" s="135">
        <v>0</v>
      </c>
      <c r="R146" s="135">
        <f>Q146*H146</f>
        <v>0</v>
      </c>
      <c r="S146" s="135">
        <v>0</v>
      </c>
      <c r="T146" s="134">
        <f>S146*H146</f>
        <v>0</v>
      </c>
      <c r="AR146" s="132" t="s">
        <v>122</v>
      </c>
      <c r="AT146" s="132" t="s">
        <v>110</v>
      </c>
      <c r="AU146" s="132" t="s">
        <v>4</v>
      </c>
      <c r="AY146" s="103" t="s">
        <v>103</v>
      </c>
      <c r="BE146" s="133">
        <f>IF(N146="základní",J146,0)</f>
        <v>0</v>
      </c>
      <c r="BF146" s="133">
        <f>IF(N146="snížená",J146,0)</f>
        <v>0</v>
      </c>
      <c r="BG146" s="133">
        <f>IF(N146="zákl. přenesená",J146,0)</f>
        <v>0</v>
      </c>
      <c r="BH146" s="133">
        <f>IF(N146="sníž. přenesená",J146,0)</f>
        <v>0</v>
      </c>
      <c r="BI146" s="133">
        <f>IF(N146="nulová",J146,0)</f>
        <v>0</v>
      </c>
      <c r="BJ146" s="103" t="s">
        <v>11</v>
      </c>
      <c r="BK146" s="133">
        <f>ROUND(I146*H146,2)</f>
        <v>0</v>
      </c>
      <c r="BL146" s="103" t="s">
        <v>122</v>
      </c>
      <c r="BM146" s="132" t="s">
        <v>1231</v>
      </c>
    </row>
    <row r="147" spans="2:65" s="2" customFormat="1" ht="43.5">
      <c r="B147" s="3"/>
      <c r="D147" s="128" t="s">
        <v>106</v>
      </c>
      <c r="F147" s="131" t="s">
        <v>797</v>
      </c>
      <c r="I147" s="130"/>
      <c r="L147" s="3"/>
      <c r="M147" s="129"/>
      <c r="T147" s="62"/>
      <c r="AT147" s="103" t="s">
        <v>106</v>
      </c>
      <c r="AU147" s="103" t="s">
        <v>4</v>
      </c>
    </row>
    <row r="148" spans="2:65" s="2" customFormat="1" ht="24.15" customHeight="1">
      <c r="B148" s="3"/>
      <c r="C148" s="145" t="s">
        <v>97</v>
      </c>
      <c r="D148" s="145" t="s">
        <v>110</v>
      </c>
      <c r="E148" s="144" t="s">
        <v>795</v>
      </c>
      <c r="F148" s="143" t="s">
        <v>794</v>
      </c>
      <c r="G148" s="142" t="s">
        <v>179</v>
      </c>
      <c r="H148" s="141">
        <v>21</v>
      </c>
      <c r="I148" s="140"/>
      <c r="J148" s="139">
        <f>ROUND(I148*H148,2)</f>
        <v>0</v>
      </c>
      <c r="K148" s="138"/>
      <c r="L148" s="3"/>
      <c r="M148" s="137" t="s">
        <v>0</v>
      </c>
      <c r="N148" s="136" t="s">
        <v>66</v>
      </c>
      <c r="P148" s="135">
        <f>O148*H148</f>
        <v>0</v>
      </c>
      <c r="Q148" s="135">
        <v>8.6800000000000002E-3</v>
      </c>
      <c r="R148" s="135">
        <f>Q148*H148</f>
        <v>0.18228</v>
      </c>
      <c r="S148" s="135">
        <v>0</v>
      </c>
      <c r="T148" s="134">
        <f>S148*H148</f>
        <v>0</v>
      </c>
      <c r="AR148" s="132" t="s">
        <v>122</v>
      </c>
      <c r="AT148" s="132" t="s">
        <v>110</v>
      </c>
      <c r="AU148" s="132" t="s">
        <v>4</v>
      </c>
      <c r="AY148" s="103" t="s">
        <v>103</v>
      </c>
      <c r="BE148" s="133">
        <f>IF(N148="základní",J148,0)</f>
        <v>0</v>
      </c>
      <c r="BF148" s="133">
        <f>IF(N148="snížená",J148,0)</f>
        <v>0</v>
      </c>
      <c r="BG148" s="133">
        <f>IF(N148="zákl. přenesená",J148,0)</f>
        <v>0</v>
      </c>
      <c r="BH148" s="133">
        <f>IF(N148="sníž. přenesená",J148,0)</f>
        <v>0</v>
      </c>
      <c r="BI148" s="133">
        <f>IF(N148="nulová",J148,0)</f>
        <v>0</v>
      </c>
      <c r="BJ148" s="103" t="s">
        <v>11</v>
      </c>
      <c r="BK148" s="133">
        <f>ROUND(I148*H148,2)</f>
        <v>0</v>
      </c>
      <c r="BL148" s="103" t="s">
        <v>122</v>
      </c>
      <c r="BM148" s="132" t="s">
        <v>1230</v>
      </c>
    </row>
    <row r="149" spans="2:65" s="2" customFormat="1" ht="34.799999999999997">
      <c r="B149" s="3"/>
      <c r="D149" s="128" t="s">
        <v>106</v>
      </c>
      <c r="F149" s="131" t="s">
        <v>787</v>
      </c>
      <c r="I149" s="130"/>
      <c r="L149" s="3"/>
      <c r="M149" s="129"/>
      <c r="T149" s="62"/>
      <c r="AT149" s="103" t="s">
        <v>106</v>
      </c>
      <c r="AU149" s="103" t="s">
        <v>4</v>
      </c>
    </row>
    <row r="150" spans="2:65" s="2" customFormat="1">
      <c r="B150" s="3"/>
      <c r="D150" s="160" t="s">
        <v>118</v>
      </c>
      <c r="F150" s="159" t="s">
        <v>791</v>
      </c>
      <c r="I150" s="130"/>
      <c r="L150" s="3"/>
      <c r="M150" s="129"/>
      <c r="T150" s="62"/>
      <c r="AT150" s="103" t="s">
        <v>118</v>
      </c>
      <c r="AU150" s="103" t="s">
        <v>4</v>
      </c>
    </row>
    <row r="151" spans="2:65" s="119" customFormat="1">
      <c r="B151" s="124"/>
      <c r="D151" s="128" t="s">
        <v>104</v>
      </c>
      <c r="E151" s="120" t="s">
        <v>0</v>
      </c>
      <c r="F151" s="127" t="s">
        <v>1229</v>
      </c>
      <c r="H151" s="126">
        <v>21</v>
      </c>
      <c r="I151" s="125"/>
      <c r="L151" s="124"/>
      <c r="M151" s="162"/>
      <c r="T151" s="161"/>
      <c r="AT151" s="120" t="s">
        <v>104</v>
      </c>
      <c r="AU151" s="120" t="s">
        <v>4</v>
      </c>
      <c r="AV151" s="119" t="s">
        <v>4</v>
      </c>
      <c r="AW151" s="119" t="s">
        <v>74</v>
      </c>
      <c r="AX151" s="119" t="s">
        <v>11</v>
      </c>
      <c r="AY151" s="120" t="s">
        <v>103</v>
      </c>
    </row>
    <row r="152" spans="2:65" s="2" customFormat="1" ht="66.75" customHeight="1">
      <c r="B152" s="3"/>
      <c r="C152" s="145" t="s">
        <v>777</v>
      </c>
      <c r="D152" s="145" t="s">
        <v>110</v>
      </c>
      <c r="E152" s="144" t="s">
        <v>788</v>
      </c>
      <c r="F152" s="143" t="s">
        <v>787</v>
      </c>
      <c r="G152" s="142" t="s">
        <v>179</v>
      </c>
      <c r="H152" s="141">
        <v>5</v>
      </c>
      <c r="I152" s="140"/>
      <c r="J152" s="139">
        <f>ROUND(I152*H152,2)</f>
        <v>0</v>
      </c>
      <c r="K152" s="138"/>
      <c r="L152" s="3"/>
      <c r="M152" s="137" t="s">
        <v>0</v>
      </c>
      <c r="N152" s="136" t="s">
        <v>66</v>
      </c>
      <c r="P152" s="135">
        <f>O152*H152</f>
        <v>0</v>
      </c>
      <c r="Q152" s="135">
        <v>1.068E-2</v>
      </c>
      <c r="R152" s="135">
        <f>Q152*H152</f>
        <v>5.3400000000000003E-2</v>
      </c>
      <c r="S152" s="135">
        <v>0</v>
      </c>
      <c r="T152" s="134">
        <f>S152*H152</f>
        <v>0</v>
      </c>
      <c r="AR152" s="132" t="s">
        <v>122</v>
      </c>
      <c r="AT152" s="132" t="s">
        <v>110</v>
      </c>
      <c r="AU152" s="132" t="s">
        <v>4</v>
      </c>
      <c r="AY152" s="103" t="s">
        <v>103</v>
      </c>
      <c r="BE152" s="133">
        <f>IF(N152="základní",J152,0)</f>
        <v>0</v>
      </c>
      <c r="BF152" s="133">
        <f>IF(N152="snížená",J152,0)</f>
        <v>0</v>
      </c>
      <c r="BG152" s="133">
        <f>IF(N152="zákl. přenesená",J152,0)</f>
        <v>0</v>
      </c>
      <c r="BH152" s="133">
        <f>IF(N152="sníž. přenesená",J152,0)</f>
        <v>0</v>
      </c>
      <c r="BI152" s="133">
        <f>IF(N152="nulová",J152,0)</f>
        <v>0</v>
      </c>
      <c r="BJ152" s="103" t="s">
        <v>11</v>
      </c>
      <c r="BK152" s="133">
        <f>ROUND(I152*H152,2)</f>
        <v>0</v>
      </c>
      <c r="BL152" s="103" t="s">
        <v>122</v>
      </c>
      <c r="BM152" s="132" t="s">
        <v>1228</v>
      </c>
    </row>
    <row r="153" spans="2:65" s="2" customFormat="1" ht="52.2">
      <c r="B153" s="3"/>
      <c r="D153" s="128" t="s">
        <v>106</v>
      </c>
      <c r="F153" s="131" t="s">
        <v>785</v>
      </c>
      <c r="I153" s="130"/>
      <c r="L153" s="3"/>
      <c r="M153" s="129"/>
      <c r="T153" s="62"/>
      <c r="AT153" s="103" t="s">
        <v>106</v>
      </c>
      <c r="AU153" s="103" t="s">
        <v>4</v>
      </c>
    </row>
    <row r="154" spans="2:65" s="2" customFormat="1" ht="66.75" customHeight="1">
      <c r="B154" s="3"/>
      <c r="C154" s="145" t="s">
        <v>771</v>
      </c>
      <c r="D154" s="145" t="s">
        <v>110</v>
      </c>
      <c r="E154" s="144" t="s">
        <v>784</v>
      </c>
      <c r="F154" s="143" t="s">
        <v>787</v>
      </c>
      <c r="G154" s="142" t="s">
        <v>179</v>
      </c>
      <c r="H154" s="141">
        <v>40.5</v>
      </c>
      <c r="I154" s="140"/>
      <c r="J154" s="139">
        <f>ROUND(I154*H154,2)</f>
        <v>0</v>
      </c>
      <c r="K154" s="138"/>
      <c r="L154" s="3"/>
      <c r="M154" s="137" t="s">
        <v>0</v>
      </c>
      <c r="N154" s="136" t="s">
        <v>66</v>
      </c>
      <c r="P154" s="135">
        <f>O154*H154</f>
        <v>0</v>
      </c>
      <c r="Q154" s="135">
        <v>0</v>
      </c>
      <c r="R154" s="135">
        <f>Q154*H154</f>
        <v>0</v>
      </c>
      <c r="S154" s="135">
        <v>0</v>
      </c>
      <c r="T154" s="134">
        <f>S154*H154</f>
        <v>0</v>
      </c>
      <c r="AR154" s="132" t="s">
        <v>122</v>
      </c>
      <c r="AT154" s="132" t="s">
        <v>110</v>
      </c>
      <c r="AU154" s="132" t="s">
        <v>4</v>
      </c>
      <c r="AY154" s="103" t="s">
        <v>103</v>
      </c>
      <c r="BE154" s="133">
        <f>IF(N154="základní",J154,0)</f>
        <v>0</v>
      </c>
      <c r="BF154" s="133">
        <f>IF(N154="snížená",J154,0)</f>
        <v>0</v>
      </c>
      <c r="BG154" s="133">
        <f>IF(N154="zákl. přenesená",J154,0)</f>
        <v>0</v>
      </c>
      <c r="BH154" s="133">
        <f>IF(N154="sníž. přenesená",J154,0)</f>
        <v>0</v>
      </c>
      <c r="BI154" s="133">
        <f>IF(N154="nulová",J154,0)</f>
        <v>0</v>
      </c>
      <c r="BJ154" s="103" t="s">
        <v>11</v>
      </c>
      <c r="BK154" s="133">
        <f>ROUND(I154*H154,2)</f>
        <v>0</v>
      </c>
      <c r="BL154" s="103" t="s">
        <v>122</v>
      </c>
      <c r="BM154" s="132" t="s">
        <v>1227</v>
      </c>
    </row>
    <row r="155" spans="2:65" s="2" customFormat="1" ht="34.799999999999997">
      <c r="B155" s="3"/>
      <c r="D155" s="128" t="s">
        <v>106</v>
      </c>
      <c r="F155" s="131" t="s">
        <v>787</v>
      </c>
      <c r="I155" s="130"/>
      <c r="L155" s="3"/>
      <c r="M155" s="129"/>
      <c r="T155" s="62"/>
      <c r="AT155" s="103" t="s">
        <v>106</v>
      </c>
      <c r="AU155" s="103" t="s">
        <v>4</v>
      </c>
    </row>
    <row r="156" spans="2:65" s="119" customFormat="1">
      <c r="B156" s="124"/>
      <c r="D156" s="128" t="s">
        <v>104</v>
      </c>
      <c r="E156" s="120" t="s">
        <v>0</v>
      </c>
      <c r="F156" s="127" t="s">
        <v>1226</v>
      </c>
      <c r="H156" s="126">
        <v>36</v>
      </c>
      <c r="I156" s="125"/>
      <c r="L156" s="124"/>
      <c r="M156" s="162"/>
      <c r="T156" s="161"/>
      <c r="AT156" s="120" t="s">
        <v>104</v>
      </c>
      <c r="AU156" s="120" t="s">
        <v>4</v>
      </c>
      <c r="AV156" s="119" t="s">
        <v>4</v>
      </c>
      <c r="AW156" s="119" t="s">
        <v>74</v>
      </c>
      <c r="AX156" s="119" t="s">
        <v>30</v>
      </c>
      <c r="AY156" s="120" t="s">
        <v>103</v>
      </c>
    </row>
    <row r="157" spans="2:65" s="119" customFormat="1">
      <c r="B157" s="124"/>
      <c r="D157" s="128" t="s">
        <v>104</v>
      </c>
      <c r="E157" s="120" t="s">
        <v>0</v>
      </c>
      <c r="F157" s="127" t="s">
        <v>778</v>
      </c>
      <c r="H157" s="126">
        <v>4.5</v>
      </c>
      <c r="I157" s="125"/>
      <c r="L157" s="124"/>
      <c r="M157" s="162"/>
      <c r="T157" s="161"/>
      <c r="AT157" s="120" t="s">
        <v>104</v>
      </c>
      <c r="AU157" s="120" t="s">
        <v>4</v>
      </c>
      <c r="AV157" s="119" t="s">
        <v>4</v>
      </c>
      <c r="AW157" s="119" t="s">
        <v>74</v>
      </c>
      <c r="AX157" s="119" t="s">
        <v>30</v>
      </c>
      <c r="AY157" s="120" t="s">
        <v>103</v>
      </c>
    </row>
    <row r="158" spans="2:65" s="163" customFormat="1">
      <c r="B158" s="167"/>
      <c r="D158" s="128" t="s">
        <v>104</v>
      </c>
      <c r="E158" s="164" t="s">
        <v>0</v>
      </c>
      <c r="F158" s="170" t="s">
        <v>183</v>
      </c>
      <c r="H158" s="169">
        <v>40.5</v>
      </c>
      <c r="I158" s="168"/>
      <c r="L158" s="167"/>
      <c r="M158" s="166"/>
      <c r="T158" s="165"/>
      <c r="AT158" s="164" t="s">
        <v>104</v>
      </c>
      <c r="AU158" s="164" t="s">
        <v>4</v>
      </c>
      <c r="AV158" s="163" t="s">
        <v>122</v>
      </c>
      <c r="AW158" s="163" t="s">
        <v>74</v>
      </c>
      <c r="AX158" s="163" t="s">
        <v>11</v>
      </c>
      <c r="AY158" s="164" t="s">
        <v>103</v>
      </c>
    </row>
    <row r="159" spans="2:65" s="2" customFormat="1" ht="24.15" customHeight="1">
      <c r="B159" s="3"/>
      <c r="C159" s="145" t="s">
        <v>763</v>
      </c>
      <c r="D159" s="145" t="s">
        <v>110</v>
      </c>
      <c r="E159" s="144" t="s">
        <v>776</v>
      </c>
      <c r="F159" s="143" t="s">
        <v>775</v>
      </c>
      <c r="G159" s="142" t="s">
        <v>111</v>
      </c>
      <c r="H159" s="141">
        <v>6</v>
      </c>
      <c r="I159" s="140"/>
      <c r="J159" s="139">
        <f>ROUND(I159*H159,2)</f>
        <v>0</v>
      </c>
      <c r="K159" s="138"/>
      <c r="L159" s="3"/>
      <c r="M159" s="137" t="s">
        <v>0</v>
      </c>
      <c r="N159" s="136" t="s">
        <v>66</v>
      </c>
      <c r="P159" s="135">
        <f>O159*H159</f>
        <v>0</v>
      </c>
      <c r="Q159" s="135">
        <v>0</v>
      </c>
      <c r="R159" s="135">
        <f>Q159*H159</f>
        <v>0</v>
      </c>
      <c r="S159" s="135">
        <v>0</v>
      </c>
      <c r="T159" s="134">
        <f>S159*H159</f>
        <v>0</v>
      </c>
      <c r="AR159" s="132" t="s">
        <v>122</v>
      </c>
      <c r="AT159" s="132" t="s">
        <v>110</v>
      </c>
      <c r="AU159" s="132" t="s">
        <v>4</v>
      </c>
      <c r="AY159" s="103" t="s">
        <v>103</v>
      </c>
      <c r="BE159" s="133">
        <f>IF(N159="základní",J159,0)</f>
        <v>0</v>
      </c>
      <c r="BF159" s="133">
        <f>IF(N159="snížená",J159,0)</f>
        <v>0</v>
      </c>
      <c r="BG159" s="133">
        <f>IF(N159="zákl. přenesená",J159,0)</f>
        <v>0</v>
      </c>
      <c r="BH159" s="133">
        <f>IF(N159="sníž. přenesená",J159,0)</f>
        <v>0</v>
      </c>
      <c r="BI159" s="133">
        <f>IF(N159="nulová",J159,0)</f>
        <v>0</v>
      </c>
      <c r="BJ159" s="103" t="s">
        <v>11</v>
      </c>
      <c r="BK159" s="133">
        <f>ROUND(I159*H159,2)</f>
        <v>0</v>
      </c>
      <c r="BL159" s="103" t="s">
        <v>122</v>
      </c>
      <c r="BM159" s="132" t="s">
        <v>1225</v>
      </c>
    </row>
    <row r="160" spans="2:65" s="2" customFormat="1">
      <c r="B160" s="3"/>
      <c r="D160" s="128" t="s">
        <v>106</v>
      </c>
      <c r="F160" s="131" t="s">
        <v>773</v>
      </c>
      <c r="I160" s="130"/>
      <c r="L160" s="3"/>
      <c r="M160" s="129"/>
      <c r="T160" s="62"/>
      <c r="AT160" s="103" t="s">
        <v>106</v>
      </c>
      <c r="AU160" s="103" t="s">
        <v>4</v>
      </c>
    </row>
    <row r="161" spans="2:65" s="2" customFormat="1">
      <c r="B161" s="3"/>
      <c r="D161" s="160" t="s">
        <v>118</v>
      </c>
      <c r="F161" s="159" t="s">
        <v>772</v>
      </c>
      <c r="I161" s="130"/>
      <c r="L161" s="3"/>
      <c r="M161" s="129"/>
      <c r="T161" s="62"/>
      <c r="AT161" s="103" t="s">
        <v>118</v>
      </c>
      <c r="AU161" s="103" t="s">
        <v>4</v>
      </c>
    </row>
    <row r="162" spans="2:65" s="119" customFormat="1">
      <c r="B162" s="124"/>
      <c r="D162" s="128" t="s">
        <v>104</v>
      </c>
      <c r="E162" s="120" t="s">
        <v>0</v>
      </c>
      <c r="F162" s="127" t="s">
        <v>1107</v>
      </c>
      <c r="H162" s="126">
        <v>6</v>
      </c>
      <c r="I162" s="125"/>
      <c r="L162" s="124"/>
      <c r="M162" s="162"/>
      <c r="T162" s="161"/>
      <c r="AT162" s="120" t="s">
        <v>104</v>
      </c>
      <c r="AU162" s="120" t="s">
        <v>4</v>
      </c>
      <c r="AV162" s="119" t="s">
        <v>4</v>
      </c>
      <c r="AW162" s="119" t="s">
        <v>74</v>
      </c>
      <c r="AX162" s="119" t="s">
        <v>11</v>
      </c>
      <c r="AY162" s="120" t="s">
        <v>103</v>
      </c>
    </row>
    <row r="163" spans="2:65" s="2" customFormat="1" ht="37.799999999999997" customHeight="1">
      <c r="B163" s="3"/>
      <c r="C163" s="145" t="s">
        <v>109</v>
      </c>
      <c r="D163" s="145" t="s">
        <v>110</v>
      </c>
      <c r="E163" s="144" t="s">
        <v>770</v>
      </c>
      <c r="F163" s="143" t="s">
        <v>767</v>
      </c>
      <c r="G163" s="142" t="s">
        <v>171</v>
      </c>
      <c r="H163" s="141">
        <v>11.295999999999999</v>
      </c>
      <c r="I163" s="140"/>
      <c r="J163" s="139">
        <f>ROUND(I163*H163,2)</f>
        <v>0</v>
      </c>
      <c r="K163" s="138"/>
      <c r="L163" s="3"/>
      <c r="M163" s="137" t="s">
        <v>0</v>
      </c>
      <c r="N163" s="136" t="s">
        <v>66</v>
      </c>
      <c r="P163" s="135">
        <f>O163*H163</f>
        <v>0</v>
      </c>
      <c r="Q163" s="135">
        <v>0</v>
      </c>
      <c r="R163" s="135">
        <f>Q163*H163</f>
        <v>0</v>
      </c>
      <c r="S163" s="135">
        <v>0</v>
      </c>
      <c r="T163" s="134">
        <f>S163*H163</f>
        <v>0</v>
      </c>
      <c r="AR163" s="132" t="s">
        <v>122</v>
      </c>
      <c r="AT163" s="132" t="s">
        <v>110</v>
      </c>
      <c r="AU163" s="132" t="s">
        <v>4</v>
      </c>
      <c r="AY163" s="103" t="s">
        <v>103</v>
      </c>
      <c r="BE163" s="133">
        <f>IF(N163="základní",J163,0)</f>
        <v>0</v>
      </c>
      <c r="BF163" s="133">
        <f>IF(N163="snížená",J163,0)</f>
        <v>0</v>
      </c>
      <c r="BG163" s="133">
        <f>IF(N163="zákl. přenesená",J163,0)</f>
        <v>0</v>
      </c>
      <c r="BH163" s="133">
        <f>IF(N163="sníž. přenesená",J163,0)</f>
        <v>0</v>
      </c>
      <c r="BI163" s="133">
        <f>IF(N163="nulová",J163,0)</f>
        <v>0</v>
      </c>
      <c r="BJ163" s="103" t="s">
        <v>11</v>
      </c>
      <c r="BK163" s="133">
        <f>ROUND(I163*H163,2)</f>
        <v>0</v>
      </c>
      <c r="BL163" s="103" t="s">
        <v>122</v>
      </c>
      <c r="BM163" s="132" t="s">
        <v>1224</v>
      </c>
    </row>
    <row r="164" spans="2:65" s="2" customFormat="1" ht="17.399999999999999">
      <c r="B164" s="3"/>
      <c r="D164" s="128" t="s">
        <v>106</v>
      </c>
      <c r="F164" s="131" t="s">
        <v>767</v>
      </c>
      <c r="I164" s="130"/>
      <c r="L164" s="3"/>
      <c r="M164" s="129"/>
      <c r="T164" s="62"/>
      <c r="AT164" s="103" t="s">
        <v>106</v>
      </c>
      <c r="AU164" s="103" t="s">
        <v>4</v>
      </c>
    </row>
    <row r="165" spans="2:65" s="191" customFormat="1">
      <c r="B165" s="195"/>
      <c r="D165" s="128" t="s">
        <v>104</v>
      </c>
      <c r="E165" s="192" t="s">
        <v>0</v>
      </c>
      <c r="F165" s="197" t="s">
        <v>1223</v>
      </c>
      <c r="H165" s="192" t="s">
        <v>0</v>
      </c>
      <c r="I165" s="196"/>
      <c r="L165" s="195"/>
      <c r="M165" s="194"/>
      <c r="T165" s="193"/>
      <c r="AT165" s="192" t="s">
        <v>104</v>
      </c>
      <c r="AU165" s="192" t="s">
        <v>4</v>
      </c>
      <c r="AV165" s="191" t="s">
        <v>11</v>
      </c>
      <c r="AW165" s="191" t="s">
        <v>74</v>
      </c>
      <c r="AX165" s="191" t="s">
        <v>30</v>
      </c>
      <c r="AY165" s="192" t="s">
        <v>103</v>
      </c>
    </row>
    <row r="166" spans="2:65" s="119" customFormat="1">
      <c r="B166" s="124"/>
      <c r="D166" s="128" t="s">
        <v>104</v>
      </c>
      <c r="E166" s="120" t="s">
        <v>0</v>
      </c>
      <c r="F166" s="127" t="s">
        <v>1222</v>
      </c>
      <c r="H166" s="126">
        <v>10.496</v>
      </c>
      <c r="I166" s="125"/>
      <c r="L166" s="124"/>
      <c r="M166" s="162"/>
      <c r="T166" s="161"/>
      <c r="AT166" s="120" t="s">
        <v>104</v>
      </c>
      <c r="AU166" s="120" t="s">
        <v>4</v>
      </c>
      <c r="AV166" s="119" t="s">
        <v>4</v>
      </c>
      <c r="AW166" s="119" t="s">
        <v>74</v>
      </c>
      <c r="AX166" s="119" t="s">
        <v>30</v>
      </c>
      <c r="AY166" s="120" t="s">
        <v>103</v>
      </c>
    </row>
    <row r="167" spans="2:65" s="119" customFormat="1">
      <c r="B167" s="124"/>
      <c r="D167" s="128" t="s">
        <v>104</v>
      </c>
      <c r="E167" s="120" t="s">
        <v>0</v>
      </c>
      <c r="F167" s="127" t="s">
        <v>1221</v>
      </c>
      <c r="H167" s="126">
        <v>0.8</v>
      </c>
      <c r="I167" s="125"/>
      <c r="L167" s="124"/>
      <c r="M167" s="162"/>
      <c r="T167" s="161"/>
      <c r="AT167" s="120" t="s">
        <v>104</v>
      </c>
      <c r="AU167" s="120" t="s">
        <v>4</v>
      </c>
      <c r="AV167" s="119" t="s">
        <v>4</v>
      </c>
      <c r="AW167" s="119" t="s">
        <v>74</v>
      </c>
      <c r="AX167" s="119" t="s">
        <v>30</v>
      </c>
      <c r="AY167" s="120" t="s">
        <v>103</v>
      </c>
    </row>
    <row r="168" spans="2:65" s="163" customFormat="1">
      <c r="B168" s="167"/>
      <c r="D168" s="128" t="s">
        <v>104</v>
      </c>
      <c r="E168" s="164" t="s">
        <v>0</v>
      </c>
      <c r="F168" s="170" t="s">
        <v>183</v>
      </c>
      <c r="H168" s="169">
        <v>11.295999999999999</v>
      </c>
      <c r="I168" s="168"/>
      <c r="L168" s="167"/>
      <c r="M168" s="166"/>
      <c r="T168" s="165"/>
      <c r="AT168" s="164" t="s">
        <v>104</v>
      </c>
      <c r="AU168" s="164" t="s">
        <v>4</v>
      </c>
      <c r="AV168" s="163" t="s">
        <v>122</v>
      </c>
      <c r="AW168" s="163" t="s">
        <v>74</v>
      </c>
      <c r="AX168" s="163" t="s">
        <v>11</v>
      </c>
      <c r="AY168" s="164" t="s">
        <v>103</v>
      </c>
    </row>
    <row r="169" spans="2:65" s="2" customFormat="1" ht="16.5" customHeight="1">
      <c r="B169" s="3"/>
      <c r="C169" s="145" t="s">
        <v>752</v>
      </c>
      <c r="D169" s="145" t="s">
        <v>110</v>
      </c>
      <c r="E169" s="144" t="s">
        <v>762</v>
      </c>
      <c r="F169" s="143" t="s">
        <v>760</v>
      </c>
      <c r="G169" s="142" t="s">
        <v>171</v>
      </c>
      <c r="H169" s="141">
        <v>13</v>
      </c>
      <c r="I169" s="140"/>
      <c r="J169" s="139">
        <f>ROUND(I169*H169,2)</f>
        <v>0</v>
      </c>
      <c r="K169" s="138"/>
      <c r="L169" s="3"/>
      <c r="M169" s="137" t="s">
        <v>0</v>
      </c>
      <c r="N169" s="136" t="s">
        <v>66</v>
      </c>
      <c r="P169" s="135">
        <f>O169*H169</f>
        <v>0</v>
      </c>
      <c r="Q169" s="135">
        <v>0</v>
      </c>
      <c r="R169" s="135">
        <f>Q169*H169</f>
        <v>0</v>
      </c>
      <c r="S169" s="135">
        <v>0</v>
      </c>
      <c r="T169" s="134">
        <f>S169*H169</f>
        <v>0</v>
      </c>
      <c r="AR169" s="132" t="s">
        <v>122</v>
      </c>
      <c r="AT169" s="132" t="s">
        <v>110</v>
      </c>
      <c r="AU169" s="132" t="s">
        <v>4</v>
      </c>
      <c r="AY169" s="103" t="s">
        <v>103</v>
      </c>
      <c r="BE169" s="133">
        <f>IF(N169="základní",J169,0)</f>
        <v>0</v>
      </c>
      <c r="BF169" s="133">
        <f>IF(N169="snížená",J169,0)</f>
        <v>0</v>
      </c>
      <c r="BG169" s="133">
        <f>IF(N169="zákl. přenesená",J169,0)</f>
        <v>0</v>
      </c>
      <c r="BH169" s="133">
        <f>IF(N169="sníž. přenesená",J169,0)</f>
        <v>0</v>
      </c>
      <c r="BI169" s="133">
        <f>IF(N169="nulová",J169,0)</f>
        <v>0</v>
      </c>
      <c r="BJ169" s="103" t="s">
        <v>11</v>
      </c>
      <c r="BK169" s="133">
        <f>ROUND(I169*H169,2)</f>
        <v>0</v>
      </c>
      <c r="BL169" s="103" t="s">
        <v>122</v>
      </c>
      <c r="BM169" s="132" t="s">
        <v>1220</v>
      </c>
    </row>
    <row r="170" spans="2:65" s="2" customFormat="1">
      <c r="B170" s="3"/>
      <c r="D170" s="128" t="s">
        <v>106</v>
      </c>
      <c r="F170" s="131" t="s">
        <v>760</v>
      </c>
      <c r="I170" s="130"/>
      <c r="L170" s="3"/>
      <c r="M170" s="129"/>
      <c r="T170" s="62"/>
      <c r="AT170" s="103" t="s">
        <v>106</v>
      </c>
      <c r="AU170" s="103" t="s">
        <v>4</v>
      </c>
    </row>
    <row r="171" spans="2:65" s="2" customFormat="1" ht="27">
      <c r="B171" s="3"/>
      <c r="D171" s="128" t="s">
        <v>218</v>
      </c>
      <c r="F171" s="171" t="s">
        <v>1219</v>
      </c>
      <c r="I171" s="130"/>
      <c r="L171" s="3"/>
      <c r="M171" s="129"/>
      <c r="T171" s="62"/>
      <c r="AT171" s="103" t="s">
        <v>218</v>
      </c>
      <c r="AU171" s="103" t="s">
        <v>4</v>
      </c>
    </row>
    <row r="172" spans="2:65" s="2" customFormat="1" ht="33" customHeight="1">
      <c r="B172" s="3"/>
      <c r="C172" s="145" t="s">
        <v>745</v>
      </c>
      <c r="D172" s="145" t="s">
        <v>110</v>
      </c>
      <c r="E172" s="144" t="s">
        <v>1218</v>
      </c>
      <c r="F172" s="143" t="s">
        <v>1217</v>
      </c>
      <c r="G172" s="142" t="s">
        <v>171</v>
      </c>
      <c r="H172" s="141">
        <v>0.64</v>
      </c>
      <c r="I172" s="140"/>
      <c r="J172" s="139">
        <f>ROUND(I172*H172,2)</f>
        <v>0</v>
      </c>
      <c r="K172" s="138"/>
      <c r="L172" s="3"/>
      <c r="M172" s="137" t="s">
        <v>0</v>
      </c>
      <c r="N172" s="136" t="s">
        <v>66</v>
      </c>
      <c r="P172" s="135">
        <f>O172*H172</f>
        <v>0</v>
      </c>
      <c r="Q172" s="135">
        <v>0</v>
      </c>
      <c r="R172" s="135">
        <f>Q172*H172</f>
        <v>0</v>
      </c>
      <c r="S172" s="135">
        <v>0</v>
      </c>
      <c r="T172" s="134">
        <f>S172*H172</f>
        <v>0</v>
      </c>
      <c r="AR172" s="132" t="s">
        <v>122</v>
      </c>
      <c r="AT172" s="132" t="s">
        <v>110</v>
      </c>
      <c r="AU172" s="132" t="s">
        <v>4</v>
      </c>
      <c r="AY172" s="103" t="s">
        <v>103</v>
      </c>
      <c r="BE172" s="133">
        <f>IF(N172="základní",J172,0)</f>
        <v>0</v>
      </c>
      <c r="BF172" s="133">
        <f>IF(N172="snížená",J172,0)</f>
        <v>0</v>
      </c>
      <c r="BG172" s="133">
        <f>IF(N172="zákl. přenesená",J172,0)</f>
        <v>0</v>
      </c>
      <c r="BH172" s="133">
        <f>IF(N172="sníž. přenesená",J172,0)</f>
        <v>0</v>
      </c>
      <c r="BI172" s="133">
        <f>IF(N172="nulová",J172,0)</f>
        <v>0</v>
      </c>
      <c r="BJ172" s="103" t="s">
        <v>11</v>
      </c>
      <c r="BK172" s="133">
        <f>ROUND(I172*H172,2)</f>
        <v>0</v>
      </c>
      <c r="BL172" s="103" t="s">
        <v>122</v>
      </c>
      <c r="BM172" s="132" t="s">
        <v>1216</v>
      </c>
    </row>
    <row r="173" spans="2:65" s="2" customFormat="1" ht="26.1">
      <c r="B173" s="3"/>
      <c r="D173" s="128" t="s">
        <v>106</v>
      </c>
      <c r="F173" s="131" t="s">
        <v>1215</v>
      </c>
      <c r="I173" s="130"/>
      <c r="L173" s="3"/>
      <c r="M173" s="129"/>
      <c r="T173" s="62"/>
      <c r="AT173" s="103" t="s">
        <v>106</v>
      </c>
      <c r="AU173" s="103" t="s">
        <v>4</v>
      </c>
    </row>
    <row r="174" spans="2:65" s="2" customFormat="1">
      <c r="B174" s="3"/>
      <c r="D174" s="160" t="s">
        <v>118</v>
      </c>
      <c r="F174" s="159" t="s">
        <v>1214</v>
      </c>
      <c r="I174" s="130"/>
      <c r="L174" s="3"/>
      <c r="M174" s="129"/>
      <c r="T174" s="62"/>
      <c r="AT174" s="103" t="s">
        <v>118</v>
      </c>
      <c r="AU174" s="103" t="s">
        <v>4</v>
      </c>
    </row>
    <row r="175" spans="2:65" s="119" customFormat="1">
      <c r="B175" s="124"/>
      <c r="D175" s="128" t="s">
        <v>104</v>
      </c>
      <c r="E175" s="120" t="s">
        <v>0</v>
      </c>
      <c r="F175" s="127" t="s">
        <v>1213</v>
      </c>
      <c r="H175" s="126">
        <v>0.64</v>
      </c>
      <c r="I175" s="125"/>
      <c r="L175" s="124"/>
      <c r="M175" s="162"/>
      <c r="T175" s="161"/>
      <c r="AT175" s="120" t="s">
        <v>104</v>
      </c>
      <c r="AU175" s="120" t="s">
        <v>4</v>
      </c>
      <c r="AV175" s="119" t="s">
        <v>4</v>
      </c>
      <c r="AW175" s="119" t="s">
        <v>74</v>
      </c>
      <c r="AX175" s="119" t="s">
        <v>11</v>
      </c>
      <c r="AY175" s="120" t="s">
        <v>103</v>
      </c>
    </row>
    <row r="176" spans="2:65" s="2" customFormat="1" ht="24.15" customHeight="1">
      <c r="B176" s="3"/>
      <c r="C176" s="145" t="s">
        <v>738</v>
      </c>
      <c r="D176" s="145" t="s">
        <v>110</v>
      </c>
      <c r="E176" s="144" t="s">
        <v>1212</v>
      </c>
      <c r="F176" s="143" t="s">
        <v>1211</v>
      </c>
      <c r="G176" s="142" t="s">
        <v>171</v>
      </c>
      <c r="H176" s="141">
        <v>3.2</v>
      </c>
      <c r="I176" s="140"/>
      <c r="J176" s="139">
        <f>ROUND(I176*H176,2)</f>
        <v>0</v>
      </c>
      <c r="K176" s="138"/>
      <c r="L176" s="3"/>
      <c r="M176" s="137" t="s">
        <v>0</v>
      </c>
      <c r="N176" s="136" t="s">
        <v>66</v>
      </c>
      <c r="P176" s="135">
        <f>O176*H176</f>
        <v>0</v>
      </c>
      <c r="Q176" s="135">
        <v>0</v>
      </c>
      <c r="R176" s="135">
        <f>Q176*H176</f>
        <v>0</v>
      </c>
      <c r="S176" s="135">
        <v>0</v>
      </c>
      <c r="T176" s="134">
        <f>S176*H176</f>
        <v>0</v>
      </c>
      <c r="AR176" s="132" t="s">
        <v>122</v>
      </c>
      <c r="AT176" s="132" t="s">
        <v>110</v>
      </c>
      <c r="AU176" s="132" t="s">
        <v>4</v>
      </c>
      <c r="AY176" s="103" t="s">
        <v>103</v>
      </c>
      <c r="BE176" s="133">
        <f>IF(N176="základní",J176,0)</f>
        <v>0</v>
      </c>
      <c r="BF176" s="133">
        <f>IF(N176="snížená",J176,0)</f>
        <v>0</v>
      </c>
      <c r="BG176" s="133">
        <f>IF(N176="zákl. přenesená",J176,0)</f>
        <v>0</v>
      </c>
      <c r="BH176" s="133">
        <f>IF(N176="sníž. přenesená",J176,0)</f>
        <v>0</v>
      </c>
      <c r="BI176" s="133">
        <f>IF(N176="nulová",J176,0)</f>
        <v>0</v>
      </c>
      <c r="BJ176" s="103" t="s">
        <v>11</v>
      </c>
      <c r="BK176" s="133">
        <f>ROUND(I176*H176,2)</f>
        <v>0</v>
      </c>
      <c r="BL176" s="103" t="s">
        <v>122</v>
      </c>
      <c r="BM176" s="132" t="s">
        <v>1210</v>
      </c>
    </row>
    <row r="177" spans="2:65" s="2" customFormat="1" ht="26.1">
      <c r="B177" s="3"/>
      <c r="D177" s="128" t="s">
        <v>106</v>
      </c>
      <c r="F177" s="131" t="s">
        <v>1209</v>
      </c>
      <c r="I177" s="130"/>
      <c r="L177" s="3"/>
      <c r="M177" s="129"/>
      <c r="T177" s="62"/>
      <c r="AT177" s="103" t="s">
        <v>106</v>
      </c>
      <c r="AU177" s="103" t="s">
        <v>4</v>
      </c>
    </row>
    <row r="178" spans="2:65" s="2" customFormat="1">
      <c r="B178" s="3"/>
      <c r="D178" s="160" t="s">
        <v>118</v>
      </c>
      <c r="F178" s="159" t="s">
        <v>1208</v>
      </c>
      <c r="I178" s="130"/>
      <c r="L178" s="3"/>
      <c r="M178" s="129"/>
      <c r="T178" s="62"/>
      <c r="AT178" s="103" t="s">
        <v>118</v>
      </c>
      <c r="AU178" s="103" t="s">
        <v>4</v>
      </c>
    </row>
    <row r="179" spans="2:65" s="119" customFormat="1">
      <c r="B179" s="124"/>
      <c r="D179" s="128" t="s">
        <v>104</v>
      </c>
      <c r="E179" s="120" t="s">
        <v>0</v>
      </c>
      <c r="F179" s="127" t="s">
        <v>1207</v>
      </c>
      <c r="H179" s="126">
        <v>3.2</v>
      </c>
      <c r="I179" s="125"/>
      <c r="L179" s="124"/>
      <c r="M179" s="162"/>
      <c r="T179" s="161"/>
      <c r="AT179" s="120" t="s">
        <v>104</v>
      </c>
      <c r="AU179" s="120" t="s">
        <v>4</v>
      </c>
      <c r="AV179" s="119" t="s">
        <v>4</v>
      </c>
      <c r="AW179" s="119" t="s">
        <v>74</v>
      </c>
      <c r="AX179" s="119" t="s">
        <v>11</v>
      </c>
      <c r="AY179" s="120" t="s">
        <v>103</v>
      </c>
    </row>
    <row r="180" spans="2:65" s="2" customFormat="1" ht="33" customHeight="1">
      <c r="B180" s="3"/>
      <c r="C180" s="145" t="s">
        <v>732</v>
      </c>
      <c r="D180" s="145" t="s">
        <v>110</v>
      </c>
      <c r="E180" s="144" t="s">
        <v>1206</v>
      </c>
      <c r="F180" s="143" t="s">
        <v>1205</v>
      </c>
      <c r="G180" s="142" t="s">
        <v>171</v>
      </c>
      <c r="H180" s="141">
        <v>2.56</v>
      </c>
      <c r="I180" s="140"/>
      <c r="J180" s="139">
        <f>ROUND(I180*H180,2)</f>
        <v>0</v>
      </c>
      <c r="K180" s="138"/>
      <c r="L180" s="3"/>
      <c r="M180" s="137" t="s">
        <v>0</v>
      </c>
      <c r="N180" s="136" t="s">
        <v>66</v>
      </c>
      <c r="P180" s="135">
        <f>O180*H180</f>
        <v>0</v>
      </c>
      <c r="Q180" s="135">
        <v>0</v>
      </c>
      <c r="R180" s="135">
        <f>Q180*H180</f>
        <v>0</v>
      </c>
      <c r="S180" s="135">
        <v>0</v>
      </c>
      <c r="T180" s="134">
        <f>S180*H180</f>
        <v>0</v>
      </c>
      <c r="AR180" s="132" t="s">
        <v>122</v>
      </c>
      <c r="AT180" s="132" t="s">
        <v>110</v>
      </c>
      <c r="AU180" s="132" t="s">
        <v>4</v>
      </c>
      <c r="AY180" s="103" t="s">
        <v>103</v>
      </c>
      <c r="BE180" s="133">
        <f>IF(N180="základní",J180,0)</f>
        <v>0</v>
      </c>
      <c r="BF180" s="133">
        <f>IF(N180="snížená",J180,0)</f>
        <v>0</v>
      </c>
      <c r="BG180" s="133">
        <f>IF(N180="zákl. přenesená",J180,0)</f>
        <v>0</v>
      </c>
      <c r="BH180" s="133">
        <f>IF(N180="sníž. přenesená",J180,0)</f>
        <v>0</v>
      </c>
      <c r="BI180" s="133">
        <f>IF(N180="nulová",J180,0)</f>
        <v>0</v>
      </c>
      <c r="BJ180" s="103" t="s">
        <v>11</v>
      </c>
      <c r="BK180" s="133">
        <f>ROUND(I180*H180,2)</f>
        <v>0</v>
      </c>
      <c r="BL180" s="103" t="s">
        <v>122</v>
      </c>
      <c r="BM180" s="132" t="s">
        <v>1204</v>
      </c>
    </row>
    <row r="181" spans="2:65" s="2" customFormat="1" ht="26.1">
      <c r="B181" s="3"/>
      <c r="D181" s="128" t="s">
        <v>106</v>
      </c>
      <c r="F181" s="131" t="s">
        <v>1203</v>
      </c>
      <c r="I181" s="130"/>
      <c r="L181" s="3"/>
      <c r="M181" s="129"/>
      <c r="T181" s="62"/>
      <c r="AT181" s="103" t="s">
        <v>106</v>
      </c>
      <c r="AU181" s="103" t="s">
        <v>4</v>
      </c>
    </row>
    <row r="182" spans="2:65" s="2" customFormat="1">
      <c r="B182" s="3"/>
      <c r="D182" s="160" t="s">
        <v>118</v>
      </c>
      <c r="F182" s="159" t="s">
        <v>1202</v>
      </c>
      <c r="I182" s="130"/>
      <c r="L182" s="3"/>
      <c r="M182" s="129"/>
      <c r="T182" s="62"/>
      <c r="AT182" s="103" t="s">
        <v>118</v>
      </c>
      <c r="AU182" s="103" t="s">
        <v>4</v>
      </c>
    </row>
    <row r="183" spans="2:65" s="119" customFormat="1">
      <c r="B183" s="124"/>
      <c r="D183" s="128" t="s">
        <v>104</v>
      </c>
      <c r="E183" s="120" t="s">
        <v>0</v>
      </c>
      <c r="F183" s="127" t="s">
        <v>1201</v>
      </c>
      <c r="H183" s="126">
        <v>2.56</v>
      </c>
      <c r="I183" s="125"/>
      <c r="L183" s="124"/>
      <c r="M183" s="162"/>
      <c r="T183" s="161"/>
      <c r="AT183" s="120" t="s">
        <v>104</v>
      </c>
      <c r="AU183" s="120" t="s">
        <v>4</v>
      </c>
      <c r="AV183" s="119" t="s">
        <v>4</v>
      </c>
      <c r="AW183" s="119" t="s">
        <v>74</v>
      </c>
      <c r="AX183" s="119" t="s">
        <v>11</v>
      </c>
      <c r="AY183" s="120" t="s">
        <v>103</v>
      </c>
    </row>
    <row r="184" spans="2:65" s="2" customFormat="1" ht="44.25" customHeight="1">
      <c r="B184" s="3"/>
      <c r="C184" s="145" t="s">
        <v>98</v>
      </c>
      <c r="D184" s="145" t="s">
        <v>110</v>
      </c>
      <c r="E184" s="144" t="s">
        <v>1200</v>
      </c>
      <c r="F184" s="143" t="s">
        <v>1198</v>
      </c>
      <c r="G184" s="142" t="s">
        <v>171</v>
      </c>
      <c r="H184" s="141">
        <v>5.6479999999999997</v>
      </c>
      <c r="I184" s="140"/>
      <c r="J184" s="139">
        <f>ROUND(I184*H184,2)</f>
        <v>0</v>
      </c>
      <c r="K184" s="138"/>
      <c r="L184" s="3"/>
      <c r="M184" s="137" t="s">
        <v>0</v>
      </c>
      <c r="N184" s="136" t="s">
        <v>66</v>
      </c>
      <c r="P184" s="135">
        <f>O184*H184</f>
        <v>0</v>
      </c>
      <c r="Q184" s="135">
        <v>0</v>
      </c>
      <c r="R184" s="135">
        <f>Q184*H184</f>
        <v>0</v>
      </c>
      <c r="S184" s="135">
        <v>0</v>
      </c>
      <c r="T184" s="134">
        <f>S184*H184</f>
        <v>0</v>
      </c>
      <c r="AR184" s="132" t="s">
        <v>122</v>
      </c>
      <c r="AT184" s="132" t="s">
        <v>110</v>
      </c>
      <c r="AU184" s="132" t="s">
        <v>4</v>
      </c>
      <c r="AY184" s="103" t="s">
        <v>103</v>
      </c>
      <c r="BE184" s="133">
        <f>IF(N184="základní",J184,0)</f>
        <v>0</v>
      </c>
      <c r="BF184" s="133">
        <f>IF(N184="snížená",J184,0)</f>
        <v>0</v>
      </c>
      <c r="BG184" s="133">
        <f>IF(N184="zákl. přenesená",J184,0)</f>
        <v>0</v>
      </c>
      <c r="BH184" s="133">
        <f>IF(N184="sníž. přenesená",J184,0)</f>
        <v>0</v>
      </c>
      <c r="BI184" s="133">
        <f>IF(N184="nulová",J184,0)</f>
        <v>0</v>
      </c>
      <c r="BJ184" s="103" t="s">
        <v>11</v>
      </c>
      <c r="BK184" s="133">
        <f>ROUND(I184*H184,2)</f>
        <v>0</v>
      </c>
      <c r="BL184" s="103" t="s">
        <v>122</v>
      </c>
      <c r="BM184" s="132" t="s">
        <v>1199</v>
      </c>
    </row>
    <row r="185" spans="2:65" s="2" customFormat="1" ht="26.1">
      <c r="B185" s="3"/>
      <c r="D185" s="128" t="s">
        <v>106</v>
      </c>
      <c r="F185" s="131" t="s">
        <v>1198</v>
      </c>
      <c r="I185" s="130"/>
      <c r="L185" s="3"/>
      <c r="M185" s="129"/>
      <c r="T185" s="62"/>
      <c r="AT185" s="103" t="s">
        <v>106</v>
      </c>
      <c r="AU185" s="103" t="s">
        <v>4</v>
      </c>
    </row>
    <row r="186" spans="2:65" s="119" customFormat="1">
      <c r="B186" s="124"/>
      <c r="D186" s="128" t="s">
        <v>104</v>
      </c>
      <c r="E186" s="120" t="s">
        <v>0</v>
      </c>
      <c r="F186" s="127" t="s">
        <v>1197</v>
      </c>
      <c r="H186" s="126">
        <v>5.2480000000000002</v>
      </c>
      <c r="I186" s="125"/>
      <c r="L186" s="124"/>
      <c r="M186" s="162"/>
      <c r="T186" s="161"/>
      <c r="AT186" s="120" t="s">
        <v>104</v>
      </c>
      <c r="AU186" s="120" t="s">
        <v>4</v>
      </c>
      <c r="AV186" s="119" t="s">
        <v>4</v>
      </c>
      <c r="AW186" s="119" t="s">
        <v>74</v>
      </c>
      <c r="AX186" s="119" t="s">
        <v>30</v>
      </c>
      <c r="AY186" s="120" t="s">
        <v>103</v>
      </c>
    </row>
    <row r="187" spans="2:65" s="119" customFormat="1">
      <c r="B187" s="124"/>
      <c r="D187" s="128" t="s">
        <v>104</v>
      </c>
      <c r="E187" s="120" t="s">
        <v>0</v>
      </c>
      <c r="F187" s="127" t="s">
        <v>1092</v>
      </c>
      <c r="H187" s="126">
        <v>0.4</v>
      </c>
      <c r="I187" s="125"/>
      <c r="L187" s="124"/>
      <c r="M187" s="162"/>
      <c r="T187" s="161"/>
      <c r="AT187" s="120" t="s">
        <v>104</v>
      </c>
      <c r="AU187" s="120" t="s">
        <v>4</v>
      </c>
      <c r="AV187" s="119" t="s">
        <v>4</v>
      </c>
      <c r="AW187" s="119" t="s">
        <v>74</v>
      </c>
      <c r="AX187" s="119" t="s">
        <v>30</v>
      </c>
      <c r="AY187" s="120" t="s">
        <v>103</v>
      </c>
    </row>
    <row r="188" spans="2:65" s="163" customFormat="1">
      <c r="B188" s="167"/>
      <c r="D188" s="128" t="s">
        <v>104</v>
      </c>
      <c r="E188" s="164" t="s">
        <v>0</v>
      </c>
      <c r="F188" s="170" t="s">
        <v>183</v>
      </c>
      <c r="H188" s="169">
        <v>5.6479999999999997</v>
      </c>
      <c r="I188" s="168"/>
      <c r="L188" s="167"/>
      <c r="M188" s="166"/>
      <c r="T188" s="165"/>
      <c r="AT188" s="164" t="s">
        <v>104</v>
      </c>
      <c r="AU188" s="164" t="s">
        <v>4</v>
      </c>
      <c r="AV188" s="163" t="s">
        <v>122</v>
      </c>
      <c r="AW188" s="163" t="s">
        <v>74</v>
      </c>
      <c r="AX188" s="163" t="s">
        <v>11</v>
      </c>
      <c r="AY188" s="164" t="s">
        <v>103</v>
      </c>
    </row>
    <row r="189" spans="2:65" s="2" customFormat="1" ht="44.25" customHeight="1">
      <c r="B189" s="3"/>
      <c r="C189" s="145" t="s">
        <v>719</v>
      </c>
      <c r="D189" s="145" t="s">
        <v>110</v>
      </c>
      <c r="E189" s="144" t="s">
        <v>1196</v>
      </c>
      <c r="F189" s="143" t="s">
        <v>1193</v>
      </c>
      <c r="G189" s="142" t="s">
        <v>1195</v>
      </c>
      <c r="H189" s="141">
        <v>7</v>
      </c>
      <c r="I189" s="140"/>
      <c r="J189" s="139">
        <f>ROUND(I189*H189,2)</f>
        <v>0</v>
      </c>
      <c r="K189" s="138"/>
      <c r="L189" s="3"/>
      <c r="M189" s="137" t="s">
        <v>0</v>
      </c>
      <c r="N189" s="136" t="s">
        <v>66</v>
      </c>
      <c r="P189" s="135">
        <f>O189*H189</f>
        <v>0</v>
      </c>
      <c r="Q189" s="135">
        <v>0</v>
      </c>
      <c r="R189" s="135">
        <f>Q189*H189</f>
        <v>0</v>
      </c>
      <c r="S189" s="135">
        <v>0</v>
      </c>
      <c r="T189" s="134">
        <f>S189*H189</f>
        <v>0</v>
      </c>
      <c r="AR189" s="132" t="s">
        <v>122</v>
      </c>
      <c r="AT189" s="132" t="s">
        <v>110</v>
      </c>
      <c r="AU189" s="132" t="s">
        <v>4</v>
      </c>
      <c r="AY189" s="103" t="s">
        <v>103</v>
      </c>
      <c r="BE189" s="133">
        <f>IF(N189="základní",J189,0)</f>
        <v>0</v>
      </c>
      <c r="BF189" s="133">
        <f>IF(N189="snížená",J189,0)</f>
        <v>0</v>
      </c>
      <c r="BG189" s="133">
        <f>IF(N189="zákl. přenesená",J189,0)</f>
        <v>0</v>
      </c>
      <c r="BH189" s="133">
        <f>IF(N189="sníž. přenesená",J189,0)</f>
        <v>0</v>
      </c>
      <c r="BI189" s="133">
        <f>IF(N189="nulová",J189,0)</f>
        <v>0</v>
      </c>
      <c r="BJ189" s="103" t="s">
        <v>11</v>
      </c>
      <c r="BK189" s="133">
        <f>ROUND(I189*H189,2)</f>
        <v>0</v>
      </c>
      <c r="BL189" s="103" t="s">
        <v>122</v>
      </c>
      <c r="BM189" s="132" t="s">
        <v>1194</v>
      </c>
    </row>
    <row r="190" spans="2:65" s="2" customFormat="1" ht="26.1">
      <c r="B190" s="3"/>
      <c r="D190" s="128" t="s">
        <v>106</v>
      </c>
      <c r="F190" s="131" t="s">
        <v>1193</v>
      </c>
      <c r="I190" s="130"/>
      <c r="L190" s="3"/>
      <c r="M190" s="129"/>
      <c r="T190" s="62"/>
      <c r="AT190" s="103" t="s">
        <v>106</v>
      </c>
      <c r="AU190" s="103" t="s">
        <v>4</v>
      </c>
    </row>
    <row r="191" spans="2:65" s="2" customFormat="1" ht="54">
      <c r="B191" s="3"/>
      <c r="D191" s="128" t="s">
        <v>218</v>
      </c>
      <c r="F191" s="171" t="s">
        <v>1192</v>
      </c>
      <c r="I191" s="130"/>
      <c r="L191" s="3"/>
      <c r="M191" s="129"/>
      <c r="T191" s="62"/>
      <c r="AT191" s="103" t="s">
        <v>218</v>
      </c>
      <c r="AU191" s="103" t="s">
        <v>4</v>
      </c>
    </row>
    <row r="192" spans="2:65" s="2" customFormat="1" ht="44.25" customHeight="1">
      <c r="B192" s="3"/>
      <c r="C192" s="145" t="s">
        <v>713</v>
      </c>
      <c r="D192" s="145" t="s">
        <v>110</v>
      </c>
      <c r="E192" s="144" t="s">
        <v>1191</v>
      </c>
      <c r="F192" s="143" t="s">
        <v>1189</v>
      </c>
      <c r="G192" s="142" t="s">
        <v>171</v>
      </c>
      <c r="H192" s="141">
        <v>28.24</v>
      </c>
      <c r="I192" s="140"/>
      <c r="J192" s="139">
        <f>ROUND(I192*H192,2)</f>
        <v>0</v>
      </c>
      <c r="K192" s="138"/>
      <c r="L192" s="3"/>
      <c r="M192" s="137" t="s">
        <v>0</v>
      </c>
      <c r="N192" s="136" t="s">
        <v>66</v>
      </c>
      <c r="P192" s="135">
        <f>O192*H192</f>
        <v>0</v>
      </c>
      <c r="Q192" s="135">
        <v>0</v>
      </c>
      <c r="R192" s="135">
        <f>Q192*H192</f>
        <v>0</v>
      </c>
      <c r="S192" s="135">
        <v>0</v>
      </c>
      <c r="T192" s="134">
        <f>S192*H192</f>
        <v>0</v>
      </c>
      <c r="AR192" s="132" t="s">
        <v>122</v>
      </c>
      <c r="AT192" s="132" t="s">
        <v>110</v>
      </c>
      <c r="AU192" s="132" t="s">
        <v>4</v>
      </c>
      <c r="AY192" s="103" t="s">
        <v>103</v>
      </c>
      <c r="BE192" s="133">
        <f>IF(N192="základní",J192,0)</f>
        <v>0</v>
      </c>
      <c r="BF192" s="133">
        <f>IF(N192="snížená",J192,0)</f>
        <v>0</v>
      </c>
      <c r="BG192" s="133">
        <f>IF(N192="zákl. přenesená",J192,0)</f>
        <v>0</v>
      </c>
      <c r="BH192" s="133">
        <f>IF(N192="sníž. přenesená",J192,0)</f>
        <v>0</v>
      </c>
      <c r="BI192" s="133">
        <f>IF(N192="nulová",J192,0)</f>
        <v>0</v>
      </c>
      <c r="BJ192" s="103" t="s">
        <v>11</v>
      </c>
      <c r="BK192" s="133">
        <f>ROUND(I192*H192,2)</f>
        <v>0</v>
      </c>
      <c r="BL192" s="103" t="s">
        <v>122</v>
      </c>
      <c r="BM192" s="132" t="s">
        <v>1190</v>
      </c>
    </row>
    <row r="193" spans="2:65" s="2" customFormat="1" ht="26.1">
      <c r="B193" s="3"/>
      <c r="D193" s="128" t="s">
        <v>106</v>
      </c>
      <c r="F193" s="131" t="s">
        <v>1189</v>
      </c>
      <c r="I193" s="130"/>
      <c r="L193" s="3"/>
      <c r="M193" s="129"/>
      <c r="T193" s="62"/>
      <c r="AT193" s="103" t="s">
        <v>106</v>
      </c>
      <c r="AU193" s="103" t="s">
        <v>4</v>
      </c>
    </row>
    <row r="194" spans="2:65" s="119" customFormat="1">
      <c r="B194" s="124"/>
      <c r="D194" s="128" t="s">
        <v>104</v>
      </c>
      <c r="E194" s="120" t="s">
        <v>0</v>
      </c>
      <c r="F194" s="127" t="s">
        <v>1188</v>
      </c>
      <c r="H194" s="126">
        <v>26.24</v>
      </c>
      <c r="I194" s="125"/>
      <c r="L194" s="124"/>
      <c r="M194" s="162"/>
      <c r="T194" s="161"/>
      <c r="AT194" s="120" t="s">
        <v>104</v>
      </c>
      <c r="AU194" s="120" t="s">
        <v>4</v>
      </c>
      <c r="AV194" s="119" t="s">
        <v>4</v>
      </c>
      <c r="AW194" s="119" t="s">
        <v>74</v>
      </c>
      <c r="AX194" s="119" t="s">
        <v>30</v>
      </c>
      <c r="AY194" s="120" t="s">
        <v>103</v>
      </c>
    </row>
    <row r="195" spans="2:65" s="119" customFormat="1">
      <c r="B195" s="124"/>
      <c r="D195" s="128" t="s">
        <v>104</v>
      </c>
      <c r="E195" s="120" t="s">
        <v>0</v>
      </c>
      <c r="F195" s="127" t="s">
        <v>1187</v>
      </c>
      <c r="H195" s="126">
        <v>2</v>
      </c>
      <c r="I195" s="125"/>
      <c r="L195" s="124"/>
      <c r="M195" s="162"/>
      <c r="T195" s="161"/>
      <c r="AT195" s="120" t="s">
        <v>104</v>
      </c>
      <c r="AU195" s="120" t="s">
        <v>4</v>
      </c>
      <c r="AV195" s="119" t="s">
        <v>4</v>
      </c>
      <c r="AW195" s="119" t="s">
        <v>74</v>
      </c>
      <c r="AX195" s="119" t="s">
        <v>30</v>
      </c>
      <c r="AY195" s="120" t="s">
        <v>103</v>
      </c>
    </row>
    <row r="196" spans="2:65" s="163" customFormat="1">
      <c r="B196" s="167"/>
      <c r="D196" s="128" t="s">
        <v>104</v>
      </c>
      <c r="E196" s="164" t="s">
        <v>0</v>
      </c>
      <c r="F196" s="170" t="s">
        <v>183</v>
      </c>
      <c r="H196" s="169">
        <v>28.24</v>
      </c>
      <c r="I196" s="168"/>
      <c r="L196" s="167"/>
      <c r="M196" s="166"/>
      <c r="T196" s="165"/>
      <c r="AT196" s="164" t="s">
        <v>104</v>
      </c>
      <c r="AU196" s="164" t="s">
        <v>4</v>
      </c>
      <c r="AV196" s="163" t="s">
        <v>122</v>
      </c>
      <c r="AW196" s="163" t="s">
        <v>74</v>
      </c>
      <c r="AX196" s="163" t="s">
        <v>11</v>
      </c>
      <c r="AY196" s="164" t="s">
        <v>103</v>
      </c>
    </row>
    <row r="197" spans="2:65" s="2" customFormat="1" ht="44.25" customHeight="1">
      <c r="B197" s="3"/>
      <c r="C197" s="145" t="s">
        <v>706</v>
      </c>
      <c r="D197" s="145" t="s">
        <v>110</v>
      </c>
      <c r="E197" s="144" t="s">
        <v>1186</v>
      </c>
      <c r="F197" s="143" t="s">
        <v>1184</v>
      </c>
      <c r="G197" s="142" t="s">
        <v>171</v>
      </c>
      <c r="H197" s="141">
        <v>22.591999999999999</v>
      </c>
      <c r="I197" s="140"/>
      <c r="J197" s="139">
        <f>ROUND(I197*H197,2)</f>
        <v>0</v>
      </c>
      <c r="K197" s="138"/>
      <c r="L197" s="3"/>
      <c r="M197" s="137" t="s">
        <v>0</v>
      </c>
      <c r="N197" s="136" t="s">
        <v>66</v>
      </c>
      <c r="P197" s="135">
        <f>O197*H197</f>
        <v>0</v>
      </c>
      <c r="Q197" s="135">
        <v>0</v>
      </c>
      <c r="R197" s="135">
        <f>Q197*H197</f>
        <v>0</v>
      </c>
      <c r="S197" s="135">
        <v>0</v>
      </c>
      <c r="T197" s="134">
        <f>S197*H197</f>
        <v>0</v>
      </c>
      <c r="AR197" s="132" t="s">
        <v>122</v>
      </c>
      <c r="AT197" s="132" t="s">
        <v>110</v>
      </c>
      <c r="AU197" s="132" t="s">
        <v>4</v>
      </c>
      <c r="AY197" s="103" t="s">
        <v>103</v>
      </c>
      <c r="BE197" s="133">
        <f>IF(N197="základní",J197,0)</f>
        <v>0</v>
      </c>
      <c r="BF197" s="133">
        <f>IF(N197="snížená",J197,0)</f>
        <v>0</v>
      </c>
      <c r="BG197" s="133">
        <f>IF(N197="zákl. přenesená",J197,0)</f>
        <v>0</v>
      </c>
      <c r="BH197" s="133">
        <f>IF(N197="sníž. přenesená",J197,0)</f>
        <v>0</v>
      </c>
      <c r="BI197" s="133">
        <f>IF(N197="nulová",J197,0)</f>
        <v>0</v>
      </c>
      <c r="BJ197" s="103" t="s">
        <v>11</v>
      </c>
      <c r="BK197" s="133">
        <f>ROUND(I197*H197,2)</f>
        <v>0</v>
      </c>
      <c r="BL197" s="103" t="s">
        <v>122</v>
      </c>
      <c r="BM197" s="132" t="s">
        <v>1185</v>
      </c>
    </row>
    <row r="198" spans="2:65" s="2" customFormat="1" ht="26.1">
      <c r="B198" s="3"/>
      <c r="D198" s="128" t="s">
        <v>106</v>
      </c>
      <c r="F198" s="131" t="s">
        <v>1184</v>
      </c>
      <c r="I198" s="130"/>
      <c r="L198" s="3"/>
      <c r="M198" s="129"/>
      <c r="T198" s="62"/>
      <c r="AT198" s="103" t="s">
        <v>106</v>
      </c>
      <c r="AU198" s="103" t="s">
        <v>4</v>
      </c>
    </row>
    <row r="199" spans="2:65" s="119" customFormat="1">
      <c r="B199" s="124"/>
      <c r="D199" s="128" t="s">
        <v>104</v>
      </c>
      <c r="E199" s="120" t="s">
        <v>0</v>
      </c>
      <c r="F199" s="127" t="s">
        <v>1136</v>
      </c>
      <c r="H199" s="126">
        <v>20.992000000000001</v>
      </c>
      <c r="I199" s="125"/>
      <c r="L199" s="124"/>
      <c r="M199" s="162"/>
      <c r="T199" s="161"/>
      <c r="AT199" s="120" t="s">
        <v>104</v>
      </c>
      <c r="AU199" s="120" t="s">
        <v>4</v>
      </c>
      <c r="AV199" s="119" t="s">
        <v>4</v>
      </c>
      <c r="AW199" s="119" t="s">
        <v>74</v>
      </c>
      <c r="AX199" s="119" t="s">
        <v>30</v>
      </c>
      <c r="AY199" s="120" t="s">
        <v>103</v>
      </c>
    </row>
    <row r="200" spans="2:65" s="119" customFormat="1">
      <c r="B200" s="124"/>
      <c r="D200" s="128" t="s">
        <v>104</v>
      </c>
      <c r="E200" s="120" t="s">
        <v>0</v>
      </c>
      <c r="F200" s="127" t="s">
        <v>1183</v>
      </c>
      <c r="H200" s="126">
        <v>1.6</v>
      </c>
      <c r="I200" s="125"/>
      <c r="L200" s="124"/>
      <c r="M200" s="162"/>
      <c r="T200" s="161"/>
      <c r="AT200" s="120" t="s">
        <v>104</v>
      </c>
      <c r="AU200" s="120" t="s">
        <v>4</v>
      </c>
      <c r="AV200" s="119" t="s">
        <v>4</v>
      </c>
      <c r="AW200" s="119" t="s">
        <v>74</v>
      </c>
      <c r="AX200" s="119" t="s">
        <v>30</v>
      </c>
      <c r="AY200" s="120" t="s">
        <v>103</v>
      </c>
    </row>
    <row r="201" spans="2:65" s="163" customFormat="1">
      <c r="B201" s="167"/>
      <c r="D201" s="128" t="s">
        <v>104</v>
      </c>
      <c r="E201" s="164" t="s">
        <v>0</v>
      </c>
      <c r="F201" s="170" t="s">
        <v>183</v>
      </c>
      <c r="H201" s="169">
        <v>22.591999999999999</v>
      </c>
      <c r="I201" s="168"/>
      <c r="L201" s="167"/>
      <c r="M201" s="166"/>
      <c r="T201" s="165"/>
      <c r="AT201" s="164" t="s">
        <v>104</v>
      </c>
      <c r="AU201" s="164" t="s">
        <v>4</v>
      </c>
      <c r="AV201" s="163" t="s">
        <v>122</v>
      </c>
      <c r="AW201" s="163" t="s">
        <v>74</v>
      </c>
      <c r="AX201" s="163" t="s">
        <v>11</v>
      </c>
      <c r="AY201" s="164" t="s">
        <v>103</v>
      </c>
    </row>
    <row r="202" spans="2:65" s="2" customFormat="1" ht="44.25" customHeight="1">
      <c r="B202" s="3"/>
      <c r="C202" s="145" t="s">
        <v>699</v>
      </c>
      <c r="D202" s="145" t="s">
        <v>110</v>
      </c>
      <c r="E202" s="144" t="s">
        <v>1182</v>
      </c>
      <c r="F202" s="143" t="s">
        <v>1180</v>
      </c>
      <c r="G202" s="142" t="s">
        <v>179</v>
      </c>
      <c r="H202" s="141">
        <v>11</v>
      </c>
      <c r="I202" s="140"/>
      <c r="J202" s="139">
        <f>ROUND(I202*H202,2)</f>
        <v>0</v>
      </c>
      <c r="K202" s="138"/>
      <c r="L202" s="3"/>
      <c r="M202" s="137" t="s">
        <v>0</v>
      </c>
      <c r="N202" s="136" t="s">
        <v>66</v>
      </c>
      <c r="P202" s="135">
        <f>O202*H202</f>
        <v>0</v>
      </c>
      <c r="Q202" s="135">
        <v>1.8E-3</v>
      </c>
      <c r="R202" s="135">
        <f>Q202*H202</f>
        <v>1.9799999999999998E-2</v>
      </c>
      <c r="S202" s="135">
        <v>0</v>
      </c>
      <c r="T202" s="134">
        <f>S202*H202</f>
        <v>0</v>
      </c>
      <c r="AR202" s="132" t="s">
        <v>122</v>
      </c>
      <c r="AT202" s="132" t="s">
        <v>110</v>
      </c>
      <c r="AU202" s="132" t="s">
        <v>4</v>
      </c>
      <c r="AY202" s="103" t="s">
        <v>103</v>
      </c>
      <c r="BE202" s="133">
        <f>IF(N202="základní",J202,0)</f>
        <v>0</v>
      </c>
      <c r="BF202" s="133">
        <f>IF(N202="snížená",J202,0)</f>
        <v>0</v>
      </c>
      <c r="BG202" s="133">
        <f>IF(N202="zákl. přenesená",J202,0)</f>
        <v>0</v>
      </c>
      <c r="BH202" s="133">
        <f>IF(N202="sníž. přenesená",J202,0)</f>
        <v>0</v>
      </c>
      <c r="BI202" s="133">
        <f>IF(N202="nulová",J202,0)</f>
        <v>0</v>
      </c>
      <c r="BJ202" s="103" t="s">
        <v>11</v>
      </c>
      <c r="BK202" s="133">
        <f>ROUND(I202*H202,2)</f>
        <v>0</v>
      </c>
      <c r="BL202" s="103" t="s">
        <v>122</v>
      </c>
      <c r="BM202" s="132" t="s">
        <v>1181</v>
      </c>
    </row>
    <row r="203" spans="2:65" s="2" customFormat="1" ht="26.1">
      <c r="B203" s="3"/>
      <c r="D203" s="128" t="s">
        <v>106</v>
      </c>
      <c r="F203" s="131" t="s">
        <v>1180</v>
      </c>
      <c r="I203" s="130"/>
      <c r="L203" s="3"/>
      <c r="M203" s="129"/>
      <c r="T203" s="62"/>
      <c r="AT203" s="103" t="s">
        <v>106</v>
      </c>
      <c r="AU203" s="103" t="s">
        <v>4</v>
      </c>
    </row>
    <row r="204" spans="2:65" s="2" customFormat="1" ht="180">
      <c r="B204" s="3"/>
      <c r="D204" s="128" t="s">
        <v>218</v>
      </c>
      <c r="F204" s="171" t="s">
        <v>1179</v>
      </c>
      <c r="I204" s="130"/>
      <c r="L204" s="3"/>
      <c r="M204" s="129"/>
      <c r="T204" s="62"/>
      <c r="AT204" s="103" t="s">
        <v>218</v>
      </c>
      <c r="AU204" s="103" t="s">
        <v>4</v>
      </c>
    </row>
    <row r="205" spans="2:65" s="119" customFormat="1">
      <c r="B205" s="124"/>
      <c r="D205" s="128" t="s">
        <v>104</v>
      </c>
      <c r="E205" s="120" t="s">
        <v>0</v>
      </c>
      <c r="F205" s="127" t="s">
        <v>879</v>
      </c>
      <c r="H205" s="126">
        <v>11</v>
      </c>
      <c r="I205" s="125"/>
      <c r="L205" s="124"/>
      <c r="M205" s="162"/>
      <c r="T205" s="161"/>
      <c r="AT205" s="120" t="s">
        <v>104</v>
      </c>
      <c r="AU205" s="120" t="s">
        <v>4</v>
      </c>
      <c r="AV205" s="119" t="s">
        <v>4</v>
      </c>
      <c r="AW205" s="119" t="s">
        <v>74</v>
      </c>
      <c r="AX205" s="119" t="s">
        <v>11</v>
      </c>
      <c r="AY205" s="120" t="s">
        <v>103</v>
      </c>
    </row>
    <row r="206" spans="2:65" s="2" customFormat="1" ht="21.75" customHeight="1">
      <c r="B206" s="3"/>
      <c r="C206" s="145" t="s">
        <v>692</v>
      </c>
      <c r="D206" s="145" t="s">
        <v>110</v>
      </c>
      <c r="E206" s="144" t="s">
        <v>737</v>
      </c>
      <c r="F206" s="143" t="s">
        <v>736</v>
      </c>
      <c r="G206" s="142" t="s">
        <v>111</v>
      </c>
      <c r="H206" s="141">
        <v>150.4</v>
      </c>
      <c r="I206" s="140"/>
      <c r="J206" s="139">
        <f>ROUND(I206*H206,2)</f>
        <v>0</v>
      </c>
      <c r="K206" s="138"/>
      <c r="L206" s="3"/>
      <c r="M206" s="137" t="s">
        <v>0</v>
      </c>
      <c r="N206" s="136" t="s">
        <v>66</v>
      </c>
      <c r="P206" s="135">
        <f>O206*H206</f>
        <v>0</v>
      </c>
      <c r="Q206" s="135">
        <v>8.4000000000000003E-4</v>
      </c>
      <c r="R206" s="135">
        <f>Q206*H206</f>
        <v>0.126336</v>
      </c>
      <c r="S206" s="135">
        <v>0</v>
      </c>
      <c r="T206" s="134">
        <f>S206*H206</f>
        <v>0</v>
      </c>
      <c r="AR206" s="132" t="s">
        <v>122</v>
      </c>
      <c r="AT206" s="132" t="s">
        <v>110</v>
      </c>
      <c r="AU206" s="132" t="s">
        <v>4</v>
      </c>
      <c r="AY206" s="103" t="s">
        <v>103</v>
      </c>
      <c r="BE206" s="133">
        <f>IF(N206="základní",J206,0)</f>
        <v>0</v>
      </c>
      <c r="BF206" s="133">
        <f>IF(N206="snížená",J206,0)</f>
        <v>0</v>
      </c>
      <c r="BG206" s="133">
        <f>IF(N206="zákl. přenesená",J206,0)</f>
        <v>0</v>
      </c>
      <c r="BH206" s="133">
        <f>IF(N206="sníž. přenesená",J206,0)</f>
        <v>0</v>
      </c>
      <c r="BI206" s="133">
        <f>IF(N206="nulová",J206,0)</f>
        <v>0</v>
      </c>
      <c r="BJ206" s="103" t="s">
        <v>11</v>
      </c>
      <c r="BK206" s="133">
        <f>ROUND(I206*H206,2)</f>
        <v>0</v>
      </c>
      <c r="BL206" s="103" t="s">
        <v>122</v>
      </c>
      <c r="BM206" s="132" t="s">
        <v>1178</v>
      </c>
    </row>
    <row r="207" spans="2:65" s="2" customFormat="1" ht="17.399999999999999">
      <c r="B207" s="3"/>
      <c r="D207" s="128" t="s">
        <v>106</v>
      </c>
      <c r="F207" s="131" t="s">
        <v>734</v>
      </c>
      <c r="I207" s="130"/>
      <c r="L207" s="3"/>
      <c r="M207" s="129"/>
      <c r="T207" s="62"/>
      <c r="AT207" s="103" t="s">
        <v>106</v>
      </c>
      <c r="AU207" s="103" t="s">
        <v>4</v>
      </c>
    </row>
    <row r="208" spans="2:65" s="2" customFormat="1">
      <c r="B208" s="3"/>
      <c r="D208" s="160" t="s">
        <v>118</v>
      </c>
      <c r="F208" s="159" t="s">
        <v>733</v>
      </c>
      <c r="I208" s="130"/>
      <c r="L208" s="3"/>
      <c r="M208" s="129"/>
      <c r="T208" s="62"/>
      <c r="AT208" s="103" t="s">
        <v>118</v>
      </c>
      <c r="AU208" s="103" t="s">
        <v>4</v>
      </c>
    </row>
    <row r="209" spans="2:65" s="119" customFormat="1">
      <c r="B209" s="124"/>
      <c r="D209" s="128" t="s">
        <v>104</v>
      </c>
      <c r="E209" s="120" t="s">
        <v>0</v>
      </c>
      <c r="F209" s="127" t="s">
        <v>1176</v>
      </c>
      <c r="H209" s="126">
        <v>131.19999999999999</v>
      </c>
      <c r="I209" s="125"/>
      <c r="L209" s="124"/>
      <c r="M209" s="162"/>
      <c r="T209" s="161"/>
      <c r="AT209" s="120" t="s">
        <v>104</v>
      </c>
      <c r="AU209" s="120" t="s">
        <v>4</v>
      </c>
      <c r="AV209" s="119" t="s">
        <v>4</v>
      </c>
      <c r="AW209" s="119" t="s">
        <v>74</v>
      </c>
      <c r="AX209" s="119" t="s">
        <v>30</v>
      </c>
      <c r="AY209" s="120" t="s">
        <v>103</v>
      </c>
    </row>
    <row r="210" spans="2:65" s="119" customFormat="1">
      <c r="B210" s="124"/>
      <c r="D210" s="128" t="s">
        <v>104</v>
      </c>
      <c r="E210" s="120" t="s">
        <v>0</v>
      </c>
      <c r="F210" s="127" t="s">
        <v>1175</v>
      </c>
      <c r="H210" s="126">
        <v>19.2</v>
      </c>
      <c r="I210" s="125"/>
      <c r="L210" s="124"/>
      <c r="M210" s="162"/>
      <c r="T210" s="161"/>
      <c r="AT210" s="120" t="s">
        <v>104</v>
      </c>
      <c r="AU210" s="120" t="s">
        <v>4</v>
      </c>
      <c r="AV210" s="119" t="s">
        <v>4</v>
      </c>
      <c r="AW210" s="119" t="s">
        <v>74</v>
      </c>
      <c r="AX210" s="119" t="s">
        <v>30</v>
      </c>
      <c r="AY210" s="120" t="s">
        <v>103</v>
      </c>
    </row>
    <row r="211" spans="2:65" s="163" customFormat="1">
      <c r="B211" s="167"/>
      <c r="D211" s="128" t="s">
        <v>104</v>
      </c>
      <c r="E211" s="164" t="s">
        <v>0</v>
      </c>
      <c r="F211" s="170" t="s">
        <v>183</v>
      </c>
      <c r="H211" s="169">
        <v>150.4</v>
      </c>
      <c r="I211" s="168"/>
      <c r="L211" s="167"/>
      <c r="M211" s="166"/>
      <c r="T211" s="165"/>
      <c r="AT211" s="164" t="s">
        <v>104</v>
      </c>
      <c r="AU211" s="164" t="s">
        <v>4</v>
      </c>
      <c r="AV211" s="163" t="s">
        <v>122</v>
      </c>
      <c r="AW211" s="163" t="s">
        <v>74</v>
      </c>
      <c r="AX211" s="163" t="s">
        <v>11</v>
      </c>
      <c r="AY211" s="164" t="s">
        <v>103</v>
      </c>
    </row>
    <row r="212" spans="2:65" s="2" customFormat="1" ht="24.15" customHeight="1">
      <c r="B212" s="3"/>
      <c r="C212" s="145" t="s">
        <v>685</v>
      </c>
      <c r="D212" s="145" t="s">
        <v>110</v>
      </c>
      <c r="E212" s="144" t="s">
        <v>731</v>
      </c>
      <c r="F212" s="143" t="s">
        <v>730</v>
      </c>
      <c r="G212" s="142" t="s">
        <v>111</v>
      </c>
      <c r="H212" s="141">
        <v>150.4</v>
      </c>
      <c r="I212" s="140"/>
      <c r="J212" s="139">
        <f>ROUND(I212*H212,2)</f>
        <v>0</v>
      </c>
      <c r="K212" s="138"/>
      <c r="L212" s="3"/>
      <c r="M212" s="137" t="s">
        <v>0</v>
      </c>
      <c r="N212" s="136" t="s">
        <v>66</v>
      </c>
      <c r="P212" s="135">
        <f>O212*H212</f>
        <v>0</v>
      </c>
      <c r="Q212" s="135">
        <v>0</v>
      </c>
      <c r="R212" s="135">
        <f>Q212*H212</f>
        <v>0</v>
      </c>
      <c r="S212" s="135">
        <v>0</v>
      </c>
      <c r="T212" s="134">
        <f>S212*H212</f>
        <v>0</v>
      </c>
      <c r="AR212" s="132" t="s">
        <v>122</v>
      </c>
      <c r="AT212" s="132" t="s">
        <v>110</v>
      </c>
      <c r="AU212" s="132" t="s">
        <v>4</v>
      </c>
      <c r="AY212" s="103" t="s">
        <v>103</v>
      </c>
      <c r="BE212" s="133">
        <f>IF(N212="základní",J212,0)</f>
        <v>0</v>
      </c>
      <c r="BF212" s="133">
        <f>IF(N212="snížená",J212,0)</f>
        <v>0</v>
      </c>
      <c r="BG212" s="133">
        <f>IF(N212="zákl. přenesená",J212,0)</f>
        <v>0</v>
      </c>
      <c r="BH212" s="133">
        <f>IF(N212="sníž. přenesená",J212,0)</f>
        <v>0</v>
      </c>
      <c r="BI212" s="133">
        <f>IF(N212="nulová",J212,0)</f>
        <v>0</v>
      </c>
      <c r="BJ212" s="103" t="s">
        <v>11</v>
      </c>
      <c r="BK212" s="133">
        <f>ROUND(I212*H212,2)</f>
        <v>0</v>
      </c>
      <c r="BL212" s="103" t="s">
        <v>122</v>
      </c>
      <c r="BM212" s="132" t="s">
        <v>1177</v>
      </c>
    </row>
    <row r="213" spans="2:65" s="2" customFormat="1" ht="17.399999999999999">
      <c r="B213" s="3"/>
      <c r="D213" s="128" t="s">
        <v>106</v>
      </c>
      <c r="F213" s="131" t="s">
        <v>728</v>
      </c>
      <c r="I213" s="130"/>
      <c r="L213" s="3"/>
      <c r="M213" s="129"/>
      <c r="T213" s="62"/>
      <c r="AT213" s="103" t="s">
        <v>106</v>
      </c>
      <c r="AU213" s="103" t="s">
        <v>4</v>
      </c>
    </row>
    <row r="214" spans="2:65" s="2" customFormat="1">
      <c r="B214" s="3"/>
      <c r="D214" s="160" t="s">
        <v>118</v>
      </c>
      <c r="F214" s="159" t="s">
        <v>727</v>
      </c>
      <c r="I214" s="130"/>
      <c r="L214" s="3"/>
      <c r="M214" s="129"/>
      <c r="T214" s="62"/>
      <c r="AT214" s="103" t="s">
        <v>118</v>
      </c>
      <c r="AU214" s="103" t="s">
        <v>4</v>
      </c>
    </row>
    <row r="215" spans="2:65" s="119" customFormat="1">
      <c r="B215" s="124"/>
      <c r="D215" s="128" t="s">
        <v>104</v>
      </c>
      <c r="E215" s="120" t="s">
        <v>0</v>
      </c>
      <c r="F215" s="127" t="s">
        <v>1176</v>
      </c>
      <c r="H215" s="126">
        <v>131.19999999999999</v>
      </c>
      <c r="I215" s="125"/>
      <c r="L215" s="124"/>
      <c r="M215" s="162"/>
      <c r="T215" s="161"/>
      <c r="AT215" s="120" t="s">
        <v>104</v>
      </c>
      <c r="AU215" s="120" t="s">
        <v>4</v>
      </c>
      <c r="AV215" s="119" t="s">
        <v>4</v>
      </c>
      <c r="AW215" s="119" t="s">
        <v>74</v>
      </c>
      <c r="AX215" s="119" t="s">
        <v>30</v>
      </c>
      <c r="AY215" s="120" t="s">
        <v>103</v>
      </c>
    </row>
    <row r="216" spans="2:65" s="119" customFormat="1">
      <c r="B216" s="124"/>
      <c r="D216" s="128" t="s">
        <v>104</v>
      </c>
      <c r="E216" s="120" t="s">
        <v>0</v>
      </c>
      <c r="F216" s="127" t="s">
        <v>1175</v>
      </c>
      <c r="H216" s="126">
        <v>19.2</v>
      </c>
      <c r="I216" s="125"/>
      <c r="L216" s="124"/>
      <c r="M216" s="162"/>
      <c r="T216" s="161"/>
      <c r="AT216" s="120" t="s">
        <v>104</v>
      </c>
      <c r="AU216" s="120" t="s">
        <v>4</v>
      </c>
      <c r="AV216" s="119" t="s">
        <v>4</v>
      </c>
      <c r="AW216" s="119" t="s">
        <v>74</v>
      </c>
      <c r="AX216" s="119" t="s">
        <v>30</v>
      </c>
      <c r="AY216" s="120" t="s">
        <v>103</v>
      </c>
    </row>
    <row r="217" spans="2:65" s="163" customFormat="1">
      <c r="B217" s="167"/>
      <c r="D217" s="128" t="s">
        <v>104</v>
      </c>
      <c r="E217" s="164" t="s">
        <v>0</v>
      </c>
      <c r="F217" s="170" t="s">
        <v>183</v>
      </c>
      <c r="H217" s="169">
        <v>150.4</v>
      </c>
      <c r="I217" s="168"/>
      <c r="L217" s="167"/>
      <c r="M217" s="166"/>
      <c r="T217" s="165"/>
      <c r="AT217" s="164" t="s">
        <v>104</v>
      </c>
      <c r="AU217" s="164" t="s">
        <v>4</v>
      </c>
      <c r="AV217" s="163" t="s">
        <v>122</v>
      </c>
      <c r="AW217" s="163" t="s">
        <v>74</v>
      </c>
      <c r="AX217" s="163" t="s">
        <v>11</v>
      </c>
      <c r="AY217" s="164" t="s">
        <v>103</v>
      </c>
    </row>
    <row r="218" spans="2:65" s="2" customFormat="1" ht="21.75" customHeight="1">
      <c r="B218" s="3"/>
      <c r="C218" s="145" t="s">
        <v>678</v>
      </c>
      <c r="D218" s="145" t="s">
        <v>110</v>
      </c>
      <c r="E218" s="144" t="s">
        <v>1174</v>
      </c>
      <c r="F218" s="143" t="s">
        <v>1173</v>
      </c>
      <c r="G218" s="142" t="s">
        <v>111</v>
      </c>
      <c r="H218" s="141">
        <v>19.2</v>
      </c>
      <c r="I218" s="140"/>
      <c r="J218" s="139">
        <f>ROUND(I218*H218,2)</f>
        <v>0</v>
      </c>
      <c r="K218" s="138"/>
      <c r="L218" s="3"/>
      <c r="M218" s="137" t="s">
        <v>0</v>
      </c>
      <c r="N218" s="136" t="s">
        <v>66</v>
      </c>
      <c r="P218" s="135">
        <f>O218*H218</f>
        <v>0</v>
      </c>
      <c r="Q218" s="135">
        <v>6.9999999999999999E-4</v>
      </c>
      <c r="R218" s="135">
        <f>Q218*H218</f>
        <v>1.3439999999999999E-2</v>
      </c>
      <c r="S218" s="135">
        <v>0</v>
      </c>
      <c r="T218" s="134">
        <f>S218*H218</f>
        <v>0</v>
      </c>
      <c r="AR218" s="132" t="s">
        <v>122</v>
      </c>
      <c r="AT218" s="132" t="s">
        <v>110</v>
      </c>
      <c r="AU218" s="132" t="s">
        <v>4</v>
      </c>
      <c r="AY218" s="103" t="s">
        <v>103</v>
      </c>
      <c r="BE218" s="133">
        <f>IF(N218="základní",J218,0)</f>
        <v>0</v>
      </c>
      <c r="BF218" s="133">
        <f>IF(N218="snížená",J218,0)</f>
        <v>0</v>
      </c>
      <c r="BG218" s="133">
        <f>IF(N218="zákl. přenesená",J218,0)</f>
        <v>0</v>
      </c>
      <c r="BH218" s="133">
        <f>IF(N218="sníž. přenesená",J218,0)</f>
        <v>0</v>
      </c>
      <c r="BI218" s="133">
        <f>IF(N218="nulová",J218,0)</f>
        <v>0</v>
      </c>
      <c r="BJ218" s="103" t="s">
        <v>11</v>
      </c>
      <c r="BK218" s="133">
        <f>ROUND(I218*H218,2)</f>
        <v>0</v>
      </c>
      <c r="BL218" s="103" t="s">
        <v>122</v>
      </c>
      <c r="BM218" s="132" t="s">
        <v>1172</v>
      </c>
    </row>
    <row r="219" spans="2:65" s="2" customFormat="1" ht="17.399999999999999">
      <c r="B219" s="3"/>
      <c r="D219" s="128" t="s">
        <v>106</v>
      </c>
      <c r="F219" s="131" t="s">
        <v>1171</v>
      </c>
      <c r="I219" s="130"/>
      <c r="L219" s="3"/>
      <c r="M219" s="129"/>
      <c r="T219" s="62"/>
      <c r="AT219" s="103" t="s">
        <v>106</v>
      </c>
      <c r="AU219" s="103" t="s">
        <v>4</v>
      </c>
    </row>
    <row r="220" spans="2:65" s="2" customFormat="1">
      <c r="B220" s="3"/>
      <c r="D220" s="160" t="s">
        <v>118</v>
      </c>
      <c r="F220" s="159" t="s">
        <v>1170</v>
      </c>
      <c r="I220" s="130"/>
      <c r="L220" s="3"/>
      <c r="M220" s="129"/>
      <c r="T220" s="62"/>
      <c r="AT220" s="103" t="s">
        <v>118</v>
      </c>
      <c r="AU220" s="103" t="s">
        <v>4</v>
      </c>
    </row>
    <row r="221" spans="2:65" s="119" customFormat="1">
      <c r="B221" s="124"/>
      <c r="D221" s="128" t="s">
        <v>104</v>
      </c>
      <c r="E221" s="120" t="s">
        <v>0</v>
      </c>
      <c r="F221" s="127" t="s">
        <v>1164</v>
      </c>
      <c r="H221" s="126">
        <v>19.2</v>
      </c>
      <c r="I221" s="125"/>
      <c r="L221" s="124"/>
      <c r="M221" s="162"/>
      <c r="T221" s="161"/>
      <c r="AT221" s="120" t="s">
        <v>104</v>
      </c>
      <c r="AU221" s="120" t="s">
        <v>4</v>
      </c>
      <c r="AV221" s="119" t="s">
        <v>4</v>
      </c>
      <c r="AW221" s="119" t="s">
        <v>74</v>
      </c>
      <c r="AX221" s="119" t="s">
        <v>11</v>
      </c>
      <c r="AY221" s="120" t="s">
        <v>103</v>
      </c>
    </row>
    <row r="222" spans="2:65" s="2" customFormat="1" ht="16.5" customHeight="1">
      <c r="B222" s="3"/>
      <c r="C222" s="145" t="s">
        <v>670</v>
      </c>
      <c r="D222" s="145" t="s">
        <v>110</v>
      </c>
      <c r="E222" s="144" t="s">
        <v>1169</v>
      </c>
      <c r="F222" s="143" t="s">
        <v>1168</v>
      </c>
      <c r="G222" s="142" t="s">
        <v>111</v>
      </c>
      <c r="H222" s="141">
        <v>19.2</v>
      </c>
      <c r="I222" s="140"/>
      <c r="J222" s="139">
        <f>ROUND(I222*H222,2)</f>
        <v>0</v>
      </c>
      <c r="K222" s="138"/>
      <c r="L222" s="3"/>
      <c r="M222" s="137" t="s">
        <v>0</v>
      </c>
      <c r="N222" s="136" t="s">
        <v>66</v>
      </c>
      <c r="P222" s="135">
        <f>O222*H222</f>
        <v>0</v>
      </c>
      <c r="Q222" s="135">
        <v>0</v>
      </c>
      <c r="R222" s="135">
        <f>Q222*H222</f>
        <v>0</v>
      </c>
      <c r="S222" s="135">
        <v>0</v>
      </c>
      <c r="T222" s="134">
        <f>S222*H222</f>
        <v>0</v>
      </c>
      <c r="AR222" s="132" t="s">
        <v>122</v>
      </c>
      <c r="AT222" s="132" t="s">
        <v>110</v>
      </c>
      <c r="AU222" s="132" t="s">
        <v>4</v>
      </c>
      <c r="AY222" s="103" t="s">
        <v>103</v>
      </c>
      <c r="BE222" s="133">
        <f>IF(N222="základní",J222,0)</f>
        <v>0</v>
      </c>
      <c r="BF222" s="133">
        <f>IF(N222="snížená",J222,0)</f>
        <v>0</v>
      </c>
      <c r="BG222" s="133">
        <f>IF(N222="zákl. přenesená",J222,0)</f>
        <v>0</v>
      </c>
      <c r="BH222" s="133">
        <f>IF(N222="sníž. přenesená",J222,0)</f>
        <v>0</v>
      </c>
      <c r="BI222" s="133">
        <f>IF(N222="nulová",J222,0)</f>
        <v>0</v>
      </c>
      <c r="BJ222" s="103" t="s">
        <v>11</v>
      </c>
      <c r="BK222" s="133">
        <f>ROUND(I222*H222,2)</f>
        <v>0</v>
      </c>
      <c r="BL222" s="103" t="s">
        <v>122</v>
      </c>
      <c r="BM222" s="132" t="s">
        <v>1167</v>
      </c>
    </row>
    <row r="223" spans="2:65" s="2" customFormat="1" ht="17.399999999999999">
      <c r="B223" s="3"/>
      <c r="D223" s="128" t="s">
        <v>106</v>
      </c>
      <c r="F223" s="131" t="s">
        <v>1166</v>
      </c>
      <c r="I223" s="130"/>
      <c r="L223" s="3"/>
      <c r="M223" s="129"/>
      <c r="T223" s="62"/>
      <c r="AT223" s="103" t="s">
        <v>106</v>
      </c>
      <c r="AU223" s="103" t="s">
        <v>4</v>
      </c>
    </row>
    <row r="224" spans="2:65" s="2" customFormat="1">
      <c r="B224" s="3"/>
      <c r="D224" s="160" t="s">
        <v>118</v>
      </c>
      <c r="F224" s="159" t="s">
        <v>1165</v>
      </c>
      <c r="I224" s="130"/>
      <c r="L224" s="3"/>
      <c r="M224" s="129"/>
      <c r="T224" s="62"/>
      <c r="AT224" s="103" t="s">
        <v>118</v>
      </c>
      <c r="AU224" s="103" t="s">
        <v>4</v>
      </c>
    </row>
    <row r="225" spans="2:65" s="119" customFormat="1">
      <c r="B225" s="124"/>
      <c r="D225" s="128" t="s">
        <v>104</v>
      </c>
      <c r="E225" s="120" t="s">
        <v>0</v>
      </c>
      <c r="F225" s="127" t="s">
        <v>1164</v>
      </c>
      <c r="H225" s="126">
        <v>19.2</v>
      </c>
      <c r="I225" s="125"/>
      <c r="L225" s="124"/>
      <c r="M225" s="162"/>
      <c r="T225" s="161"/>
      <c r="AT225" s="120" t="s">
        <v>104</v>
      </c>
      <c r="AU225" s="120" t="s">
        <v>4</v>
      </c>
      <c r="AV225" s="119" t="s">
        <v>4</v>
      </c>
      <c r="AW225" s="119" t="s">
        <v>74</v>
      </c>
      <c r="AX225" s="119" t="s">
        <v>11</v>
      </c>
      <c r="AY225" s="120" t="s">
        <v>103</v>
      </c>
    </row>
    <row r="226" spans="2:65" s="2" customFormat="1" ht="21.75" customHeight="1">
      <c r="B226" s="3"/>
      <c r="C226" s="145" t="s">
        <v>661</v>
      </c>
      <c r="D226" s="145" t="s">
        <v>110</v>
      </c>
      <c r="E226" s="144" t="s">
        <v>1163</v>
      </c>
      <c r="F226" s="143" t="s">
        <v>1162</v>
      </c>
      <c r="G226" s="142" t="s">
        <v>171</v>
      </c>
      <c r="H226" s="141">
        <v>6.4</v>
      </c>
      <c r="I226" s="140"/>
      <c r="J226" s="139">
        <f>ROUND(I226*H226,2)</f>
        <v>0</v>
      </c>
      <c r="K226" s="138"/>
      <c r="L226" s="3"/>
      <c r="M226" s="137" t="s">
        <v>0</v>
      </c>
      <c r="N226" s="136" t="s">
        <v>66</v>
      </c>
      <c r="P226" s="135">
        <f>O226*H226</f>
        <v>0</v>
      </c>
      <c r="Q226" s="135">
        <v>4.6000000000000001E-4</v>
      </c>
      <c r="R226" s="135">
        <f>Q226*H226</f>
        <v>2.9440000000000004E-3</v>
      </c>
      <c r="S226" s="135">
        <v>0</v>
      </c>
      <c r="T226" s="134">
        <f>S226*H226</f>
        <v>0</v>
      </c>
      <c r="AR226" s="132" t="s">
        <v>122</v>
      </c>
      <c r="AT226" s="132" t="s">
        <v>110</v>
      </c>
      <c r="AU226" s="132" t="s">
        <v>4</v>
      </c>
      <c r="AY226" s="103" t="s">
        <v>103</v>
      </c>
      <c r="BE226" s="133">
        <f>IF(N226="základní",J226,0)</f>
        <v>0</v>
      </c>
      <c r="BF226" s="133">
        <f>IF(N226="snížená",J226,0)</f>
        <v>0</v>
      </c>
      <c r="BG226" s="133">
        <f>IF(N226="zákl. přenesená",J226,0)</f>
        <v>0</v>
      </c>
      <c r="BH226" s="133">
        <f>IF(N226="sníž. přenesená",J226,0)</f>
        <v>0</v>
      </c>
      <c r="BI226" s="133">
        <f>IF(N226="nulová",J226,0)</f>
        <v>0</v>
      </c>
      <c r="BJ226" s="103" t="s">
        <v>11</v>
      </c>
      <c r="BK226" s="133">
        <f>ROUND(I226*H226,2)</f>
        <v>0</v>
      </c>
      <c r="BL226" s="103" t="s">
        <v>122</v>
      </c>
      <c r="BM226" s="132" t="s">
        <v>1161</v>
      </c>
    </row>
    <row r="227" spans="2:65" s="2" customFormat="1" ht="17.399999999999999">
      <c r="B227" s="3"/>
      <c r="D227" s="128" t="s">
        <v>106</v>
      </c>
      <c r="F227" s="131" t="s">
        <v>1160</v>
      </c>
      <c r="I227" s="130"/>
      <c r="L227" s="3"/>
      <c r="M227" s="129"/>
      <c r="T227" s="62"/>
      <c r="AT227" s="103" t="s">
        <v>106</v>
      </c>
      <c r="AU227" s="103" t="s">
        <v>4</v>
      </c>
    </row>
    <row r="228" spans="2:65" s="2" customFormat="1">
      <c r="B228" s="3"/>
      <c r="D228" s="160" t="s">
        <v>118</v>
      </c>
      <c r="F228" s="159" t="s">
        <v>1159</v>
      </c>
      <c r="I228" s="130"/>
      <c r="L228" s="3"/>
      <c r="M228" s="129"/>
      <c r="T228" s="62"/>
      <c r="AT228" s="103" t="s">
        <v>118</v>
      </c>
      <c r="AU228" s="103" t="s">
        <v>4</v>
      </c>
    </row>
    <row r="229" spans="2:65" s="119" customFormat="1">
      <c r="B229" s="124"/>
      <c r="D229" s="128" t="s">
        <v>104</v>
      </c>
      <c r="E229" s="120" t="s">
        <v>0</v>
      </c>
      <c r="F229" s="127" t="s">
        <v>1124</v>
      </c>
      <c r="H229" s="126">
        <v>6.4</v>
      </c>
      <c r="I229" s="125"/>
      <c r="L229" s="124"/>
      <c r="M229" s="162"/>
      <c r="T229" s="161"/>
      <c r="AT229" s="120" t="s">
        <v>104</v>
      </c>
      <c r="AU229" s="120" t="s">
        <v>4</v>
      </c>
      <c r="AV229" s="119" t="s">
        <v>4</v>
      </c>
      <c r="AW229" s="119" t="s">
        <v>74</v>
      </c>
      <c r="AX229" s="119" t="s">
        <v>11</v>
      </c>
      <c r="AY229" s="120" t="s">
        <v>103</v>
      </c>
    </row>
    <row r="230" spans="2:65" s="2" customFormat="1" ht="24.15" customHeight="1">
      <c r="B230" s="3"/>
      <c r="C230" s="145" t="s">
        <v>650</v>
      </c>
      <c r="D230" s="145" t="s">
        <v>110</v>
      </c>
      <c r="E230" s="144" t="s">
        <v>1158</v>
      </c>
      <c r="F230" s="143" t="s">
        <v>1157</v>
      </c>
      <c r="G230" s="142" t="s">
        <v>171</v>
      </c>
      <c r="H230" s="141">
        <v>6.4</v>
      </c>
      <c r="I230" s="140"/>
      <c r="J230" s="139">
        <f>ROUND(I230*H230,2)</f>
        <v>0</v>
      </c>
      <c r="K230" s="138"/>
      <c r="L230" s="3"/>
      <c r="M230" s="137" t="s">
        <v>0</v>
      </c>
      <c r="N230" s="136" t="s">
        <v>66</v>
      </c>
      <c r="P230" s="135">
        <f>O230*H230</f>
        <v>0</v>
      </c>
      <c r="Q230" s="135">
        <v>0</v>
      </c>
      <c r="R230" s="135">
        <f>Q230*H230</f>
        <v>0</v>
      </c>
      <c r="S230" s="135">
        <v>0</v>
      </c>
      <c r="T230" s="134">
        <f>S230*H230</f>
        <v>0</v>
      </c>
      <c r="AR230" s="132" t="s">
        <v>122</v>
      </c>
      <c r="AT230" s="132" t="s">
        <v>110</v>
      </c>
      <c r="AU230" s="132" t="s">
        <v>4</v>
      </c>
      <c r="AY230" s="103" t="s">
        <v>103</v>
      </c>
      <c r="BE230" s="133">
        <f>IF(N230="základní",J230,0)</f>
        <v>0</v>
      </c>
      <c r="BF230" s="133">
        <f>IF(N230="snížená",J230,0)</f>
        <v>0</v>
      </c>
      <c r="BG230" s="133">
        <f>IF(N230="zákl. přenesená",J230,0)</f>
        <v>0</v>
      </c>
      <c r="BH230" s="133">
        <f>IF(N230="sníž. přenesená",J230,0)</f>
        <v>0</v>
      </c>
      <c r="BI230" s="133">
        <f>IF(N230="nulová",J230,0)</f>
        <v>0</v>
      </c>
      <c r="BJ230" s="103" t="s">
        <v>11</v>
      </c>
      <c r="BK230" s="133">
        <f>ROUND(I230*H230,2)</f>
        <v>0</v>
      </c>
      <c r="BL230" s="103" t="s">
        <v>122</v>
      </c>
      <c r="BM230" s="132" t="s">
        <v>1156</v>
      </c>
    </row>
    <row r="231" spans="2:65" s="2" customFormat="1" ht="17.399999999999999">
      <c r="B231" s="3"/>
      <c r="D231" s="128" t="s">
        <v>106</v>
      </c>
      <c r="F231" s="131" t="s">
        <v>1155</v>
      </c>
      <c r="I231" s="130"/>
      <c r="L231" s="3"/>
      <c r="M231" s="129"/>
      <c r="T231" s="62"/>
      <c r="AT231" s="103" t="s">
        <v>106</v>
      </c>
      <c r="AU231" s="103" t="s">
        <v>4</v>
      </c>
    </row>
    <row r="232" spans="2:65" s="2" customFormat="1">
      <c r="B232" s="3"/>
      <c r="D232" s="160" t="s">
        <v>118</v>
      </c>
      <c r="F232" s="159" t="s">
        <v>1154</v>
      </c>
      <c r="I232" s="130"/>
      <c r="L232" s="3"/>
      <c r="M232" s="129"/>
      <c r="T232" s="62"/>
      <c r="AT232" s="103" t="s">
        <v>118</v>
      </c>
      <c r="AU232" s="103" t="s">
        <v>4</v>
      </c>
    </row>
    <row r="233" spans="2:65" s="119" customFormat="1">
      <c r="B233" s="124"/>
      <c r="D233" s="128" t="s">
        <v>104</v>
      </c>
      <c r="E233" s="120" t="s">
        <v>0</v>
      </c>
      <c r="F233" s="127" t="s">
        <v>1124</v>
      </c>
      <c r="H233" s="126">
        <v>6.4</v>
      </c>
      <c r="I233" s="125"/>
      <c r="L233" s="124"/>
      <c r="M233" s="162"/>
      <c r="T233" s="161"/>
      <c r="AT233" s="120" t="s">
        <v>104</v>
      </c>
      <c r="AU233" s="120" t="s">
        <v>4</v>
      </c>
      <c r="AV233" s="119" t="s">
        <v>4</v>
      </c>
      <c r="AW233" s="119" t="s">
        <v>74</v>
      </c>
      <c r="AX233" s="119" t="s">
        <v>11</v>
      </c>
      <c r="AY233" s="120" t="s">
        <v>103</v>
      </c>
    </row>
    <row r="234" spans="2:65" s="2" customFormat="1" ht="62.7" customHeight="1">
      <c r="B234" s="3"/>
      <c r="C234" s="145" t="s">
        <v>643</v>
      </c>
      <c r="D234" s="145" t="s">
        <v>110</v>
      </c>
      <c r="E234" s="144" t="s">
        <v>725</v>
      </c>
      <c r="F234" s="143" t="s">
        <v>722</v>
      </c>
      <c r="G234" s="142" t="s">
        <v>171</v>
      </c>
      <c r="H234" s="141">
        <v>37.128</v>
      </c>
      <c r="I234" s="140"/>
      <c r="J234" s="139">
        <f>ROUND(I234*H234,2)</f>
        <v>0</v>
      </c>
      <c r="K234" s="138"/>
      <c r="L234" s="3"/>
      <c r="M234" s="137" t="s">
        <v>0</v>
      </c>
      <c r="N234" s="136" t="s">
        <v>66</v>
      </c>
      <c r="P234" s="135">
        <f>O234*H234</f>
        <v>0</v>
      </c>
      <c r="Q234" s="135">
        <v>0</v>
      </c>
      <c r="R234" s="135">
        <f>Q234*H234</f>
        <v>0</v>
      </c>
      <c r="S234" s="135">
        <v>0</v>
      </c>
      <c r="T234" s="134">
        <f>S234*H234</f>
        <v>0</v>
      </c>
      <c r="AR234" s="132" t="s">
        <v>122</v>
      </c>
      <c r="AT234" s="132" t="s">
        <v>110</v>
      </c>
      <c r="AU234" s="132" t="s">
        <v>4</v>
      </c>
      <c r="AY234" s="103" t="s">
        <v>103</v>
      </c>
      <c r="BE234" s="133">
        <f>IF(N234="základní",J234,0)</f>
        <v>0</v>
      </c>
      <c r="BF234" s="133">
        <f>IF(N234="snížená",J234,0)</f>
        <v>0</v>
      </c>
      <c r="BG234" s="133">
        <f>IF(N234="zákl. přenesená",J234,0)</f>
        <v>0</v>
      </c>
      <c r="BH234" s="133">
        <f>IF(N234="sníž. přenesená",J234,0)</f>
        <v>0</v>
      </c>
      <c r="BI234" s="133">
        <f>IF(N234="nulová",J234,0)</f>
        <v>0</v>
      </c>
      <c r="BJ234" s="103" t="s">
        <v>11</v>
      </c>
      <c r="BK234" s="133">
        <f>ROUND(I234*H234,2)</f>
        <v>0</v>
      </c>
      <c r="BL234" s="103" t="s">
        <v>122</v>
      </c>
      <c r="BM234" s="132" t="s">
        <v>1153</v>
      </c>
    </row>
    <row r="235" spans="2:65" s="2" customFormat="1" ht="34.799999999999997">
      <c r="B235" s="3"/>
      <c r="D235" s="128" t="s">
        <v>106</v>
      </c>
      <c r="F235" s="131" t="s">
        <v>722</v>
      </c>
      <c r="I235" s="130"/>
      <c r="L235" s="3"/>
      <c r="M235" s="129"/>
      <c r="T235" s="62"/>
      <c r="AT235" s="103" t="s">
        <v>106</v>
      </c>
      <c r="AU235" s="103" t="s">
        <v>4</v>
      </c>
    </row>
    <row r="236" spans="2:65" s="191" customFormat="1">
      <c r="B236" s="195"/>
      <c r="D236" s="128" t="s">
        <v>104</v>
      </c>
      <c r="E236" s="192" t="s">
        <v>0</v>
      </c>
      <c r="F236" s="197" t="s">
        <v>655</v>
      </c>
      <c r="H236" s="192" t="s">
        <v>0</v>
      </c>
      <c r="I236" s="196"/>
      <c r="L236" s="195"/>
      <c r="M236" s="194"/>
      <c r="T236" s="193"/>
      <c r="AT236" s="192" t="s">
        <v>104</v>
      </c>
      <c r="AU236" s="192" t="s">
        <v>4</v>
      </c>
      <c r="AV236" s="191" t="s">
        <v>11</v>
      </c>
      <c r="AW236" s="191" t="s">
        <v>74</v>
      </c>
      <c r="AX236" s="191" t="s">
        <v>30</v>
      </c>
      <c r="AY236" s="192" t="s">
        <v>103</v>
      </c>
    </row>
    <row r="237" spans="2:65" s="119" customFormat="1">
      <c r="B237" s="124"/>
      <c r="D237" s="128" t="s">
        <v>104</v>
      </c>
      <c r="E237" s="120" t="s">
        <v>0</v>
      </c>
      <c r="F237" s="127" t="s">
        <v>1140</v>
      </c>
      <c r="H237" s="126">
        <v>31.488</v>
      </c>
      <c r="I237" s="125"/>
      <c r="L237" s="124"/>
      <c r="M237" s="162"/>
      <c r="T237" s="161"/>
      <c r="AT237" s="120" t="s">
        <v>104</v>
      </c>
      <c r="AU237" s="120" t="s">
        <v>4</v>
      </c>
      <c r="AV237" s="119" t="s">
        <v>4</v>
      </c>
      <c r="AW237" s="119" t="s">
        <v>74</v>
      </c>
      <c r="AX237" s="119" t="s">
        <v>30</v>
      </c>
      <c r="AY237" s="120" t="s">
        <v>103</v>
      </c>
    </row>
    <row r="238" spans="2:65" s="119" customFormat="1">
      <c r="B238" s="124"/>
      <c r="D238" s="128" t="s">
        <v>104</v>
      </c>
      <c r="E238" s="120" t="s">
        <v>0</v>
      </c>
      <c r="F238" s="127" t="s">
        <v>1139</v>
      </c>
      <c r="H238" s="126">
        <v>3.84</v>
      </c>
      <c r="I238" s="125"/>
      <c r="L238" s="124"/>
      <c r="M238" s="162"/>
      <c r="T238" s="161"/>
      <c r="AT238" s="120" t="s">
        <v>104</v>
      </c>
      <c r="AU238" s="120" t="s">
        <v>4</v>
      </c>
      <c r="AV238" s="119" t="s">
        <v>4</v>
      </c>
      <c r="AW238" s="119" t="s">
        <v>74</v>
      </c>
      <c r="AX238" s="119" t="s">
        <v>30</v>
      </c>
      <c r="AY238" s="120" t="s">
        <v>103</v>
      </c>
    </row>
    <row r="239" spans="2:65" s="119" customFormat="1">
      <c r="B239" s="124"/>
      <c r="D239" s="128" t="s">
        <v>104</v>
      </c>
      <c r="E239" s="120" t="s">
        <v>0</v>
      </c>
      <c r="F239" s="127" t="s">
        <v>1152</v>
      </c>
      <c r="H239" s="126">
        <v>1.8</v>
      </c>
      <c r="I239" s="125"/>
      <c r="L239" s="124"/>
      <c r="M239" s="162"/>
      <c r="T239" s="161"/>
      <c r="AT239" s="120" t="s">
        <v>104</v>
      </c>
      <c r="AU239" s="120" t="s">
        <v>4</v>
      </c>
      <c r="AV239" s="119" t="s">
        <v>4</v>
      </c>
      <c r="AW239" s="119" t="s">
        <v>74</v>
      </c>
      <c r="AX239" s="119" t="s">
        <v>30</v>
      </c>
      <c r="AY239" s="120" t="s">
        <v>103</v>
      </c>
    </row>
    <row r="240" spans="2:65" s="163" customFormat="1">
      <c r="B240" s="167"/>
      <c r="D240" s="128" t="s">
        <v>104</v>
      </c>
      <c r="E240" s="164" t="s">
        <v>0</v>
      </c>
      <c r="F240" s="170" t="s">
        <v>183</v>
      </c>
      <c r="H240" s="169">
        <v>37.128</v>
      </c>
      <c r="I240" s="168"/>
      <c r="L240" s="167"/>
      <c r="M240" s="166"/>
      <c r="T240" s="165"/>
      <c r="AT240" s="164" t="s">
        <v>104</v>
      </c>
      <c r="AU240" s="164" t="s">
        <v>4</v>
      </c>
      <c r="AV240" s="163" t="s">
        <v>122</v>
      </c>
      <c r="AW240" s="163" t="s">
        <v>74</v>
      </c>
      <c r="AX240" s="163" t="s">
        <v>11</v>
      </c>
      <c r="AY240" s="164" t="s">
        <v>103</v>
      </c>
    </row>
    <row r="241" spans="2:65" s="2" customFormat="1" ht="62.7" customHeight="1">
      <c r="B241" s="3"/>
      <c r="C241" s="145" t="s">
        <v>636</v>
      </c>
      <c r="D241" s="145" t="s">
        <v>110</v>
      </c>
      <c r="E241" s="144" t="s">
        <v>718</v>
      </c>
      <c r="F241" s="143" t="s">
        <v>715</v>
      </c>
      <c r="G241" s="142" t="s">
        <v>171</v>
      </c>
      <c r="H241" s="141">
        <v>23.552</v>
      </c>
      <c r="I241" s="140"/>
      <c r="J241" s="139">
        <f>ROUND(I241*H241,2)</f>
        <v>0</v>
      </c>
      <c r="K241" s="138"/>
      <c r="L241" s="3"/>
      <c r="M241" s="137" t="s">
        <v>0</v>
      </c>
      <c r="N241" s="136" t="s">
        <v>66</v>
      </c>
      <c r="P241" s="135">
        <f>O241*H241</f>
        <v>0</v>
      </c>
      <c r="Q241" s="135">
        <v>0</v>
      </c>
      <c r="R241" s="135">
        <f>Q241*H241</f>
        <v>0</v>
      </c>
      <c r="S241" s="135">
        <v>0</v>
      </c>
      <c r="T241" s="134">
        <f>S241*H241</f>
        <v>0</v>
      </c>
      <c r="AR241" s="132" t="s">
        <v>122</v>
      </c>
      <c r="AT241" s="132" t="s">
        <v>110</v>
      </c>
      <c r="AU241" s="132" t="s">
        <v>4</v>
      </c>
      <c r="AY241" s="103" t="s">
        <v>103</v>
      </c>
      <c r="BE241" s="133">
        <f>IF(N241="základní",J241,0)</f>
        <v>0</v>
      </c>
      <c r="BF241" s="133">
        <f>IF(N241="snížená",J241,0)</f>
        <v>0</v>
      </c>
      <c r="BG241" s="133">
        <f>IF(N241="zákl. přenesená",J241,0)</f>
        <v>0</v>
      </c>
      <c r="BH241" s="133">
        <f>IF(N241="sníž. přenesená",J241,0)</f>
        <v>0</v>
      </c>
      <c r="BI241" s="133">
        <f>IF(N241="nulová",J241,0)</f>
        <v>0</v>
      </c>
      <c r="BJ241" s="103" t="s">
        <v>11</v>
      </c>
      <c r="BK241" s="133">
        <f>ROUND(I241*H241,2)</f>
        <v>0</v>
      </c>
      <c r="BL241" s="103" t="s">
        <v>122</v>
      </c>
      <c r="BM241" s="132" t="s">
        <v>1151</v>
      </c>
    </row>
    <row r="242" spans="2:65" s="2" customFormat="1" ht="34.799999999999997">
      <c r="B242" s="3"/>
      <c r="D242" s="128" t="s">
        <v>106</v>
      </c>
      <c r="F242" s="131" t="s">
        <v>715</v>
      </c>
      <c r="I242" s="130"/>
      <c r="L242" s="3"/>
      <c r="M242" s="129"/>
      <c r="T242" s="62"/>
      <c r="AT242" s="103" t="s">
        <v>106</v>
      </c>
      <c r="AU242" s="103" t="s">
        <v>4</v>
      </c>
    </row>
    <row r="243" spans="2:65" s="191" customFormat="1">
      <c r="B243" s="195"/>
      <c r="D243" s="128" t="s">
        <v>104</v>
      </c>
      <c r="E243" s="192" t="s">
        <v>0</v>
      </c>
      <c r="F243" s="197" t="s">
        <v>655</v>
      </c>
      <c r="H243" s="192" t="s">
        <v>0</v>
      </c>
      <c r="I243" s="196"/>
      <c r="L243" s="195"/>
      <c r="M243" s="194"/>
      <c r="T243" s="193"/>
      <c r="AT243" s="192" t="s">
        <v>104</v>
      </c>
      <c r="AU243" s="192" t="s">
        <v>4</v>
      </c>
      <c r="AV243" s="191" t="s">
        <v>11</v>
      </c>
      <c r="AW243" s="191" t="s">
        <v>74</v>
      </c>
      <c r="AX243" s="191" t="s">
        <v>30</v>
      </c>
      <c r="AY243" s="192" t="s">
        <v>103</v>
      </c>
    </row>
    <row r="244" spans="2:65" s="119" customFormat="1">
      <c r="B244" s="124"/>
      <c r="D244" s="128" t="s">
        <v>104</v>
      </c>
      <c r="E244" s="120" t="s">
        <v>0</v>
      </c>
      <c r="F244" s="127" t="s">
        <v>1136</v>
      </c>
      <c r="H244" s="126">
        <v>20.992000000000001</v>
      </c>
      <c r="I244" s="125"/>
      <c r="L244" s="124"/>
      <c r="M244" s="162"/>
      <c r="T244" s="161"/>
      <c r="AT244" s="120" t="s">
        <v>104</v>
      </c>
      <c r="AU244" s="120" t="s">
        <v>4</v>
      </c>
      <c r="AV244" s="119" t="s">
        <v>4</v>
      </c>
      <c r="AW244" s="119" t="s">
        <v>74</v>
      </c>
      <c r="AX244" s="119" t="s">
        <v>30</v>
      </c>
      <c r="AY244" s="120" t="s">
        <v>103</v>
      </c>
    </row>
    <row r="245" spans="2:65" s="119" customFormat="1">
      <c r="B245" s="124"/>
      <c r="D245" s="128" t="s">
        <v>104</v>
      </c>
      <c r="E245" s="120" t="s">
        <v>0</v>
      </c>
      <c r="F245" s="127" t="s">
        <v>1135</v>
      </c>
      <c r="H245" s="126">
        <v>2.56</v>
      </c>
      <c r="I245" s="125"/>
      <c r="L245" s="124"/>
      <c r="M245" s="162"/>
      <c r="T245" s="161"/>
      <c r="AT245" s="120" t="s">
        <v>104</v>
      </c>
      <c r="AU245" s="120" t="s">
        <v>4</v>
      </c>
      <c r="AV245" s="119" t="s">
        <v>4</v>
      </c>
      <c r="AW245" s="119" t="s">
        <v>74</v>
      </c>
      <c r="AX245" s="119" t="s">
        <v>30</v>
      </c>
      <c r="AY245" s="120" t="s">
        <v>103</v>
      </c>
    </row>
    <row r="246" spans="2:65" s="163" customFormat="1">
      <c r="B246" s="167"/>
      <c r="D246" s="128" t="s">
        <v>104</v>
      </c>
      <c r="E246" s="164" t="s">
        <v>0</v>
      </c>
      <c r="F246" s="170" t="s">
        <v>183</v>
      </c>
      <c r="H246" s="169">
        <v>23.552</v>
      </c>
      <c r="I246" s="168"/>
      <c r="L246" s="167"/>
      <c r="M246" s="166"/>
      <c r="T246" s="165"/>
      <c r="AT246" s="164" t="s">
        <v>104</v>
      </c>
      <c r="AU246" s="164" t="s">
        <v>4</v>
      </c>
      <c r="AV246" s="163" t="s">
        <v>122</v>
      </c>
      <c r="AW246" s="163" t="s">
        <v>74</v>
      </c>
      <c r="AX246" s="163" t="s">
        <v>11</v>
      </c>
      <c r="AY246" s="164" t="s">
        <v>103</v>
      </c>
    </row>
    <row r="247" spans="2:65" s="2" customFormat="1" ht="62.7" customHeight="1">
      <c r="B247" s="3"/>
      <c r="C247" s="145" t="s">
        <v>630</v>
      </c>
      <c r="D247" s="145" t="s">
        <v>110</v>
      </c>
      <c r="E247" s="144" t="s">
        <v>712</v>
      </c>
      <c r="F247" s="143" t="s">
        <v>709</v>
      </c>
      <c r="G247" s="142" t="s">
        <v>171</v>
      </c>
      <c r="H247" s="141">
        <v>35.328000000000003</v>
      </c>
      <c r="I247" s="140"/>
      <c r="J247" s="139">
        <f>ROUND(I247*H247,2)</f>
        <v>0</v>
      </c>
      <c r="K247" s="138"/>
      <c r="L247" s="3"/>
      <c r="M247" s="137" t="s">
        <v>0</v>
      </c>
      <c r="N247" s="136" t="s">
        <v>66</v>
      </c>
      <c r="P247" s="135">
        <f>O247*H247</f>
        <v>0</v>
      </c>
      <c r="Q247" s="135">
        <v>0</v>
      </c>
      <c r="R247" s="135">
        <f>Q247*H247</f>
        <v>0</v>
      </c>
      <c r="S247" s="135">
        <v>0</v>
      </c>
      <c r="T247" s="134">
        <f>S247*H247</f>
        <v>0</v>
      </c>
      <c r="AR247" s="132" t="s">
        <v>122</v>
      </c>
      <c r="AT247" s="132" t="s">
        <v>110</v>
      </c>
      <c r="AU247" s="132" t="s">
        <v>4</v>
      </c>
      <c r="AY247" s="103" t="s">
        <v>103</v>
      </c>
      <c r="BE247" s="133">
        <f>IF(N247="základní",J247,0)</f>
        <v>0</v>
      </c>
      <c r="BF247" s="133">
        <f>IF(N247="snížená",J247,0)</f>
        <v>0</v>
      </c>
      <c r="BG247" s="133">
        <f>IF(N247="zákl. přenesená",J247,0)</f>
        <v>0</v>
      </c>
      <c r="BH247" s="133">
        <f>IF(N247="sníž. přenesená",J247,0)</f>
        <v>0</v>
      </c>
      <c r="BI247" s="133">
        <f>IF(N247="nulová",J247,0)</f>
        <v>0</v>
      </c>
      <c r="BJ247" s="103" t="s">
        <v>11</v>
      </c>
      <c r="BK247" s="133">
        <f>ROUND(I247*H247,2)</f>
        <v>0</v>
      </c>
      <c r="BL247" s="103" t="s">
        <v>122</v>
      </c>
      <c r="BM247" s="132" t="s">
        <v>1150</v>
      </c>
    </row>
    <row r="248" spans="2:65" s="2" customFormat="1" ht="34.799999999999997">
      <c r="B248" s="3"/>
      <c r="D248" s="128" t="s">
        <v>106</v>
      </c>
      <c r="F248" s="131" t="s">
        <v>709</v>
      </c>
      <c r="I248" s="130"/>
      <c r="L248" s="3"/>
      <c r="M248" s="129"/>
      <c r="T248" s="62"/>
      <c r="AT248" s="103" t="s">
        <v>106</v>
      </c>
      <c r="AU248" s="103" t="s">
        <v>4</v>
      </c>
    </row>
    <row r="249" spans="2:65" s="191" customFormat="1">
      <c r="B249" s="195"/>
      <c r="D249" s="128" t="s">
        <v>104</v>
      </c>
      <c r="E249" s="192" t="s">
        <v>0</v>
      </c>
      <c r="F249" s="197" t="s">
        <v>663</v>
      </c>
      <c r="H249" s="192" t="s">
        <v>0</v>
      </c>
      <c r="I249" s="196"/>
      <c r="L249" s="195"/>
      <c r="M249" s="194"/>
      <c r="T249" s="193"/>
      <c r="AT249" s="192" t="s">
        <v>104</v>
      </c>
      <c r="AU249" s="192" t="s">
        <v>4</v>
      </c>
      <c r="AV249" s="191" t="s">
        <v>11</v>
      </c>
      <c r="AW249" s="191" t="s">
        <v>74</v>
      </c>
      <c r="AX249" s="191" t="s">
        <v>30</v>
      </c>
      <c r="AY249" s="192" t="s">
        <v>103</v>
      </c>
    </row>
    <row r="250" spans="2:65" s="119" customFormat="1">
      <c r="B250" s="124"/>
      <c r="D250" s="128" t="s">
        <v>104</v>
      </c>
      <c r="E250" s="120" t="s">
        <v>0</v>
      </c>
      <c r="F250" s="127" t="s">
        <v>1133</v>
      </c>
      <c r="H250" s="126">
        <v>52.48</v>
      </c>
      <c r="I250" s="125"/>
      <c r="L250" s="124"/>
      <c r="M250" s="162"/>
      <c r="T250" s="161"/>
      <c r="AT250" s="120" t="s">
        <v>104</v>
      </c>
      <c r="AU250" s="120" t="s">
        <v>4</v>
      </c>
      <c r="AV250" s="119" t="s">
        <v>4</v>
      </c>
      <c r="AW250" s="119" t="s">
        <v>74</v>
      </c>
      <c r="AX250" s="119" t="s">
        <v>30</v>
      </c>
      <c r="AY250" s="120" t="s">
        <v>103</v>
      </c>
    </row>
    <row r="251" spans="2:65" s="119" customFormat="1">
      <c r="B251" s="124"/>
      <c r="D251" s="128" t="s">
        <v>104</v>
      </c>
      <c r="E251" s="120" t="s">
        <v>0</v>
      </c>
      <c r="F251" s="127" t="s">
        <v>1132</v>
      </c>
      <c r="H251" s="126">
        <v>6.4</v>
      </c>
      <c r="I251" s="125"/>
      <c r="L251" s="124"/>
      <c r="M251" s="162"/>
      <c r="T251" s="161"/>
      <c r="AT251" s="120" t="s">
        <v>104</v>
      </c>
      <c r="AU251" s="120" t="s">
        <v>4</v>
      </c>
      <c r="AV251" s="119" t="s">
        <v>4</v>
      </c>
      <c r="AW251" s="119" t="s">
        <v>74</v>
      </c>
      <c r="AX251" s="119" t="s">
        <v>30</v>
      </c>
      <c r="AY251" s="120" t="s">
        <v>103</v>
      </c>
    </row>
    <row r="252" spans="2:65" s="119" customFormat="1">
      <c r="B252" s="124"/>
      <c r="D252" s="128" t="s">
        <v>104</v>
      </c>
      <c r="E252" s="120" t="s">
        <v>0</v>
      </c>
      <c r="F252" s="127" t="s">
        <v>1149</v>
      </c>
      <c r="H252" s="126">
        <v>-23.552</v>
      </c>
      <c r="I252" s="125"/>
      <c r="L252" s="124"/>
      <c r="M252" s="162"/>
      <c r="T252" s="161"/>
      <c r="AT252" s="120" t="s">
        <v>104</v>
      </c>
      <c r="AU252" s="120" t="s">
        <v>4</v>
      </c>
      <c r="AV252" s="119" t="s">
        <v>4</v>
      </c>
      <c r="AW252" s="119" t="s">
        <v>74</v>
      </c>
      <c r="AX252" s="119" t="s">
        <v>30</v>
      </c>
      <c r="AY252" s="120" t="s">
        <v>103</v>
      </c>
    </row>
    <row r="253" spans="2:65" s="163" customFormat="1">
      <c r="B253" s="167"/>
      <c r="D253" s="128" t="s">
        <v>104</v>
      </c>
      <c r="E253" s="164" t="s">
        <v>0</v>
      </c>
      <c r="F253" s="170" t="s">
        <v>183</v>
      </c>
      <c r="H253" s="169">
        <v>35.328000000000003</v>
      </c>
      <c r="I253" s="168"/>
      <c r="L253" s="167"/>
      <c r="M253" s="166"/>
      <c r="T253" s="165"/>
      <c r="AT253" s="164" t="s">
        <v>104</v>
      </c>
      <c r="AU253" s="164" t="s">
        <v>4</v>
      </c>
      <c r="AV253" s="163" t="s">
        <v>122</v>
      </c>
      <c r="AW253" s="163" t="s">
        <v>74</v>
      </c>
      <c r="AX253" s="163" t="s">
        <v>11</v>
      </c>
      <c r="AY253" s="164" t="s">
        <v>103</v>
      </c>
    </row>
    <row r="254" spans="2:65" s="2" customFormat="1" ht="66.75" customHeight="1">
      <c r="B254" s="3"/>
      <c r="C254" s="145" t="s">
        <v>624</v>
      </c>
      <c r="D254" s="145" t="s">
        <v>110</v>
      </c>
      <c r="E254" s="144" t="s">
        <v>705</v>
      </c>
      <c r="F254" s="143" t="s">
        <v>1147</v>
      </c>
      <c r="G254" s="142" t="s">
        <v>171</v>
      </c>
      <c r="H254" s="141">
        <v>353.28</v>
      </c>
      <c r="I254" s="140"/>
      <c r="J254" s="139">
        <f>ROUND(I254*H254,2)</f>
        <v>0</v>
      </c>
      <c r="K254" s="138"/>
      <c r="L254" s="3"/>
      <c r="M254" s="137" t="s">
        <v>0</v>
      </c>
      <c r="N254" s="136" t="s">
        <v>66</v>
      </c>
      <c r="P254" s="135">
        <f>O254*H254</f>
        <v>0</v>
      </c>
      <c r="Q254" s="135">
        <v>0</v>
      </c>
      <c r="R254" s="135">
        <f>Q254*H254</f>
        <v>0</v>
      </c>
      <c r="S254" s="135">
        <v>0</v>
      </c>
      <c r="T254" s="134">
        <f>S254*H254</f>
        <v>0</v>
      </c>
      <c r="AR254" s="132" t="s">
        <v>122</v>
      </c>
      <c r="AT254" s="132" t="s">
        <v>110</v>
      </c>
      <c r="AU254" s="132" t="s">
        <v>4</v>
      </c>
      <c r="AY254" s="103" t="s">
        <v>103</v>
      </c>
      <c r="BE254" s="133">
        <f>IF(N254="základní",J254,0)</f>
        <v>0</v>
      </c>
      <c r="BF254" s="133">
        <f>IF(N254="snížená",J254,0)</f>
        <v>0</v>
      </c>
      <c r="BG254" s="133">
        <f>IF(N254="zákl. přenesená",J254,0)</f>
        <v>0</v>
      </c>
      <c r="BH254" s="133">
        <f>IF(N254="sníž. přenesená",J254,0)</f>
        <v>0</v>
      </c>
      <c r="BI254" s="133">
        <f>IF(N254="nulová",J254,0)</f>
        <v>0</v>
      </c>
      <c r="BJ254" s="103" t="s">
        <v>11</v>
      </c>
      <c r="BK254" s="133">
        <f>ROUND(I254*H254,2)</f>
        <v>0</v>
      </c>
      <c r="BL254" s="103" t="s">
        <v>122</v>
      </c>
      <c r="BM254" s="132" t="s">
        <v>1148</v>
      </c>
    </row>
    <row r="255" spans="2:65" s="2" customFormat="1" ht="34.799999999999997">
      <c r="B255" s="3"/>
      <c r="D255" s="128" t="s">
        <v>106</v>
      </c>
      <c r="F255" s="131" t="s">
        <v>1147</v>
      </c>
      <c r="I255" s="130"/>
      <c r="L255" s="3"/>
      <c r="M255" s="129"/>
      <c r="T255" s="62"/>
      <c r="AT255" s="103" t="s">
        <v>106</v>
      </c>
      <c r="AU255" s="103" t="s">
        <v>4</v>
      </c>
    </row>
    <row r="256" spans="2:65" s="119" customFormat="1">
      <c r="B256" s="124"/>
      <c r="D256" s="128" t="s">
        <v>104</v>
      </c>
      <c r="E256" s="120" t="s">
        <v>0</v>
      </c>
      <c r="F256" s="127" t="s">
        <v>1146</v>
      </c>
      <c r="H256" s="126">
        <v>353.28</v>
      </c>
      <c r="I256" s="125"/>
      <c r="L256" s="124"/>
      <c r="M256" s="162"/>
      <c r="T256" s="161"/>
      <c r="AT256" s="120" t="s">
        <v>104</v>
      </c>
      <c r="AU256" s="120" t="s">
        <v>4</v>
      </c>
      <c r="AV256" s="119" t="s">
        <v>4</v>
      </c>
      <c r="AW256" s="119" t="s">
        <v>74</v>
      </c>
      <c r="AX256" s="119" t="s">
        <v>11</v>
      </c>
      <c r="AY256" s="120" t="s">
        <v>103</v>
      </c>
    </row>
    <row r="257" spans="2:65" s="2" customFormat="1" ht="62.7" customHeight="1">
      <c r="B257" s="3"/>
      <c r="C257" s="145" t="s">
        <v>618</v>
      </c>
      <c r="D257" s="145" t="s">
        <v>110</v>
      </c>
      <c r="E257" s="144" t="s">
        <v>698</v>
      </c>
      <c r="F257" s="143" t="s">
        <v>695</v>
      </c>
      <c r="G257" s="142" t="s">
        <v>171</v>
      </c>
      <c r="H257" s="141">
        <v>23.552</v>
      </c>
      <c r="I257" s="140"/>
      <c r="J257" s="139">
        <f>ROUND(I257*H257,2)</f>
        <v>0</v>
      </c>
      <c r="K257" s="138"/>
      <c r="L257" s="3"/>
      <c r="M257" s="137" t="s">
        <v>0</v>
      </c>
      <c r="N257" s="136" t="s">
        <v>66</v>
      </c>
      <c r="P257" s="135">
        <f>O257*H257</f>
        <v>0</v>
      </c>
      <c r="Q257" s="135">
        <v>0</v>
      </c>
      <c r="R257" s="135">
        <f>Q257*H257</f>
        <v>0</v>
      </c>
      <c r="S257" s="135">
        <v>0</v>
      </c>
      <c r="T257" s="134">
        <f>S257*H257</f>
        <v>0</v>
      </c>
      <c r="AR257" s="132" t="s">
        <v>122</v>
      </c>
      <c r="AT257" s="132" t="s">
        <v>110</v>
      </c>
      <c r="AU257" s="132" t="s">
        <v>4</v>
      </c>
      <c r="AY257" s="103" t="s">
        <v>103</v>
      </c>
      <c r="BE257" s="133">
        <f>IF(N257="základní",J257,0)</f>
        <v>0</v>
      </c>
      <c r="BF257" s="133">
        <f>IF(N257="snížená",J257,0)</f>
        <v>0</v>
      </c>
      <c r="BG257" s="133">
        <f>IF(N257="zákl. přenesená",J257,0)</f>
        <v>0</v>
      </c>
      <c r="BH257" s="133">
        <f>IF(N257="sníž. přenesená",J257,0)</f>
        <v>0</v>
      </c>
      <c r="BI257" s="133">
        <f>IF(N257="nulová",J257,0)</f>
        <v>0</v>
      </c>
      <c r="BJ257" s="103" t="s">
        <v>11</v>
      </c>
      <c r="BK257" s="133">
        <f>ROUND(I257*H257,2)</f>
        <v>0</v>
      </c>
      <c r="BL257" s="103" t="s">
        <v>122</v>
      </c>
      <c r="BM257" s="132" t="s">
        <v>1145</v>
      </c>
    </row>
    <row r="258" spans="2:65" s="2" customFormat="1" ht="34.799999999999997">
      <c r="B258" s="3"/>
      <c r="D258" s="128" t="s">
        <v>106</v>
      </c>
      <c r="F258" s="131" t="s">
        <v>695</v>
      </c>
      <c r="I258" s="130"/>
      <c r="L258" s="3"/>
      <c r="M258" s="129"/>
      <c r="T258" s="62"/>
      <c r="AT258" s="103" t="s">
        <v>106</v>
      </c>
      <c r="AU258" s="103" t="s">
        <v>4</v>
      </c>
    </row>
    <row r="259" spans="2:65" s="191" customFormat="1">
      <c r="B259" s="195"/>
      <c r="D259" s="128" t="s">
        <v>104</v>
      </c>
      <c r="E259" s="192" t="s">
        <v>0</v>
      </c>
      <c r="F259" s="197" t="s">
        <v>663</v>
      </c>
      <c r="H259" s="192" t="s">
        <v>0</v>
      </c>
      <c r="I259" s="196"/>
      <c r="L259" s="195"/>
      <c r="M259" s="194"/>
      <c r="T259" s="193"/>
      <c r="AT259" s="192" t="s">
        <v>104</v>
      </c>
      <c r="AU259" s="192" t="s">
        <v>4</v>
      </c>
      <c r="AV259" s="191" t="s">
        <v>11</v>
      </c>
      <c r="AW259" s="191" t="s">
        <v>74</v>
      </c>
      <c r="AX259" s="191" t="s">
        <v>30</v>
      </c>
      <c r="AY259" s="192" t="s">
        <v>103</v>
      </c>
    </row>
    <row r="260" spans="2:65" s="119" customFormat="1">
      <c r="B260" s="124"/>
      <c r="D260" s="128" t="s">
        <v>104</v>
      </c>
      <c r="E260" s="120" t="s">
        <v>0</v>
      </c>
      <c r="F260" s="127" t="s">
        <v>1136</v>
      </c>
      <c r="H260" s="126">
        <v>20.992000000000001</v>
      </c>
      <c r="I260" s="125"/>
      <c r="L260" s="124"/>
      <c r="M260" s="162"/>
      <c r="T260" s="161"/>
      <c r="AT260" s="120" t="s">
        <v>104</v>
      </c>
      <c r="AU260" s="120" t="s">
        <v>4</v>
      </c>
      <c r="AV260" s="119" t="s">
        <v>4</v>
      </c>
      <c r="AW260" s="119" t="s">
        <v>74</v>
      </c>
      <c r="AX260" s="119" t="s">
        <v>30</v>
      </c>
      <c r="AY260" s="120" t="s">
        <v>103</v>
      </c>
    </row>
    <row r="261" spans="2:65" s="119" customFormat="1">
      <c r="B261" s="124"/>
      <c r="D261" s="128" t="s">
        <v>104</v>
      </c>
      <c r="E261" s="120" t="s">
        <v>0</v>
      </c>
      <c r="F261" s="127" t="s">
        <v>1135</v>
      </c>
      <c r="H261" s="126">
        <v>2.56</v>
      </c>
      <c r="I261" s="125"/>
      <c r="L261" s="124"/>
      <c r="M261" s="162"/>
      <c r="T261" s="161"/>
      <c r="AT261" s="120" t="s">
        <v>104</v>
      </c>
      <c r="AU261" s="120" t="s">
        <v>4</v>
      </c>
      <c r="AV261" s="119" t="s">
        <v>4</v>
      </c>
      <c r="AW261" s="119" t="s">
        <v>74</v>
      </c>
      <c r="AX261" s="119" t="s">
        <v>30</v>
      </c>
      <c r="AY261" s="120" t="s">
        <v>103</v>
      </c>
    </row>
    <row r="262" spans="2:65" s="163" customFormat="1">
      <c r="B262" s="167"/>
      <c r="D262" s="128" t="s">
        <v>104</v>
      </c>
      <c r="E262" s="164" t="s">
        <v>0</v>
      </c>
      <c r="F262" s="170" t="s">
        <v>183</v>
      </c>
      <c r="H262" s="169">
        <v>23.552</v>
      </c>
      <c r="I262" s="168"/>
      <c r="L262" s="167"/>
      <c r="M262" s="166"/>
      <c r="T262" s="165"/>
      <c r="AT262" s="164" t="s">
        <v>104</v>
      </c>
      <c r="AU262" s="164" t="s">
        <v>4</v>
      </c>
      <c r="AV262" s="163" t="s">
        <v>122</v>
      </c>
      <c r="AW262" s="163" t="s">
        <v>74</v>
      </c>
      <c r="AX262" s="163" t="s">
        <v>11</v>
      </c>
      <c r="AY262" s="164" t="s">
        <v>103</v>
      </c>
    </row>
    <row r="263" spans="2:65" s="2" customFormat="1" ht="66.75" customHeight="1">
      <c r="B263" s="3"/>
      <c r="C263" s="145" t="s">
        <v>611</v>
      </c>
      <c r="D263" s="145" t="s">
        <v>110</v>
      </c>
      <c r="E263" s="144" t="s">
        <v>691</v>
      </c>
      <c r="F263" s="143" t="s">
        <v>688</v>
      </c>
      <c r="G263" s="142" t="s">
        <v>171</v>
      </c>
      <c r="H263" s="141">
        <v>235.52</v>
      </c>
      <c r="I263" s="140"/>
      <c r="J263" s="139">
        <f>ROUND(I263*H263,2)</f>
        <v>0</v>
      </c>
      <c r="K263" s="138"/>
      <c r="L263" s="3"/>
      <c r="M263" s="137" t="s">
        <v>0</v>
      </c>
      <c r="N263" s="136" t="s">
        <v>66</v>
      </c>
      <c r="P263" s="135">
        <f>O263*H263</f>
        <v>0</v>
      </c>
      <c r="Q263" s="135">
        <v>0</v>
      </c>
      <c r="R263" s="135">
        <f>Q263*H263</f>
        <v>0</v>
      </c>
      <c r="S263" s="135">
        <v>0</v>
      </c>
      <c r="T263" s="134">
        <f>S263*H263</f>
        <v>0</v>
      </c>
      <c r="AR263" s="132" t="s">
        <v>122</v>
      </c>
      <c r="AT263" s="132" t="s">
        <v>110</v>
      </c>
      <c r="AU263" s="132" t="s">
        <v>4</v>
      </c>
      <c r="AY263" s="103" t="s">
        <v>103</v>
      </c>
      <c r="BE263" s="133">
        <f>IF(N263="základní",J263,0)</f>
        <v>0</v>
      </c>
      <c r="BF263" s="133">
        <f>IF(N263="snížená",J263,0)</f>
        <v>0</v>
      </c>
      <c r="BG263" s="133">
        <f>IF(N263="zákl. přenesená",J263,0)</f>
        <v>0</v>
      </c>
      <c r="BH263" s="133">
        <f>IF(N263="sníž. přenesená",J263,0)</f>
        <v>0</v>
      </c>
      <c r="BI263" s="133">
        <f>IF(N263="nulová",J263,0)</f>
        <v>0</v>
      </c>
      <c r="BJ263" s="103" t="s">
        <v>11</v>
      </c>
      <c r="BK263" s="133">
        <f>ROUND(I263*H263,2)</f>
        <v>0</v>
      </c>
      <c r="BL263" s="103" t="s">
        <v>122</v>
      </c>
      <c r="BM263" s="132" t="s">
        <v>1144</v>
      </c>
    </row>
    <row r="264" spans="2:65" s="2" customFormat="1" ht="34.799999999999997">
      <c r="B264" s="3"/>
      <c r="D264" s="128" t="s">
        <v>106</v>
      </c>
      <c r="F264" s="131" t="s">
        <v>688</v>
      </c>
      <c r="I264" s="130"/>
      <c r="L264" s="3"/>
      <c r="M264" s="129"/>
      <c r="T264" s="62"/>
      <c r="AT264" s="103" t="s">
        <v>106</v>
      </c>
      <c r="AU264" s="103" t="s">
        <v>4</v>
      </c>
    </row>
    <row r="265" spans="2:65" s="119" customFormat="1">
      <c r="B265" s="124"/>
      <c r="D265" s="128" t="s">
        <v>104</v>
      </c>
      <c r="E265" s="120" t="s">
        <v>0</v>
      </c>
      <c r="F265" s="127" t="s">
        <v>1143</v>
      </c>
      <c r="H265" s="126">
        <v>235.52</v>
      </c>
      <c r="I265" s="125"/>
      <c r="L265" s="124"/>
      <c r="M265" s="162"/>
      <c r="T265" s="161"/>
      <c r="AT265" s="120" t="s">
        <v>104</v>
      </c>
      <c r="AU265" s="120" t="s">
        <v>4</v>
      </c>
      <c r="AV265" s="119" t="s">
        <v>4</v>
      </c>
      <c r="AW265" s="119" t="s">
        <v>74</v>
      </c>
      <c r="AX265" s="119" t="s">
        <v>11</v>
      </c>
      <c r="AY265" s="120" t="s">
        <v>103</v>
      </c>
    </row>
    <row r="266" spans="2:65" s="2" customFormat="1" ht="44.25" customHeight="1">
      <c r="B266" s="3"/>
      <c r="C266" s="145" t="s">
        <v>605</v>
      </c>
      <c r="D266" s="145" t="s">
        <v>110</v>
      </c>
      <c r="E266" s="144" t="s">
        <v>684</v>
      </c>
      <c r="F266" s="143" t="s">
        <v>1141</v>
      </c>
      <c r="G266" s="142" t="s">
        <v>171</v>
      </c>
      <c r="H266" s="141">
        <v>36.228000000000002</v>
      </c>
      <c r="I266" s="140"/>
      <c r="J266" s="139">
        <f>ROUND(I266*H266,2)</f>
        <v>0</v>
      </c>
      <c r="K266" s="138"/>
      <c r="L266" s="3"/>
      <c r="M266" s="137" t="s">
        <v>0</v>
      </c>
      <c r="N266" s="136" t="s">
        <v>66</v>
      </c>
      <c r="P266" s="135">
        <f>O266*H266</f>
        <v>0</v>
      </c>
      <c r="Q266" s="135">
        <v>0</v>
      </c>
      <c r="R266" s="135">
        <f>Q266*H266</f>
        <v>0</v>
      </c>
      <c r="S266" s="135">
        <v>0</v>
      </c>
      <c r="T266" s="134">
        <f>S266*H266</f>
        <v>0</v>
      </c>
      <c r="AR266" s="132" t="s">
        <v>122</v>
      </c>
      <c r="AT266" s="132" t="s">
        <v>110</v>
      </c>
      <c r="AU266" s="132" t="s">
        <v>4</v>
      </c>
      <c r="AY266" s="103" t="s">
        <v>103</v>
      </c>
      <c r="BE266" s="133">
        <f>IF(N266="základní",J266,0)</f>
        <v>0</v>
      </c>
      <c r="BF266" s="133">
        <f>IF(N266="snížená",J266,0)</f>
        <v>0</v>
      </c>
      <c r="BG266" s="133">
        <f>IF(N266="zákl. přenesená",J266,0)</f>
        <v>0</v>
      </c>
      <c r="BH266" s="133">
        <f>IF(N266="sníž. přenesená",J266,0)</f>
        <v>0</v>
      </c>
      <c r="BI266" s="133">
        <f>IF(N266="nulová",J266,0)</f>
        <v>0</v>
      </c>
      <c r="BJ266" s="103" t="s">
        <v>11</v>
      </c>
      <c r="BK266" s="133">
        <f>ROUND(I266*H266,2)</f>
        <v>0</v>
      </c>
      <c r="BL266" s="103" t="s">
        <v>122</v>
      </c>
      <c r="BM266" s="132" t="s">
        <v>1142</v>
      </c>
    </row>
    <row r="267" spans="2:65" s="2" customFormat="1" ht="26.1">
      <c r="B267" s="3"/>
      <c r="D267" s="128" t="s">
        <v>106</v>
      </c>
      <c r="F267" s="131" t="s">
        <v>1141</v>
      </c>
      <c r="I267" s="130"/>
      <c r="L267" s="3"/>
      <c r="M267" s="129"/>
      <c r="T267" s="62"/>
      <c r="AT267" s="103" t="s">
        <v>106</v>
      </c>
      <c r="AU267" s="103" t="s">
        <v>4</v>
      </c>
    </row>
    <row r="268" spans="2:65" s="191" customFormat="1">
      <c r="B268" s="195"/>
      <c r="D268" s="128" t="s">
        <v>104</v>
      </c>
      <c r="E268" s="192" t="s">
        <v>0</v>
      </c>
      <c r="F268" s="197" t="s">
        <v>672</v>
      </c>
      <c r="H268" s="192" t="s">
        <v>0</v>
      </c>
      <c r="I268" s="196"/>
      <c r="L268" s="195"/>
      <c r="M268" s="194"/>
      <c r="T268" s="193"/>
      <c r="AT268" s="192" t="s">
        <v>104</v>
      </c>
      <c r="AU268" s="192" t="s">
        <v>4</v>
      </c>
      <c r="AV268" s="191" t="s">
        <v>11</v>
      </c>
      <c r="AW268" s="191" t="s">
        <v>74</v>
      </c>
      <c r="AX268" s="191" t="s">
        <v>30</v>
      </c>
      <c r="AY268" s="192" t="s">
        <v>103</v>
      </c>
    </row>
    <row r="269" spans="2:65" s="119" customFormat="1">
      <c r="B269" s="124"/>
      <c r="D269" s="128" t="s">
        <v>104</v>
      </c>
      <c r="E269" s="120" t="s">
        <v>0</v>
      </c>
      <c r="F269" s="127" t="s">
        <v>1140</v>
      </c>
      <c r="H269" s="126">
        <v>31.488</v>
      </c>
      <c r="I269" s="125"/>
      <c r="L269" s="124"/>
      <c r="M269" s="162"/>
      <c r="T269" s="161"/>
      <c r="AT269" s="120" t="s">
        <v>104</v>
      </c>
      <c r="AU269" s="120" t="s">
        <v>4</v>
      </c>
      <c r="AV269" s="119" t="s">
        <v>4</v>
      </c>
      <c r="AW269" s="119" t="s">
        <v>74</v>
      </c>
      <c r="AX269" s="119" t="s">
        <v>30</v>
      </c>
      <c r="AY269" s="120" t="s">
        <v>103</v>
      </c>
    </row>
    <row r="270" spans="2:65" s="119" customFormat="1">
      <c r="B270" s="124"/>
      <c r="D270" s="128" t="s">
        <v>104</v>
      </c>
      <c r="E270" s="120" t="s">
        <v>0</v>
      </c>
      <c r="F270" s="127" t="s">
        <v>1139</v>
      </c>
      <c r="H270" s="126">
        <v>3.84</v>
      </c>
      <c r="I270" s="125"/>
      <c r="L270" s="124"/>
      <c r="M270" s="162"/>
      <c r="T270" s="161"/>
      <c r="AT270" s="120" t="s">
        <v>104</v>
      </c>
      <c r="AU270" s="120" t="s">
        <v>4</v>
      </c>
      <c r="AV270" s="119" t="s">
        <v>4</v>
      </c>
      <c r="AW270" s="119" t="s">
        <v>74</v>
      </c>
      <c r="AX270" s="119" t="s">
        <v>30</v>
      </c>
      <c r="AY270" s="120" t="s">
        <v>103</v>
      </c>
    </row>
    <row r="271" spans="2:65" s="119" customFormat="1">
      <c r="B271" s="124"/>
      <c r="D271" s="128" t="s">
        <v>104</v>
      </c>
      <c r="E271" s="120" t="s">
        <v>0</v>
      </c>
      <c r="F271" s="127" t="s">
        <v>1127</v>
      </c>
      <c r="H271" s="126">
        <v>0.9</v>
      </c>
      <c r="I271" s="125"/>
      <c r="L271" s="124"/>
      <c r="M271" s="162"/>
      <c r="T271" s="161"/>
      <c r="AT271" s="120" t="s">
        <v>104</v>
      </c>
      <c r="AU271" s="120" t="s">
        <v>4</v>
      </c>
      <c r="AV271" s="119" t="s">
        <v>4</v>
      </c>
      <c r="AW271" s="119" t="s">
        <v>74</v>
      </c>
      <c r="AX271" s="119" t="s">
        <v>30</v>
      </c>
      <c r="AY271" s="120" t="s">
        <v>103</v>
      </c>
    </row>
    <row r="272" spans="2:65" s="163" customFormat="1">
      <c r="B272" s="167"/>
      <c r="D272" s="128" t="s">
        <v>104</v>
      </c>
      <c r="E272" s="164" t="s">
        <v>0</v>
      </c>
      <c r="F272" s="170" t="s">
        <v>183</v>
      </c>
      <c r="H272" s="169">
        <v>36.228000000000002</v>
      </c>
      <c r="I272" s="168"/>
      <c r="L272" s="167"/>
      <c r="M272" s="166"/>
      <c r="T272" s="165"/>
      <c r="AT272" s="164" t="s">
        <v>104</v>
      </c>
      <c r="AU272" s="164" t="s">
        <v>4</v>
      </c>
      <c r="AV272" s="163" t="s">
        <v>122</v>
      </c>
      <c r="AW272" s="163" t="s">
        <v>74</v>
      </c>
      <c r="AX272" s="163" t="s">
        <v>11</v>
      </c>
      <c r="AY272" s="164" t="s">
        <v>103</v>
      </c>
    </row>
    <row r="273" spans="2:65" s="2" customFormat="1" ht="44.25" customHeight="1">
      <c r="B273" s="3"/>
      <c r="C273" s="145" t="s">
        <v>599</v>
      </c>
      <c r="D273" s="145" t="s">
        <v>110</v>
      </c>
      <c r="E273" s="144" t="s">
        <v>677</v>
      </c>
      <c r="F273" s="143" t="s">
        <v>1137</v>
      </c>
      <c r="G273" s="142" t="s">
        <v>171</v>
      </c>
      <c r="H273" s="141">
        <v>23.552</v>
      </c>
      <c r="I273" s="140"/>
      <c r="J273" s="139">
        <f>ROUND(I273*H273,2)</f>
        <v>0</v>
      </c>
      <c r="K273" s="138"/>
      <c r="L273" s="3"/>
      <c r="M273" s="137" t="s">
        <v>0</v>
      </c>
      <c r="N273" s="136" t="s">
        <v>66</v>
      </c>
      <c r="P273" s="135">
        <f>O273*H273</f>
        <v>0</v>
      </c>
      <c r="Q273" s="135">
        <v>0</v>
      </c>
      <c r="R273" s="135">
        <f>Q273*H273</f>
        <v>0</v>
      </c>
      <c r="S273" s="135">
        <v>0</v>
      </c>
      <c r="T273" s="134">
        <f>S273*H273</f>
        <v>0</v>
      </c>
      <c r="AR273" s="132" t="s">
        <v>122</v>
      </c>
      <c r="AT273" s="132" t="s">
        <v>110</v>
      </c>
      <c r="AU273" s="132" t="s">
        <v>4</v>
      </c>
      <c r="AY273" s="103" t="s">
        <v>103</v>
      </c>
      <c r="BE273" s="133">
        <f>IF(N273="základní",J273,0)</f>
        <v>0</v>
      </c>
      <c r="BF273" s="133">
        <f>IF(N273="snížená",J273,0)</f>
        <v>0</v>
      </c>
      <c r="BG273" s="133">
        <f>IF(N273="zákl. přenesená",J273,0)</f>
        <v>0</v>
      </c>
      <c r="BH273" s="133">
        <f>IF(N273="sníž. přenesená",J273,0)</f>
        <v>0</v>
      </c>
      <c r="BI273" s="133">
        <f>IF(N273="nulová",J273,0)</f>
        <v>0</v>
      </c>
      <c r="BJ273" s="103" t="s">
        <v>11</v>
      </c>
      <c r="BK273" s="133">
        <f>ROUND(I273*H273,2)</f>
        <v>0</v>
      </c>
      <c r="BL273" s="103" t="s">
        <v>122</v>
      </c>
      <c r="BM273" s="132" t="s">
        <v>1138</v>
      </c>
    </row>
    <row r="274" spans="2:65" s="2" customFormat="1" ht="26.1">
      <c r="B274" s="3"/>
      <c r="D274" s="128" t="s">
        <v>106</v>
      </c>
      <c r="F274" s="131" t="s">
        <v>1137</v>
      </c>
      <c r="I274" s="130"/>
      <c r="L274" s="3"/>
      <c r="M274" s="129"/>
      <c r="T274" s="62"/>
      <c r="AT274" s="103" t="s">
        <v>106</v>
      </c>
      <c r="AU274" s="103" t="s">
        <v>4</v>
      </c>
    </row>
    <row r="275" spans="2:65" s="191" customFormat="1">
      <c r="B275" s="195"/>
      <c r="D275" s="128" t="s">
        <v>104</v>
      </c>
      <c r="E275" s="192" t="s">
        <v>0</v>
      </c>
      <c r="F275" s="197" t="s">
        <v>672</v>
      </c>
      <c r="H275" s="192" t="s">
        <v>0</v>
      </c>
      <c r="I275" s="196"/>
      <c r="L275" s="195"/>
      <c r="M275" s="194"/>
      <c r="T275" s="193"/>
      <c r="AT275" s="192" t="s">
        <v>104</v>
      </c>
      <c r="AU275" s="192" t="s">
        <v>4</v>
      </c>
      <c r="AV275" s="191" t="s">
        <v>11</v>
      </c>
      <c r="AW275" s="191" t="s">
        <v>74</v>
      </c>
      <c r="AX275" s="191" t="s">
        <v>30</v>
      </c>
      <c r="AY275" s="192" t="s">
        <v>103</v>
      </c>
    </row>
    <row r="276" spans="2:65" s="119" customFormat="1">
      <c r="B276" s="124"/>
      <c r="D276" s="128" t="s">
        <v>104</v>
      </c>
      <c r="E276" s="120" t="s">
        <v>0</v>
      </c>
      <c r="F276" s="127" t="s">
        <v>1136</v>
      </c>
      <c r="H276" s="126">
        <v>20.992000000000001</v>
      </c>
      <c r="I276" s="125"/>
      <c r="L276" s="124"/>
      <c r="M276" s="162"/>
      <c r="T276" s="161"/>
      <c r="AT276" s="120" t="s">
        <v>104</v>
      </c>
      <c r="AU276" s="120" t="s">
        <v>4</v>
      </c>
      <c r="AV276" s="119" t="s">
        <v>4</v>
      </c>
      <c r="AW276" s="119" t="s">
        <v>74</v>
      </c>
      <c r="AX276" s="119" t="s">
        <v>30</v>
      </c>
      <c r="AY276" s="120" t="s">
        <v>103</v>
      </c>
    </row>
    <row r="277" spans="2:65" s="119" customFormat="1">
      <c r="B277" s="124"/>
      <c r="D277" s="128" t="s">
        <v>104</v>
      </c>
      <c r="E277" s="120" t="s">
        <v>0</v>
      </c>
      <c r="F277" s="127" t="s">
        <v>1135</v>
      </c>
      <c r="H277" s="126">
        <v>2.56</v>
      </c>
      <c r="I277" s="125"/>
      <c r="L277" s="124"/>
      <c r="M277" s="162"/>
      <c r="T277" s="161"/>
      <c r="AT277" s="120" t="s">
        <v>104</v>
      </c>
      <c r="AU277" s="120" t="s">
        <v>4</v>
      </c>
      <c r="AV277" s="119" t="s">
        <v>4</v>
      </c>
      <c r="AW277" s="119" t="s">
        <v>74</v>
      </c>
      <c r="AX277" s="119" t="s">
        <v>30</v>
      </c>
      <c r="AY277" s="120" t="s">
        <v>103</v>
      </c>
    </row>
    <row r="278" spans="2:65" s="163" customFormat="1">
      <c r="B278" s="167"/>
      <c r="D278" s="128" t="s">
        <v>104</v>
      </c>
      <c r="E278" s="164" t="s">
        <v>0</v>
      </c>
      <c r="F278" s="170" t="s">
        <v>183</v>
      </c>
      <c r="H278" s="169">
        <v>23.552</v>
      </c>
      <c r="I278" s="168"/>
      <c r="L278" s="167"/>
      <c r="M278" s="166"/>
      <c r="T278" s="165"/>
      <c r="AT278" s="164" t="s">
        <v>104</v>
      </c>
      <c r="AU278" s="164" t="s">
        <v>4</v>
      </c>
      <c r="AV278" s="163" t="s">
        <v>122</v>
      </c>
      <c r="AW278" s="163" t="s">
        <v>74</v>
      </c>
      <c r="AX278" s="163" t="s">
        <v>11</v>
      </c>
      <c r="AY278" s="164" t="s">
        <v>103</v>
      </c>
    </row>
    <row r="279" spans="2:65" s="2" customFormat="1" ht="44.25" customHeight="1">
      <c r="B279" s="3"/>
      <c r="C279" s="145" t="s">
        <v>592</v>
      </c>
      <c r="D279" s="145" t="s">
        <v>110</v>
      </c>
      <c r="E279" s="144" t="s">
        <v>669</v>
      </c>
      <c r="F279" s="143" t="s">
        <v>666</v>
      </c>
      <c r="G279" s="142" t="s">
        <v>123</v>
      </c>
      <c r="H279" s="141">
        <v>117.76</v>
      </c>
      <c r="I279" s="140"/>
      <c r="J279" s="139">
        <f>ROUND(I279*H279,2)</f>
        <v>0</v>
      </c>
      <c r="K279" s="138"/>
      <c r="L279" s="3"/>
      <c r="M279" s="137" t="s">
        <v>0</v>
      </c>
      <c r="N279" s="136" t="s">
        <v>66</v>
      </c>
      <c r="P279" s="135">
        <f>O279*H279</f>
        <v>0</v>
      </c>
      <c r="Q279" s="135">
        <v>0</v>
      </c>
      <c r="R279" s="135">
        <f>Q279*H279</f>
        <v>0</v>
      </c>
      <c r="S279" s="135">
        <v>0</v>
      </c>
      <c r="T279" s="134">
        <f>S279*H279</f>
        <v>0</v>
      </c>
      <c r="AR279" s="132" t="s">
        <v>122</v>
      </c>
      <c r="AT279" s="132" t="s">
        <v>110</v>
      </c>
      <c r="AU279" s="132" t="s">
        <v>4</v>
      </c>
      <c r="AY279" s="103" t="s">
        <v>103</v>
      </c>
      <c r="BE279" s="133">
        <f>IF(N279="základní",J279,0)</f>
        <v>0</v>
      </c>
      <c r="BF279" s="133">
        <f>IF(N279="snížená",J279,0)</f>
        <v>0</v>
      </c>
      <c r="BG279" s="133">
        <f>IF(N279="zákl. přenesená",J279,0)</f>
        <v>0</v>
      </c>
      <c r="BH279" s="133">
        <f>IF(N279="sníž. přenesená",J279,0)</f>
        <v>0</v>
      </c>
      <c r="BI279" s="133">
        <f>IF(N279="nulová",J279,0)</f>
        <v>0</v>
      </c>
      <c r="BJ279" s="103" t="s">
        <v>11</v>
      </c>
      <c r="BK279" s="133">
        <f>ROUND(I279*H279,2)</f>
        <v>0</v>
      </c>
      <c r="BL279" s="103" t="s">
        <v>122</v>
      </c>
      <c r="BM279" s="132" t="s">
        <v>1134</v>
      </c>
    </row>
    <row r="280" spans="2:65" s="2" customFormat="1" ht="26.1">
      <c r="B280" s="3"/>
      <c r="D280" s="128" t="s">
        <v>106</v>
      </c>
      <c r="F280" s="131" t="s">
        <v>666</v>
      </c>
      <c r="I280" s="130"/>
      <c r="L280" s="3"/>
      <c r="M280" s="129"/>
      <c r="T280" s="62"/>
      <c r="AT280" s="103" t="s">
        <v>106</v>
      </c>
      <c r="AU280" s="103" t="s">
        <v>4</v>
      </c>
    </row>
    <row r="281" spans="2:65" s="191" customFormat="1">
      <c r="B281" s="195"/>
      <c r="D281" s="128" t="s">
        <v>104</v>
      </c>
      <c r="E281" s="192" t="s">
        <v>0</v>
      </c>
      <c r="F281" s="197" t="s">
        <v>663</v>
      </c>
      <c r="H281" s="192" t="s">
        <v>0</v>
      </c>
      <c r="I281" s="196"/>
      <c r="L281" s="195"/>
      <c r="M281" s="194"/>
      <c r="T281" s="193"/>
      <c r="AT281" s="192" t="s">
        <v>104</v>
      </c>
      <c r="AU281" s="192" t="s">
        <v>4</v>
      </c>
      <c r="AV281" s="191" t="s">
        <v>11</v>
      </c>
      <c r="AW281" s="191" t="s">
        <v>74</v>
      </c>
      <c r="AX281" s="191" t="s">
        <v>30</v>
      </c>
      <c r="AY281" s="192" t="s">
        <v>103</v>
      </c>
    </row>
    <row r="282" spans="2:65" s="119" customFormat="1">
      <c r="B282" s="124"/>
      <c r="D282" s="128" t="s">
        <v>104</v>
      </c>
      <c r="E282" s="120" t="s">
        <v>0</v>
      </c>
      <c r="F282" s="127" t="s">
        <v>1133</v>
      </c>
      <c r="H282" s="126">
        <v>52.48</v>
      </c>
      <c r="I282" s="125"/>
      <c r="L282" s="124"/>
      <c r="M282" s="162"/>
      <c r="T282" s="161"/>
      <c r="AT282" s="120" t="s">
        <v>104</v>
      </c>
      <c r="AU282" s="120" t="s">
        <v>4</v>
      </c>
      <c r="AV282" s="119" t="s">
        <v>4</v>
      </c>
      <c r="AW282" s="119" t="s">
        <v>74</v>
      </c>
      <c r="AX282" s="119" t="s">
        <v>30</v>
      </c>
      <c r="AY282" s="120" t="s">
        <v>103</v>
      </c>
    </row>
    <row r="283" spans="2:65" s="119" customFormat="1">
      <c r="B283" s="124"/>
      <c r="D283" s="128" t="s">
        <v>104</v>
      </c>
      <c r="E283" s="120" t="s">
        <v>0</v>
      </c>
      <c r="F283" s="127" t="s">
        <v>1132</v>
      </c>
      <c r="H283" s="126">
        <v>6.4</v>
      </c>
      <c r="I283" s="125"/>
      <c r="L283" s="124"/>
      <c r="M283" s="162"/>
      <c r="T283" s="161"/>
      <c r="AT283" s="120" t="s">
        <v>104</v>
      </c>
      <c r="AU283" s="120" t="s">
        <v>4</v>
      </c>
      <c r="AV283" s="119" t="s">
        <v>4</v>
      </c>
      <c r="AW283" s="119" t="s">
        <v>74</v>
      </c>
      <c r="AX283" s="119" t="s">
        <v>30</v>
      </c>
      <c r="AY283" s="120" t="s">
        <v>103</v>
      </c>
    </row>
    <row r="284" spans="2:65" s="183" customFormat="1">
      <c r="B284" s="187"/>
      <c r="D284" s="128" t="s">
        <v>104</v>
      </c>
      <c r="E284" s="184" t="s">
        <v>0</v>
      </c>
      <c r="F284" s="190" t="s">
        <v>577</v>
      </c>
      <c r="H284" s="189">
        <v>58.88</v>
      </c>
      <c r="I284" s="188"/>
      <c r="L284" s="187"/>
      <c r="M284" s="186"/>
      <c r="T284" s="185"/>
      <c r="AT284" s="184" t="s">
        <v>104</v>
      </c>
      <c r="AU284" s="184" t="s">
        <v>4</v>
      </c>
      <c r="AV284" s="183" t="s">
        <v>559</v>
      </c>
      <c r="AW284" s="183" t="s">
        <v>74</v>
      </c>
      <c r="AX284" s="183" t="s">
        <v>30</v>
      </c>
      <c r="AY284" s="184" t="s">
        <v>103</v>
      </c>
    </row>
    <row r="285" spans="2:65" s="119" customFormat="1">
      <c r="B285" s="124"/>
      <c r="D285" s="128" t="s">
        <v>104</v>
      </c>
      <c r="E285" s="120" t="s">
        <v>0</v>
      </c>
      <c r="F285" s="127" t="s">
        <v>1131</v>
      </c>
      <c r="H285" s="126">
        <v>117.76</v>
      </c>
      <c r="I285" s="125"/>
      <c r="L285" s="124"/>
      <c r="M285" s="162"/>
      <c r="T285" s="161"/>
      <c r="AT285" s="120" t="s">
        <v>104</v>
      </c>
      <c r="AU285" s="120" t="s">
        <v>4</v>
      </c>
      <c r="AV285" s="119" t="s">
        <v>4</v>
      </c>
      <c r="AW285" s="119" t="s">
        <v>74</v>
      </c>
      <c r="AX285" s="119" t="s">
        <v>11</v>
      </c>
      <c r="AY285" s="120" t="s">
        <v>103</v>
      </c>
    </row>
    <row r="286" spans="2:65" s="2" customFormat="1" ht="37.799999999999997" customHeight="1">
      <c r="B286" s="3"/>
      <c r="C286" s="145" t="s">
        <v>586</v>
      </c>
      <c r="D286" s="145" t="s">
        <v>110</v>
      </c>
      <c r="E286" s="144" t="s">
        <v>660</v>
      </c>
      <c r="F286" s="143" t="s">
        <v>657</v>
      </c>
      <c r="G286" s="142" t="s">
        <v>171</v>
      </c>
      <c r="H286" s="141">
        <v>59.78</v>
      </c>
      <c r="I286" s="140"/>
      <c r="J286" s="139">
        <f>ROUND(I286*H286,2)</f>
        <v>0</v>
      </c>
      <c r="K286" s="138"/>
      <c r="L286" s="3"/>
      <c r="M286" s="137" t="s">
        <v>0</v>
      </c>
      <c r="N286" s="136" t="s">
        <v>66</v>
      </c>
      <c r="P286" s="135">
        <f>O286*H286</f>
        <v>0</v>
      </c>
      <c r="Q286" s="135">
        <v>0</v>
      </c>
      <c r="R286" s="135">
        <f>Q286*H286</f>
        <v>0</v>
      </c>
      <c r="S286" s="135">
        <v>0</v>
      </c>
      <c r="T286" s="134">
        <f>S286*H286</f>
        <v>0</v>
      </c>
      <c r="AR286" s="132" t="s">
        <v>122</v>
      </c>
      <c r="AT286" s="132" t="s">
        <v>110</v>
      </c>
      <c r="AU286" s="132" t="s">
        <v>4</v>
      </c>
      <c r="AY286" s="103" t="s">
        <v>103</v>
      </c>
      <c r="BE286" s="133">
        <f>IF(N286="základní",J286,0)</f>
        <v>0</v>
      </c>
      <c r="BF286" s="133">
        <f>IF(N286="snížená",J286,0)</f>
        <v>0</v>
      </c>
      <c r="BG286" s="133">
        <f>IF(N286="zákl. přenesená",J286,0)</f>
        <v>0</v>
      </c>
      <c r="BH286" s="133">
        <f>IF(N286="sníž. přenesená",J286,0)</f>
        <v>0</v>
      </c>
      <c r="BI286" s="133">
        <f>IF(N286="nulová",J286,0)</f>
        <v>0</v>
      </c>
      <c r="BJ286" s="103" t="s">
        <v>11</v>
      </c>
      <c r="BK286" s="133">
        <f>ROUND(I286*H286,2)</f>
        <v>0</v>
      </c>
      <c r="BL286" s="103" t="s">
        <v>122</v>
      </c>
      <c r="BM286" s="132" t="s">
        <v>1130</v>
      </c>
    </row>
    <row r="287" spans="2:65" s="2" customFormat="1" ht="17.399999999999999">
      <c r="B287" s="3"/>
      <c r="D287" s="128" t="s">
        <v>106</v>
      </c>
      <c r="F287" s="131" t="s">
        <v>657</v>
      </c>
      <c r="I287" s="130"/>
      <c r="L287" s="3"/>
      <c r="M287" s="129"/>
      <c r="T287" s="62"/>
      <c r="AT287" s="103" t="s">
        <v>106</v>
      </c>
      <c r="AU287" s="103" t="s">
        <v>4</v>
      </c>
    </row>
    <row r="288" spans="2:65" s="191" customFormat="1">
      <c r="B288" s="195"/>
      <c r="D288" s="128" t="s">
        <v>104</v>
      </c>
      <c r="E288" s="192" t="s">
        <v>0</v>
      </c>
      <c r="F288" s="197" t="s">
        <v>655</v>
      </c>
      <c r="H288" s="192" t="s">
        <v>0</v>
      </c>
      <c r="I288" s="196"/>
      <c r="L288" s="195"/>
      <c r="M288" s="194"/>
      <c r="T288" s="193"/>
      <c r="AT288" s="192" t="s">
        <v>104</v>
      </c>
      <c r="AU288" s="192" t="s">
        <v>4</v>
      </c>
      <c r="AV288" s="191" t="s">
        <v>11</v>
      </c>
      <c r="AW288" s="191" t="s">
        <v>74</v>
      </c>
      <c r="AX288" s="191" t="s">
        <v>30</v>
      </c>
      <c r="AY288" s="192" t="s">
        <v>103</v>
      </c>
    </row>
    <row r="289" spans="2:65" s="119" customFormat="1">
      <c r="B289" s="124"/>
      <c r="D289" s="128" t="s">
        <v>104</v>
      </c>
      <c r="E289" s="120" t="s">
        <v>0</v>
      </c>
      <c r="F289" s="127" t="s">
        <v>1129</v>
      </c>
      <c r="H289" s="126">
        <v>35.328000000000003</v>
      </c>
      <c r="I289" s="125"/>
      <c r="L289" s="124"/>
      <c r="M289" s="162"/>
      <c r="T289" s="161"/>
      <c r="AT289" s="120" t="s">
        <v>104</v>
      </c>
      <c r="AU289" s="120" t="s">
        <v>4</v>
      </c>
      <c r="AV289" s="119" t="s">
        <v>4</v>
      </c>
      <c r="AW289" s="119" t="s">
        <v>74</v>
      </c>
      <c r="AX289" s="119" t="s">
        <v>30</v>
      </c>
      <c r="AY289" s="120" t="s">
        <v>103</v>
      </c>
    </row>
    <row r="290" spans="2:65" s="119" customFormat="1">
      <c r="B290" s="124"/>
      <c r="D290" s="128" t="s">
        <v>104</v>
      </c>
      <c r="E290" s="120" t="s">
        <v>0</v>
      </c>
      <c r="F290" s="127" t="s">
        <v>1128</v>
      </c>
      <c r="H290" s="126">
        <v>23.552</v>
      </c>
      <c r="I290" s="125"/>
      <c r="L290" s="124"/>
      <c r="M290" s="162"/>
      <c r="T290" s="161"/>
      <c r="AT290" s="120" t="s">
        <v>104</v>
      </c>
      <c r="AU290" s="120" t="s">
        <v>4</v>
      </c>
      <c r="AV290" s="119" t="s">
        <v>4</v>
      </c>
      <c r="AW290" s="119" t="s">
        <v>74</v>
      </c>
      <c r="AX290" s="119" t="s">
        <v>30</v>
      </c>
      <c r="AY290" s="120" t="s">
        <v>103</v>
      </c>
    </row>
    <row r="291" spans="2:65" s="119" customFormat="1">
      <c r="B291" s="124"/>
      <c r="D291" s="128" t="s">
        <v>104</v>
      </c>
      <c r="E291" s="120" t="s">
        <v>0</v>
      </c>
      <c r="F291" s="127" t="s">
        <v>1127</v>
      </c>
      <c r="H291" s="126">
        <v>0.9</v>
      </c>
      <c r="I291" s="125"/>
      <c r="L291" s="124"/>
      <c r="M291" s="162"/>
      <c r="T291" s="161"/>
      <c r="AT291" s="120" t="s">
        <v>104</v>
      </c>
      <c r="AU291" s="120" t="s">
        <v>4</v>
      </c>
      <c r="AV291" s="119" t="s">
        <v>4</v>
      </c>
      <c r="AW291" s="119" t="s">
        <v>74</v>
      </c>
      <c r="AX291" s="119" t="s">
        <v>30</v>
      </c>
      <c r="AY291" s="120" t="s">
        <v>103</v>
      </c>
    </row>
    <row r="292" spans="2:65" s="163" customFormat="1">
      <c r="B292" s="167"/>
      <c r="D292" s="128" t="s">
        <v>104</v>
      </c>
      <c r="E292" s="164" t="s">
        <v>0</v>
      </c>
      <c r="F292" s="170" t="s">
        <v>183</v>
      </c>
      <c r="H292" s="169">
        <v>59.78</v>
      </c>
      <c r="I292" s="168"/>
      <c r="L292" s="167"/>
      <c r="M292" s="166"/>
      <c r="T292" s="165"/>
      <c r="AT292" s="164" t="s">
        <v>104</v>
      </c>
      <c r="AU292" s="164" t="s">
        <v>4</v>
      </c>
      <c r="AV292" s="163" t="s">
        <v>122</v>
      </c>
      <c r="AW292" s="163" t="s">
        <v>74</v>
      </c>
      <c r="AX292" s="163" t="s">
        <v>11</v>
      </c>
      <c r="AY292" s="164" t="s">
        <v>103</v>
      </c>
    </row>
    <row r="293" spans="2:65" s="2" customFormat="1" ht="44.25" customHeight="1">
      <c r="B293" s="3"/>
      <c r="C293" s="145" t="s">
        <v>574</v>
      </c>
      <c r="D293" s="145" t="s">
        <v>110</v>
      </c>
      <c r="E293" s="144" t="s">
        <v>649</v>
      </c>
      <c r="F293" s="143" t="s">
        <v>646</v>
      </c>
      <c r="G293" s="142" t="s">
        <v>171</v>
      </c>
      <c r="H293" s="141">
        <v>42.32</v>
      </c>
      <c r="I293" s="140"/>
      <c r="J293" s="139">
        <f>ROUND(I293*H293,2)</f>
        <v>0</v>
      </c>
      <c r="K293" s="138"/>
      <c r="L293" s="3"/>
      <c r="M293" s="137" t="s">
        <v>0</v>
      </c>
      <c r="N293" s="136" t="s">
        <v>66</v>
      </c>
      <c r="P293" s="135">
        <f>O293*H293</f>
        <v>0</v>
      </c>
      <c r="Q293" s="135">
        <v>0</v>
      </c>
      <c r="R293" s="135">
        <f>Q293*H293</f>
        <v>0</v>
      </c>
      <c r="S293" s="135">
        <v>0</v>
      </c>
      <c r="T293" s="134">
        <f>S293*H293</f>
        <v>0</v>
      </c>
      <c r="AR293" s="132" t="s">
        <v>122</v>
      </c>
      <c r="AT293" s="132" t="s">
        <v>110</v>
      </c>
      <c r="AU293" s="132" t="s">
        <v>4</v>
      </c>
      <c r="AY293" s="103" t="s">
        <v>103</v>
      </c>
      <c r="BE293" s="133">
        <f>IF(N293="základní",J293,0)</f>
        <v>0</v>
      </c>
      <c r="BF293" s="133">
        <f>IF(N293="snížená",J293,0)</f>
        <v>0</v>
      </c>
      <c r="BG293" s="133">
        <f>IF(N293="zákl. přenesená",J293,0)</f>
        <v>0</v>
      </c>
      <c r="BH293" s="133">
        <f>IF(N293="sníž. přenesená",J293,0)</f>
        <v>0</v>
      </c>
      <c r="BI293" s="133">
        <f>IF(N293="nulová",J293,0)</f>
        <v>0</v>
      </c>
      <c r="BJ293" s="103" t="s">
        <v>11</v>
      </c>
      <c r="BK293" s="133">
        <f>ROUND(I293*H293,2)</f>
        <v>0</v>
      </c>
      <c r="BL293" s="103" t="s">
        <v>122</v>
      </c>
      <c r="BM293" s="132" t="s">
        <v>1126</v>
      </c>
    </row>
    <row r="294" spans="2:65" s="2" customFormat="1" ht="26.1">
      <c r="B294" s="3"/>
      <c r="D294" s="128" t="s">
        <v>106</v>
      </c>
      <c r="F294" s="131" t="s">
        <v>646</v>
      </c>
      <c r="I294" s="130"/>
      <c r="L294" s="3"/>
      <c r="M294" s="129"/>
      <c r="T294" s="62"/>
      <c r="AT294" s="103" t="s">
        <v>106</v>
      </c>
      <c r="AU294" s="103" t="s">
        <v>4</v>
      </c>
    </row>
    <row r="295" spans="2:65" s="119" customFormat="1">
      <c r="B295" s="124"/>
      <c r="D295" s="128" t="s">
        <v>104</v>
      </c>
      <c r="E295" s="120" t="s">
        <v>0</v>
      </c>
      <c r="F295" s="127" t="s">
        <v>1125</v>
      </c>
      <c r="H295" s="126">
        <v>52.48</v>
      </c>
      <c r="I295" s="125"/>
      <c r="L295" s="124"/>
      <c r="M295" s="162"/>
      <c r="T295" s="161"/>
      <c r="AT295" s="120" t="s">
        <v>104</v>
      </c>
      <c r="AU295" s="120" t="s">
        <v>4</v>
      </c>
      <c r="AV295" s="119" t="s">
        <v>4</v>
      </c>
      <c r="AW295" s="119" t="s">
        <v>74</v>
      </c>
      <c r="AX295" s="119" t="s">
        <v>30</v>
      </c>
      <c r="AY295" s="120" t="s">
        <v>103</v>
      </c>
    </row>
    <row r="296" spans="2:65" s="119" customFormat="1">
      <c r="B296" s="124"/>
      <c r="D296" s="128" t="s">
        <v>104</v>
      </c>
      <c r="E296" s="120" t="s">
        <v>0</v>
      </c>
      <c r="F296" s="127" t="s">
        <v>1124</v>
      </c>
      <c r="H296" s="126">
        <v>6.4</v>
      </c>
      <c r="I296" s="125"/>
      <c r="L296" s="124"/>
      <c r="M296" s="162"/>
      <c r="T296" s="161"/>
      <c r="AT296" s="120" t="s">
        <v>104</v>
      </c>
      <c r="AU296" s="120" t="s">
        <v>4</v>
      </c>
      <c r="AV296" s="119" t="s">
        <v>4</v>
      </c>
      <c r="AW296" s="119" t="s">
        <v>74</v>
      </c>
      <c r="AX296" s="119" t="s">
        <v>30</v>
      </c>
      <c r="AY296" s="120" t="s">
        <v>103</v>
      </c>
    </row>
    <row r="297" spans="2:65" s="119" customFormat="1">
      <c r="B297" s="124"/>
      <c r="D297" s="128" t="s">
        <v>104</v>
      </c>
      <c r="E297" s="120" t="s">
        <v>0</v>
      </c>
      <c r="F297" s="127" t="s">
        <v>1123</v>
      </c>
      <c r="H297" s="126">
        <v>-12.88</v>
      </c>
      <c r="I297" s="125"/>
      <c r="L297" s="124"/>
      <c r="M297" s="162"/>
      <c r="T297" s="161"/>
      <c r="AT297" s="120" t="s">
        <v>104</v>
      </c>
      <c r="AU297" s="120" t="s">
        <v>4</v>
      </c>
      <c r="AV297" s="119" t="s">
        <v>4</v>
      </c>
      <c r="AW297" s="119" t="s">
        <v>74</v>
      </c>
      <c r="AX297" s="119" t="s">
        <v>30</v>
      </c>
      <c r="AY297" s="120" t="s">
        <v>103</v>
      </c>
    </row>
    <row r="298" spans="2:65" s="119" customFormat="1">
      <c r="B298" s="124"/>
      <c r="D298" s="128" t="s">
        <v>104</v>
      </c>
      <c r="E298" s="120" t="s">
        <v>0</v>
      </c>
      <c r="F298" s="127" t="s">
        <v>1122</v>
      </c>
      <c r="H298" s="126">
        <v>-3.68</v>
      </c>
      <c r="I298" s="125"/>
      <c r="L298" s="124"/>
      <c r="M298" s="162"/>
      <c r="T298" s="161"/>
      <c r="AT298" s="120" t="s">
        <v>104</v>
      </c>
      <c r="AU298" s="120" t="s">
        <v>4</v>
      </c>
      <c r="AV298" s="119" t="s">
        <v>4</v>
      </c>
      <c r="AW298" s="119" t="s">
        <v>74</v>
      </c>
      <c r="AX298" s="119" t="s">
        <v>30</v>
      </c>
      <c r="AY298" s="120" t="s">
        <v>103</v>
      </c>
    </row>
    <row r="299" spans="2:65" s="163" customFormat="1">
      <c r="B299" s="167"/>
      <c r="D299" s="128" t="s">
        <v>104</v>
      </c>
      <c r="E299" s="164" t="s">
        <v>0</v>
      </c>
      <c r="F299" s="170" t="s">
        <v>183</v>
      </c>
      <c r="H299" s="169">
        <v>42.32</v>
      </c>
      <c r="I299" s="168"/>
      <c r="L299" s="167"/>
      <c r="M299" s="166"/>
      <c r="T299" s="165"/>
      <c r="AT299" s="164" t="s">
        <v>104</v>
      </c>
      <c r="AU299" s="164" t="s">
        <v>4</v>
      </c>
      <c r="AV299" s="163" t="s">
        <v>122</v>
      </c>
      <c r="AW299" s="163" t="s">
        <v>74</v>
      </c>
      <c r="AX299" s="163" t="s">
        <v>11</v>
      </c>
      <c r="AY299" s="164" t="s">
        <v>103</v>
      </c>
    </row>
    <row r="300" spans="2:65" s="2" customFormat="1" ht="66.75" customHeight="1">
      <c r="B300" s="3"/>
      <c r="C300" s="145" t="s">
        <v>567</v>
      </c>
      <c r="D300" s="145" t="s">
        <v>110</v>
      </c>
      <c r="E300" s="144" t="s">
        <v>642</v>
      </c>
      <c r="F300" s="143" t="s">
        <v>639</v>
      </c>
      <c r="G300" s="142" t="s">
        <v>171</v>
      </c>
      <c r="H300" s="141">
        <v>12.88</v>
      </c>
      <c r="I300" s="140"/>
      <c r="J300" s="139">
        <f>ROUND(I300*H300,2)</f>
        <v>0</v>
      </c>
      <c r="K300" s="138"/>
      <c r="L300" s="3"/>
      <c r="M300" s="137" t="s">
        <v>0</v>
      </c>
      <c r="N300" s="136" t="s">
        <v>66</v>
      </c>
      <c r="P300" s="135">
        <f>O300*H300</f>
        <v>0</v>
      </c>
      <c r="Q300" s="135">
        <v>0</v>
      </c>
      <c r="R300" s="135">
        <f>Q300*H300</f>
        <v>0</v>
      </c>
      <c r="S300" s="135">
        <v>0</v>
      </c>
      <c r="T300" s="134">
        <f>S300*H300</f>
        <v>0</v>
      </c>
      <c r="AR300" s="132" t="s">
        <v>122</v>
      </c>
      <c r="AT300" s="132" t="s">
        <v>110</v>
      </c>
      <c r="AU300" s="132" t="s">
        <v>4</v>
      </c>
      <c r="AY300" s="103" t="s">
        <v>103</v>
      </c>
      <c r="BE300" s="133">
        <f>IF(N300="základní",J300,0)</f>
        <v>0</v>
      </c>
      <c r="BF300" s="133">
        <f>IF(N300="snížená",J300,0)</f>
        <v>0</v>
      </c>
      <c r="BG300" s="133">
        <f>IF(N300="zákl. přenesená",J300,0)</f>
        <v>0</v>
      </c>
      <c r="BH300" s="133">
        <f>IF(N300="sníž. přenesená",J300,0)</f>
        <v>0</v>
      </c>
      <c r="BI300" s="133">
        <f>IF(N300="nulová",J300,0)</f>
        <v>0</v>
      </c>
      <c r="BJ300" s="103" t="s">
        <v>11</v>
      </c>
      <c r="BK300" s="133">
        <f>ROUND(I300*H300,2)</f>
        <v>0</v>
      </c>
      <c r="BL300" s="103" t="s">
        <v>122</v>
      </c>
      <c r="BM300" s="132" t="s">
        <v>1121</v>
      </c>
    </row>
    <row r="301" spans="2:65" s="2" customFormat="1" ht="34.799999999999997">
      <c r="B301" s="3"/>
      <c r="D301" s="128" t="s">
        <v>106</v>
      </c>
      <c r="F301" s="131" t="s">
        <v>639</v>
      </c>
      <c r="I301" s="130"/>
      <c r="L301" s="3"/>
      <c r="M301" s="129"/>
      <c r="T301" s="62"/>
      <c r="AT301" s="103" t="s">
        <v>106</v>
      </c>
      <c r="AU301" s="103" t="s">
        <v>4</v>
      </c>
    </row>
    <row r="302" spans="2:65" s="119" customFormat="1">
      <c r="B302" s="124"/>
      <c r="D302" s="128" t="s">
        <v>104</v>
      </c>
      <c r="E302" s="120" t="s">
        <v>0</v>
      </c>
      <c r="F302" s="127" t="s">
        <v>1101</v>
      </c>
      <c r="H302" s="126">
        <v>11.48</v>
      </c>
      <c r="I302" s="125"/>
      <c r="L302" s="124"/>
      <c r="M302" s="162"/>
      <c r="T302" s="161"/>
      <c r="AT302" s="120" t="s">
        <v>104</v>
      </c>
      <c r="AU302" s="120" t="s">
        <v>4</v>
      </c>
      <c r="AV302" s="119" t="s">
        <v>4</v>
      </c>
      <c r="AW302" s="119" t="s">
        <v>74</v>
      </c>
      <c r="AX302" s="119" t="s">
        <v>30</v>
      </c>
      <c r="AY302" s="120" t="s">
        <v>103</v>
      </c>
    </row>
    <row r="303" spans="2:65" s="119" customFormat="1">
      <c r="B303" s="124"/>
      <c r="D303" s="128" t="s">
        <v>104</v>
      </c>
      <c r="E303" s="120" t="s">
        <v>0</v>
      </c>
      <c r="F303" s="127" t="s">
        <v>1100</v>
      </c>
      <c r="H303" s="126">
        <v>1.4</v>
      </c>
      <c r="I303" s="125"/>
      <c r="L303" s="124"/>
      <c r="M303" s="162"/>
      <c r="T303" s="161"/>
      <c r="AT303" s="120" t="s">
        <v>104</v>
      </c>
      <c r="AU303" s="120" t="s">
        <v>4</v>
      </c>
      <c r="AV303" s="119" t="s">
        <v>4</v>
      </c>
      <c r="AW303" s="119" t="s">
        <v>74</v>
      </c>
      <c r="AX303" s="119" t="s">
        <v>30</v>
      </c>
      <c r="AY303" s="120" t="s">
        <v>103</v>
      </c>
    </row>
    <row r="304" spans="2:65" s="163" customFormat="1">
      <c r="B304" s="167"/>
      <c r="D304" s="128" t="s">
        <v>104</v>
      </c>
      <c r="E304" s="164" t="s">
        <v>0</v>
      </c>
      <c r="F304" s="170" t="s">
        <v>183</v>
      </c>
      <c r="H304" s="169">
        <v>12.88</v>
      </c>
      <c r="I304" s="168"/>
      <c r="L304" s="167"/>
      <c r="M304" s="166"/>
      <c r="T304" s="165"/>
      <c r="AT304" s="164" t="s">
        <v>104</v>
      </c>
      <c r="AU304" s="164" t="s">
        <v>4</v>
      </c>
      <c r="AV304" s="163" t="s">
        <v>122</v>
      </c>
      <c r="AW304" s="163" t="s">
        <v>74</v>
      </c>
      <c r="AX304" s="163" t="s">
        <v>11</v>
      </c>
      <c r="AY304" s="164" t="s">
        <v>103</v>
      </c>
    </row>
    <row r="305" spans="2:65" s="2" customFormat="1" ht="55.5" customHeight="1">
      <c r="B305" s="3"/>
      <c r="C305" s="145" t="s">
        <v>557</v>
      </c>
      <c r="D305" s="145" t="s">
        <v>110</v>
      </c>
      <c r="E305" s="144" t="s">
        <v>1120</v>
      </c>
      <c r="F305" s="143" t="s">
        <v>1118</v>
      </c>
      <c r="G305" s="142" t="s">
        <v>111</v>
      </c>
      <c r="H305" s="141">
        <v>6</v>
      </c>
      <c r="I305" s="140"/>
      <c r="J305" s="139">
        <f>ROUND(I305*H305,2)</f>
        <v>0</v>
      </c>
      <c r="K305" s="138"/>
      <c r="L305" s="3"/>
      <c r="M305" s="137" t="s">
        <v>0</v>
      </c>
      <c r="N305" s="136" t="s">
        <v>66</v>
      </c>
      <c r="P305" s="135">
        <f>O305*H305</f>
        <v>0</v>
      </c>
      <c r="Q305" s="135">
        <v>0</v>
      </c>
      <c r="R305" s="135">
        <f>Q305*H305</f>
        <v>0</v>
      </c>
      <c r="S305" s="135">
        <v>0</v>
      </c>
      <c r="T305" s="134">
        <f>S305*H305</f>
        <v>0</v>
      </c>
      <c r="AR305" s="132" t="s">
        <v>122</v>
      </c>
      <c r="AT305" s="132" t="s">
        <v>110</v>
      </c>
      <c r="AU305" s="132" t="s">
        <v>4</v>
      </c>
      <c r="AY305" s="103" t="s">
        <v>103</v>
      </c>
      <c r="BE305" s="133">
        <f>IF(N305="základní",J305,0)</f>
        <v>0</v>
      </c>
      <c r="BF305" s="133">
        <f>IF(N305="snížená",J305,0)</f>
        <v>0</v>
      </c>
      <c r="BG305" s="133">
        <f>IF(N305="zákl. přenesená",J305,0)</f>
        <v>0</v>
      </c>
      <c r="BH305" s="133">
        <f>IF(N305="sníž. přenesená",J305,0)</f>
        <v>0</v>
      </c>
      <c r="BI305" s="133">
        <f>IF(N305="nulová",J305,0)</f>
        <v>0</v>
      </c>
      <c r="BJ305" s="103" t="s">
        <v>11</v>
      </c>
      <c r="BK305" s="133">
        <f>ROUND(I305*H305,2)</f>
        <v>0</v>
      </c>
      <c r="BL305" s="103" t="s">
        <v>122</v>
      </c>
      <c r="BM305" s="132" t="s">
        <v>1119</v>
      </c>
    </row>
    <row r="306" spans="2:65" s="2" customFormat="1" ht="26.1">
      <c r="B306" s="3"/>
      <c r="D306" s="128" t="s">
        <v>106</v>
      </c>
      <c r="F306" s="131" t="s">
        <v>1118</v>
      </c>
      <c r="I306" s="130"/>
      <c r="L306" s="3"/>
      <c r="M306" s="129"/>
      <c r="T306" s="62"/>
      <c r="AT306" s="103" t="s">
        <v>106</v>
      </c>
      <c r="AU306" s="103" t="s">
        <v>4</v>
      </c>
    </row>
    <row r="307" spans="2:65" s="119" customFormat="1">
      <c r="B307" s="124"/>
      <c r="D307" s="128" t="s">
        <v>104</v>
      </c>
      <c r="E307" s="120" t="s">
        <v>0</v>
      </c>
      <c r="F307" s="127" t="s">
        <v>1107</v>
      </c>
      <c r="H307" s="126">
        <v>6</v>
      </c>
      <c r="I307" s="125"/>
      <c r="L307" s="124"/>
      <c r="M307" s="162"/>
      <c r="T307" s="161"/>
      <c r="AT307" s="120" t="s">
        <v>104</v>
      </c>
      <c r="AU307" s="120" t="s">
        <v>4</v>
      </c>
      <c r="AV307" s="119" t="s">
        <v>4</v>
      </c>
      <c r="AW307" s="119" t="s">
        <v>74</v>
      </c>
      <c r="AX307" s="119" t="s">
        <v>11</v>
      </c>
      <c r="AY307" s="120" t="s">
        <v>103</v>
      </c>
    </row>
    <row r="308" spans="2:65" s="2" customFormat="1" ht="37.799999999999997" customHeight="1">
      <c r="B308" s="3"/>
      <c r="C308" s="145" t="s">
        <v>551</v>
      </c>
      <c r="D308" s="145" t="s">
        <v>110</v>
      </c>
      <c r="E308" s="144" t="s">
        <v>1117</v>
      </c>
      <c r="F308" s="143" t="s">
        <v>1115</v>
      </c>
      <c r="G308" s="142" t="s">
        <v>111</v>
      </c>
      <c r="H308" s="141">
        <v>6</v>
      </c>
      <c r="I308" s="140"/>
      <c r="J308" s="139">
        <f>ROUND(I308*H308,2)</f>
        <v>0</v>
      </c>
      <c r="K308" s="138"/>
      <c r="L308" s="3"/>
      <c r="M308" s="137" t="s">
        <v>0</v>
      </c>
      <c r="N308" s="136" t="s">
        <v>66</v>
      </c>
      <c r="P308" s="135">
        <f>O308*H308</f>
        <v>0</v>
      </c>
      <c r="Q308" s="135">
        <v>0</v>
      </c>
      <c r="R308" s="135">
        <f>Q308*H308</f>
        <v>0</v>
      </c>
      <c r="S308" s="135">
        <v>0</v>
      </c>
      <c r="T308" s="134">
        <f>S308*H308</f>
        <v>0</v>
      </c>
      <c r="AR308" s="132" t="s">
        <v>122</v>
      </c>
      <c r="AT308" s="132" t="s">
        <v>110</v>
      </c>
      <c r="AU308" s="132" t="s">
        <v>4</v>
      </c>
      <c r="AY308" s="103" t="s">
        <v>103</v>
      </c>
      <c r="BE308" s="133">
        <f>IF(N308="základní",J308,0)</f>
        <v>0</v>
      </c>
      <c r="BF308" s="133">
        <f>IF(N308="snížená",J308,0)</f>
        <v>0</v>
      </c>
      <c r="BG308" s="133">
        <f>IF(N308="zákl. přenesená",J308,0)</f>
        <v>0</v>
      </c>
      <c r="BH308" s="133">
        <f>IF(N308="sníž. přenesená",J308,0)</f>
        <v>0</v>
      </c>
      <c r="BI308" s="133">
        <f>IF(N308="nulová",J308,0)</f>
        <v>0</v>
      </c>
      <c r="BJ308" s="103" t="s">
        <v>11</v>
      </c>
      <c r="BK308" s="133">
        <f>ROUND(I308*H308,2)</f>
        <v>0</v>
      </c>
      <c r="BL308" s="103" t="s">
        <v>122</v>
      </c>
      <c r="BM308" s="132" t="s">
        <v>1116</v>
      </c>
    </row>
    <row r="309" spans="2:65" s="2" customFormat="1" ht="17.399999999999999">
      <c r="B309" s="3"/>
      <c r="D309" s="128" t="s">
        <v>106</v>
      </c>
      <c r="F309" s="131" t="s">
        <v>1115</v>
      </c>
      <c r="I309" s="130"/>
      <c r="L309" s="3"/>
      <c r="M309" s="129"/>
      <c r="T309" s="62"/>
      <c r="AT309" s="103" t="s">
        <v>106</v>
      </c>
      <c r="AU309" s="103" t="s">
        <v>4</v>
      </c>
    </row>
    <row r="310" spans="2:65" s="119" customFormat="1">
      <c r="B310" s="124"/>
      <c r="D310" s="128" t="s">
        <v>104</v>
      </c>
      <c r="E310" s="120" t="s">
        <v>0</v>
      </c>
      <c r="F310" s="127" t="s">
        <v>1107</v>
      </c>
      <c r="H310" s="126">
        <v>6</v>
      </c>
      <c r="I310" s="125"/>
      <c r="L310" s="124"/>
      <c r="M310" s="162"/>
      <c r="T310" s="161"/>
      <c r="AT310" s="120" t="s">
        <v>104</v>
      </c>
      <c r="AU310" s="120" t="s">
        <v>4</v>
      </c>
      <c r="AV310" s="119" t="s">
        <v>4</v>
      </c>
      <c r="AW310" s="119" t="s">
        <v>74</v>
      </c>
      <c r="AX310" s="119" t="s">
        <v>11</v>
      </c>
      <c r="AY310" s="120" t="s">
        <v>103</v>
      </c>
    </row>
    <row r="311" spans="2:65" s="2" customFormat="1" ht="37.799999999999997" customHeight="1">
      <c r="B311" s="3"/>
      <c r="C311" s="145" t="s">
        <v>547</v>
      </c>
      <c r="D311" s="145" t="s">
        <v>110</v>
      </c>
      <c r="E311" s="144" t="s">
        <v>623</v>
      </c>
      <c r="F311" s="143" t="s">
        <v>620</v>
      </c>
      <c r="G311" s="142" t="s">
        <v>111</v>
      </c>
      <c r="H311" s="141">
        <v>6</v>
      </c>
      <c r="I311" s="140"/>
      <c r="J311" s="139">
        <f>ROUND(I311*H311,2)</f>
        <v>0</v>
      </c>
      <c r="K311" s="138"/>
      <c r="L311" s="3"/>
      <c r="M311" s="137" t="s">
        <v>0</v>
      </c>
      <c r="N311" s="136" t="s">
        <v>66</v>
      </c>
      <c r="P311" s="135">
        <f>O311*H311</f>
        <v>0</v>
      </c>
      <c r="Q311" s="135">
        <v>0</v>
      </c>
      <c r="R311" s="135">
        <f>Q311*H311</f>
        <v>0</v>
      </c>
      <c r="S311" s="135">
        <v>0</v>
      </c>
      <c r="T311" s="134">
        <f>S311*H311</f>
        <v>0</v>
      </c>
      <c r="AR311" s="132" t="s">
        <v>122</v>
      </c>
      <c r="AT311" s="132" t="s">
        <v>110</v>
      </c>
      <c r="AU311" s="132" t="s">
        <v>4</v>
      </c>
      <c r="AY311" s="103" t="s">
        <v>103</v>
      </c>
      <c r="BE311" s="133">
        <f>IF(N311="základní",J311,0)</f>
        <v>0</v>
      </c>
      <c r="BF311" s="133">
        <f>IF(N311="snížená",J311,0)</f>
        <v>0</v>
      </c>
      <c r="BG311" s="133">
        <f>IF(N311="zákl. přenesená",J311,0)</f>
        <v>0</v>
      </c>
      <c r="BH311" s="133">
        <f>IF(N311="sníž. přenesená",J311,0)</f>
        <v>0</v>
      </c>
      <c r="BI311" s="133">
        <f>IF(N311="nulová",J311,0)</f>
        <v>0</v>
      </c>
      <c r="BJ311" s="103" t="s">
        <v>11</v>
      </c>
      <c r="BK311" s="133">
        <f>ROUND(I311*H311,2)</f>
        <v>0</v>
      </c>
      <c r="BL311" s="103" t="s">
        <v>122</v>
      </c>
      <c r="BM311" s="132" t="s">
        <v>1114</v>
      </c>
    </row>
    <row r="312" spans="2:65" s="2" customFormat="1" ht="17.399999999999999">
      <c r="B312" s="3"/>
      <c r="D312" s="128" t="s">
        <v>106</v>
      </c>
      <c r="F312" s="131" t="s">
        <v>620</v>
      </c>
      <c r="I312" s="130"/>
      <c r="L312" s="3"/>
      <c r="M312" s="129"/>
      <c r="T312" s="62"/>
      <c r="AT312" s="103" t="s">
        <v>106</v>
      </c>
      <c r="AU312" s="103" t="s">
        <v>4</v>
      </c>
    </row>
    <row r="313" spans="2:65" s="119" customFormat="1">
      <c r="B313" s="124"/>
      <c r="D313" s="128" t="s">
        <v>104</v>
      </c>
      <c r="E313" s="120" t="s">
        <v>0</v>
      </c>
      <c r="F313" s="127" t="s">
        <v>1107</v>
      </c>
      <c r="H313" s="126">
        <v>6</v>
      </c>
      <c r="I313" s="125"/>
      <c r="L313" s="124"/>
      <c r="M313" s="162"/>
      <c r="T313" s="161"/>
      <c r="AT313" s="120" t="s">
        <v>104</v>
      </c>
      <c r="AU313" s="120" t="s">
        <v>4</v>
      </c>
      <c r="AV313" s="119" t="s">
        <v>4</v>
      </c>
      <c r="AW313" s="119" t="s">
        <v>74</v>
      </c>
      <c r="AX313" s="119" t="s">
        <v>11</v>
      </c>
      <c r="AY313" s="120" t="s">
        <v>103</v>
      </c>
    </row>
    <row r="314" spans="2:65" s="2" customFormat="1" ht="33" customHeight="1">
      <c r="B314" s="3"/>
      <c r="C314" s="145" t="s">
        <v>542</v>
      </c>
      <c r="D314" s="145" t="s">
        <v>110</v>
      </c>
      <c r="E314" s="144" t="s">
        <v>617</v>
      </c>
      <c r="F314" s="143" t="s">
        <v>614</v>
      </c>
      <c r="G314" s="142" t="s">
        <v>111</v>
      </c>
      <c r="H314" s="141">
        <v>44.8</v>
      </c>
      <c r="I314" s="140"/>
      <c r="J314" s="139">
        <f>ROUND(I314*H314,2)</f>
        <v>0</v>
      </c>
      <c r="K314" s="138"/>
      <c r="L314" s="3"/>
      <c r="M314" s="137" t="s">
        <v>0</v>
      </c>
      <c r="N314" s="136" t="s">
        <v>66</v>
      </c>
      <c r="P314" s="135">
        <f>O314*H314</f>
        <v>0</v>
      </c>
      <c r="Q314" s="135">
        <v>0</v>
      </c>
      <c r="R314" s="135">
        <f>Q314*H314</f>
        <v>0</v>
      </c>
      <c r="S314" s="135">
        <v>0</v>
      </c>
      <c r="T314" s="134">
        <f>S314*H314</f>
        <v>0</v>
      </c>
      <c r="AR314" s="132" t="s">
        <v>122</v>
      </c>
      <c r="AT314" s="132" t="s">
        <v>110</v>
      </c>
      <c r="AU314" s="132" t="s">
        <v>4</v>
      </c>
      <c r="AY314" s="103" t="s">
        <v>103</v>
      </c>
      <c r="BE314" s="133">
        <f>IF(N314="základní",J314,0)</f>
        <v>0</v>
      </c>
      <c r="BF314" s="133">
        <f>IF(N314="snížená",J314,0)</f>
        <v>0</v>
      </c>
      <c r="BG314" s="133">
        <f>IF(N314="zákl. přenesená",J314,0)</f>
        <v>0</v>
      </c>
      <c r="BH314" s="133">
        <f>IF(N314="sníž. přenesená",J314,0)</f>
        <v>0</v>
      </c>
      <c r="BI314" s="133">
        <f>IF(N314="nulová",J314,0)</f>
        <v>0</v>
      </c>
      <c r="BJ314" s="103" t="s">
        <v>11</v>
      </c>
      <c r="BK314" s="133">
        <f>ROUND(I314*H314,2)</f>
        <v>0</v>
      </c>
      <c r="BL314" s="103" t="s">
        <v>122</v>
      </c>
      <c r="BM314" s="132" t="s">
        <v>1113</v>
      </c>
    </row>
    <row r="315" spans="2:65" s="2" customFormat="1" ht="17.399999999999999">
      <c r="B315" s="3"/>
      <c r="D315" s="128" t="s">
        <v>106</v>
      </c>
      <c r="F315" s="131" t="s">
        <v>614</v>
      </c>
      <c r="I315" s="130"/>
      <c r="L315" s="3"/>
      <c r="M315" s="129"/>
      <c r="T315" s="62"/>
      <c r="AT315" s="103" t="s">
        <v>106</v>
      </c>
      <c r="AU315" s="103" t="s">
        <v>4</v>
      </c>
    </row>
    <row r="316" spans="2:65" s="119" customFormat="1">
      <c r="B316" s="124"/>
      <c r="D316" s="128" t="s">
        <v>104</v>
      </c>
      <c r="E316" s="120" t="s">
        <v>0</v>
      </c>
      <c r="F316" s="127" t="s">
        <v>1112</v>
      </c>
      <c r="H316" s="126">
        <v>32.799999999999997</v>
      </c>
      <c r="I316" s="125"/>
      <c r="L316" s="124"/>
      <c r="M316" s="162"/>
      <c r="T316" s="161"/>
      <c r="AT316" s="120" t="s">
        <v>104</v>
      </c>
      <c r="AU316" s="120" t="s">
        <v>4</v>
      </c>
      <c r="AV316" s="119" t="s">
        <v>4</v>
      </c>
      <c r="AW316" s="119" t="s">
        <v>74</v>
      </c>
      <c r="AX316" s="119" t="s">
        <v>30</v>
      </c>
      <c r="AY316" s="120" t="s">
        <v>103</v>
      </c>
    </row>
    <row r="317" spans="2:65" s="119" customFormat="1">
      <c r="B317" s="124"/>
      <c r="D317" s="128" t="s">
        <v>104</v>
      </c>
      <c r="E317" s="120" t="s">
        <v>0</v>
      </c>
      <c r="F317" s="127" t="s">
        <v>1111</v>
      </c>
      <c r="H317" s="126">
        <v>12</v>
      </c>
      <c r="I317" s="125"/>
      <c r="L317" s="124"/>
      <c r="M317" s="162"/>
      <c r="T317" s="161"/>
      <c r="AT317" s="120" t="s">
        <v>104</v>
      </c>
      <c r="AU317" s="120" t="s">
        <v>4</v>
      </c>
      <c r="AV317" s="119" t="s">
        <v>4</v>
      </c>
      <c r="AW317" s="119" t="s">
        <v>74</v>
      </c>
      <c r="AX317" s="119" t="s">
        <v>30</v>
      </c>
      <c r="AY317" s="120" t="s">
        <v>103</v>
      </c>
    </row>
    <row r="318" spans="2:65" s="163" customFormat="1">
      <c r="B318" s="167"/>
      <c r="D318" s="128" t="s">
        <v>104</v>
      </c>
      <c r="E318" s="164" t="s">
        <v>0</v>
      </c>
      <c r="F318" s="170" t="s">
        <v>183</v>
      </c>
      <c r="H318" s="169">
        <v>44.8</v>
      </c>
      <c r="I318" s="168"/>
      <c r="L318" s="167"/>
      <c r="M318" s="166"/>
      <c r="T318" s="165"/>
      <c r="AT318" s="164" t="s">
        <v>104</v>
      </c>
      <c r="AU318" s="164" t="s">
        <v>4</v>
      </c>
      <c r="AV318" s="163" t="s">
        <v>122</v>
      </c>
      <c r="AW318" s="163" t="s">
        <v>74</v>
      </c>
      <c r="AX318" s="163" t="s">
        <v>11</v>
      </c>
      <c r="AY318" s="164" t="s">
        <v>103</v>
      </c>
    </row>
    <row r="319" spans="2:65" s="2" customFormat="1" ht="24.15" customHeight="1">
      <c r="B319" s="3"/>
      <c r="C319" s="145" t="s">
        <v>535</v>
      </c>
      <c r="D319" s="145" t="s">
        <v>110</v>
      </c>
      <c r="E319" s="144" t="s">
        <v>610</v>
      </c>
      <c r="F319" s="143" t="s">
        <v>607</v>
      </c>
      <c r="G319" s="142" t="s">
        <v>111</v>
      </c>
      <c r="H319" s="141">
        <v>6</v>
      </c>
      <c r="I319" s="140"/>
      <c r="J319" s="139">
        <f>ROUND(I319*H319,2)</f>
        <v>0</v>
      </c>
      <c r="K319" s="138"/>
      <c r="L319" s="3"/>
      <c r="M319" s="137" t="s">
        <v>0</v>
      </c>
      <c r="N319" s="136" t="s">
        <v>66</v>
      </c>
      <c r="P319" s="135">
        <f>O319*H319</f>
        <v>0</v>
      </c>
      <c r="Q319" s="135">
        <v>0</v>
      </c>
      <c r="R319" s="135">
        <f>Q319*H319</f>
        <v>0</v>
      </c>
      <c r="S319" s="135">
        <v>0</v>
      </c>
      <c r="T319" s="134">
        <f>S319*H319</f>
        <v>0</v>
      </c>
      <c r="AR319" s="132" t="s">
        <v>122</v>
      </c>
      <c r="AT319" s="132" t="s">
        <v>110</v>
      </c>
      <c r="AU319" s="132" t="s">
        <v>4</v>
      </c>
      <c r="AY319" s="103" t="s">
        <v>103</v>
      </c>
      <c r="BE319" s="133">
        <f>IF(N319="základní",J319,0)</f>
        <v>0</v>
      </c>
      <c r="BF319" s="133">
        <f>IF(N319="snížená",J319,0)</f>
        <v>0</v>
      </c>
      <c r="BG319" s="133">
        <f>IF(N319="zákl. přenesená",J319,0)</f>
        <v>0</v>
      </c>
      <c r="BH319" s="133">
        <f>IF(N319="sníž. přenesená",J319,0)</f>
        <v>0</v>
      </c>
      <c r="BI319" s="133">
        <f>IF(N319="nulová",J319,0)</f>
        <v>0</v>
      </c>
      <c r="BJ319" s="103" t="s">
        <v>11</v>
      </c>
      <c r="BK319" s="133">
        <f>ROUND(I319*H319,2)</f>
        <v>0</v>
      </c>
      <c r="BL319" s="103" t="s">
        <v>122</v>
      </c>
      <c r="BM319" s="132" t="s">
        <v>1110</v>
      </c>
    </row>
    <row r="320" spans="2:65" s="2" customFormat="1" ht="17.399999999999999">
      <c r="B320" s="3"/>
      <c r="D320" s="128" t="s">
        <v>106</v>
      </c>
      <c r="F320" s="131" t="s">
        <v>607</v>
      </c>
      <c r="I320" s="130"/>
      <c r="L320" s="3"/>
      <c r="M320" s="129"/>
      <c r="T320" s="62"/>
      <c r="AT320" s="103" t="s">
        <v>106</v>
      </c>
      <c r="AU320" s="103" t="s">
        <v>4</v>
      </c>
    </row>
    <row r="321" spans="2:65" s="119" customFormat="1">
      <c r="B321" s="124"/>
      <c r="D321" s="128" t="s">
        <v>104</v>
      </c>
      <c r="E321" s="120" t="s">
        <v>0</v>
      </c>
      <c r="F321" s="127" t="s">
        <v>1107</v>
      </c>
      <c r="H321" s="126">
        <v>6</v>
      </c>
      <c r="I321" s="125"/>
      <c r="L321" s="124"/>
      <c r="M321" s="162"/>
      <c r="T321" s="161"/>
      <c r="AT321" s="120" t="s">
        <v>104</v>
      </c>
      <c r="AU321" s="120" t="s">
        <v>4</v>
      </c>
      <c r="AV321" s="119" t="s">
        <v>4</v>
      </c>
      <c r="AW321" s="119" t="s">
        <v>74</v>
      </c>
      <c r="AX321" s="119" t="s">
        <v>11</v>
      </c>
      <c r="AY321" s="120" t="s">
        <v>103</v>
      </c>
    </row>
    <row r="322" spans="2:65" s="2" customFormat="1" ht="24.15" customHeight="1">
      <c r="B322" s="3"/>
      <c r="C322" s="145" t="s">
        <v>529</v>
      </c>
      <c r="D322" s="145" t="s">
        <v>110</v>
      </c>
      <c r="E322" s="144" t="s">
        <v>604</v>
      </c>
      <c r="F322" s="143" t="s">
        <v>601</v>
      </c>
      <c r="G322" s="142" t="s">
        <v>111</v>
      </c>
      <c r="H322" s="141">
        <v>6</v>
      </c>
      <c r="I322" s="140"/>
      <c r="J322" s="139">
        <f>ROUND(I322*H322,2)</f>
        <v>0</v>
      </c>
      <c r="K322" s="138"/>
      <c r="L322" s="3"/>
      <c r="M322" s="137" t="s">
        <v>0</v>
      </c>
      <c r="N322" s="136" t="s">
        <v>66</v>
      </c>
      <c r="P322" s="135">
        <f>O322*H322</f>
        <v>0</v>
      </c>
      <c r="Q322" s="135">
        <v>0</v>
      </c>
      <c r="R322" s="135">
        <f>Q322*H322</f>
        <v>0</v>
      </c>
      <c r="S322" s="135">
        <v>0</v>
      </c>
      <c r="T322" s="134">
        <f>S322*H322</f>
        <v>0</v>
      </c>
      <c r="AR322" s="132" t="s">
        <v>122</v>
      </c>
      <c r="AT322" s="132" t="s">
        <v>110</v>
      </c>
      <c r="AU322" s="132" t="s">
        <v>4</v>
      </c>
      <c r="AY322" s="103" t="s">
        <v>103</v>
      </c>
      <c r="BE322" s="133">
        <f>IF(N322="základní",J322,0)</f>
        <v>0</v>
      </c>
      <c r="BF322" s="133">
        <f>IF(N322="snížená",J322,0)</f>
        <v>0</v>
      </c>
      <c r="BG322" s="133">
        <f>IF(N322="zákl. přenesená",J322,0)</f>
        <v>0</v>
      </c>
      <c r="BH322" s="133">
        <f>IF(N322="sníž. přenesená",J322,0)</f>
        <v>0</v>
      </c>
      <c r="BI322" s="133">
        <f>IF(N322="nulová",J322,0)</f>
        <v>0</v>
      </c>
      <c r="BJ322" s="103" t="s">
        <v>11</v>
      </c>
      <c r="BK322" s="133">
        <f>ROUND(I322*H322,2)</f>
        <v>0</v>
      </c>
      <c r="BL322" s="103" t="s">
        <v>122</v>
      </c>
      <c r="BM322" s="132" t="s">
        <v>1109</v>
      </c>
    </row>
    <row r="323" spans="2:65" s="2" customFormat="1">
      <c r="B323" s="3"/>
      <c r="D323" s="128" t="s">
        <v>106</v>
      </c>
      <c r="F323" s="131" t="s">
        <v>601</v>
      </c>
      <c r="I323" s="130"/>
      <c r="L323" s="3"/>
      <c r="M323" s="129"/>
      <c r="T323" s="62"/>
      <c r="AT323" s="103" t="s">
        <v>106</v>
      </c>
      <c r="AU323" s="103" t="s">
        <v>4</v>
      </c>
    </row>
    <row r="324" spans="2:65" s="119" customFormat="1">
      <c r="B324" s="124"/>
      <c r="D324" s="128" t="s">
        <v>104</v>
      </c>
      <c r="E324" s="120" t="s">
        <v>0</v>
      </c>
      <c r="F324" s="127" t="s">
        <v>1107</v>
      </c>
      <c r="H324" s="126">
        <v>6</v>
      </c>
      <c r="I324" s="125"/>
      <c r="L324" s="124"/>
      <c r="M324" s="162"/>
      <c r="T324" s="161"/>
      <c r="AT324" s="120" t="s">
        <v>104</v>
      </c>
      <c r="AU324" s="120" t="s">
        <v>4</v>
      </c>
      <c r="AV324" s="119" t="s">
        <v>4</v>
      </c>
      <c r="AW324" s="119" t="s">
        <v>74</v>
      </c>
      <c r="AX324" s="119" t="s">
        <v>11</v>
      </c>
      <c r="AY324" s="120" t="s">
        <v>103</v>
      </c>
    </row>
    <row r="325" spans="2:65" s="2" customFormat="1" ht="49.05" customHeight="1">
      <c r="B325" s="3"/>
      <c r="C325" s="145" t="s">
        <v>521</v>
      </c>
      <c r="D325" s="145" t="s">
        <v>110</v>
      </c>
      <c r="E325" s="144" t="s">
        <v>598</v>
      </c>
      <c r="F325" s="143" t="s">
        <v>595</v>
      </c>
      <c r="G325" s="142" t="s">
        <v>111</v>
      </c>
      <c r="H325" s="141">
        <v>6</v>
      </c>
      <c r="I325" s="140"/>
      <c r="J325" s="139">
        <f>ROUND(I325*H325,2)</f>
        <v>0</v>
      </c>
      <c r="K325" s="138"/>
      <c r="L325" s="3"/>
      <c r="M325" s="137" t="s">
        <v>0</v>
      </c>
      <c r="N325" s="136" t="s">
        <v>66</v>
      </c>
      <c r="P325" s="135">
        <f>O325*H325</f>
        <v>0</v>
      </c>
      <c r="Q325" s="135">
        <v>0</v>
      </c>
      <c r="R325" s="135">
        <f>Q325*H325</f>
        <v>0</v>
      </c>
      <c r="S325" s="135">
        <v>0</v>
      </c>
      <c r="T325" s="134">
        <f>S325*H325</f>
        <v>0</v>
      </c>
      <c r="AR325" s="132" t="s">
        <v>122</v>
      </c>
      <c r="AT325" s="132" t="s">
        <v>110</v>
      </c>
      <c r="AU325" s="132" t="s">
        <v>4</v>
      </c>
      <c r="AY325" s="103" t="s">
        <v>103</v>
      </c>
      <c r="BE325" s="133">
        <f>IF(N325="základní",J325,0)</f>
        <v>0</v>
      </c>
      <c r="BF325" s="133">
        <f>IF(N325="snížená",J325,0)</f>
        <v>0</v>
      </c>
      <c r="BG325" s="133">
        <f>IF(N325="zákl. přenesená",J325,0)</f>
        <v>0</v>
      </c>
      <c r="BH325" s="133">
        <f>IF(N325="sníž. přenesená",J325,0)</f>
        <v>0</v>
      </c>
      <c r="BI325" s="133">
        <f>IF(N325="nulová",J325,0)</f>
        <v>0</v>
      </c>
      <c r="BJ325" s="103" t="s">
        <v>11</v>
      </c>
      <c r="BK325" s="133">
        <f>ROUND(I325*H325,2)</f>
        <v>0</v>
      </c>
      <c r="BL325" s="103" t="s">
        <v>122</v>
      </c>
      <c r="BM325" s="132" t="s">
        <v>1108</v>
      </c>
    </row>
    <row r="326" spans="2:65" s="2" customFormat="1" ht="26.1">
      <c r="B326" s="3"/>
      <c r="D326" s="128" t="s">
        <v>106</v>
      </c>
      <c r="F326" s="131" t="s">
        <v>595</v>
      </c>
      <c r="I326" s="130"/>
      <c r="L326" s="3"/>
      <c r="M326" s="129"/>
      <c r="T326" s="62"/>
      <c r="AT326" s="103" t="s">
        <v>106</v>
      </c>
      <c r="AU326" s="103" t="s">
        <v>4</v>
      </c>
    </row>
    <row r="327" spans="2:65" s="119" customFormat="1">
      <c r="B327" s="124"/>
      <c r="D327" s="128" t="s">
        <v>104</v>
      </c>
      <c r="E327" s="120" t="s">
        <v>0</v>
      </c>
      <c r="F327" s="127" t="s">
        <v>1107</v>
      </c>
      <c r="H327" s="126">
        <v>6</v>
      </c>
      <c r="I327" s="125"/>
      <c r="L327" s="124"/>
      <c r="M327" s="162"/>
      <c r="T327" s="161"/>
      <c r="AT327" s="120" t="s">
        <v>104</v>
      </c>
      <c r="AU327" s="120" t="s">
        <v>4</v>
      </c>
      <c r="AV327" s="119" t="s">
        <v>4</v>
      </c>
      <c r="AW327" s="119" t="s">
        <v>74</v>
      </c>
      <c r="AX327" s="119" t="s">
        <v>11</v>
      </c>
      <c r="AY327" s="120" t="s">
        <v>103</v>
      </c>
    </row>
    <row r="328" spans="2:65" s="2" customFormat="1" ht="24.15" customHeight="1">
      <c r="B328" s="3"/>
      <c r="C328" s="182" t="s">
        <v>513</v>
      </c>
      <c r="D328" s="182" t="s">
        <v>373</v>
      </c>
      <c r="E328" s="181" t="s">
        <v>1106</v>
      </c>
      <c r="F328" s="180" t="s">
        <v>1104</v>
      </c>
      <c r="G328" s="179" t="s">
        <v>179</v>
      </c>
      <c r="H328" s="178">
        <v>11</v>
      </c>
      <c r="I328" s="177"/>
      <c r="J328" s="176">
        <f>ROUND(I328*H328,2)</f>
        <v>0</v>
      </c>
      <c r="K328" s="175"/>
      <c r="L328" s="174"/>
      <c r="M328" s="173" t="s">
        <v>0</v>
      </c>
      <c r="N328" s="172" t="s">
        <v>66</v>
      </c>
      <c r="P328" s="135">
        <f>O328*H328</f>
        <v>0</v>
      </c>
      <c r="Q328" s="135">
        <v>2.7000000000000001E-3</v>
      </c>
      <c r="R328" s="135">
        <f>Q328*H328</f>
        <v>2.9700000000000001E-2</v>
      </c>
      <c r="S328" s="135">
        <v>0</v>
      </c>
      <c r="T328" s="134">
        <f>S328*H328</f>
        <v>0</v>
      </c>
      <c r="AR328" s="132" t="s">
        <v>374</v>
      </c>
      <c r="AT328" s="132" t="s">
        <v>373</v>
      </c>
      <c r="AU328" s="132" t="s">
        <v>4</v>
      </c>
      <c r="AY328" s="103" t="s">
        <v>103</v>
      </c>
      <c r="BE328" s="133">
        <f>IF(N328="základní",J328,0)</f>
        <v>0</v>
      </c>
      <c r="BF328" s="133">
        <f>IF(N328="snížená",J328,0)</f>
        <v>0</v>
      </c>
      <c r="BG328" s="133">
        <f>IF(N328="zákl. přenesená",J328,0)</f>
        <v>0</v>
      </c>
      <c r="BH328" s="133">
        <f>IF(N328="sníž. přenesená",J328,0)</f>
        <v>0</v>
      </c>
      <c r="BI328" s="133">
        <f>IF(N328="nulová",J328,0)</f>
        <v>0</v>
      </c>
      <c r="BJ328" s="103" t="s">
        <v>11</v>
      </c>
      <c r="BK328" s="133">
        <f>ROUND(I328*H328,2)</f>
        <v>0</v>
      </c>
      <c r="BL328" s="103" t="s">
        <v>122</v>
      </c>
      <c r="BM328" s="132" t="s">
        <v>1105</v>
      </c>
    </row>
    <row r="329" spans="2:65" s="2" customFormat="1" ht="17.399999999999999">
      <c r="B329" s="3"/>
      <c r="D329" s="128" t="s">
        <v>106</v>
      </c>
      <c r="F329" s="131" t="s">
        <v>1104</v>
      </c>
      <c r="I329" s="130"/>
      <c r="L329" s="3"/>
      <c r="M329" s="129"/>
      <c r="T329" s="62"/>
      <c r="AT329" s="103" t="s">
        <v>106</v>
      </c>
      <c r="AU329" s="103" t="s">
        <v>4</v>
      </c>
    </row>
    <row r="330" spans="2:65" s="2" customFormat="1" ht="234">
      <c r="B330" s="3"/>
      <c r="D330" s="128" t="s">
        <v>218</v>
      </c>
      <c r="F330" s="171" t="s">
        <v>1103</v>
      </c>
      <c r="I330" s="130"/>
      <c r="L330" s="3"/>
      <c r="M330" s="129"/>
      <c r="T330" s="62"/>
      <c r="AT330" s="103" t="s">
        <v>218</v>
      </c>
      <c r="AU330" s="103" t="s">
        <v>4</v>
      </c>
    </row>
    <row r="331" spans="2:65" s="119" customFormat="1">
      <c r="B331" s="124"/>
      <c r="D331" s="128" t="s">
        <v>104</v>
      </c>
      <c r="E331" s="120" t="s">
        <v>0</v>
      </c>
      <c r="F331" s="127" t="s">
        <v>879</v>
      </c>
      <c r="H331" s="126">
        <v>11</v>
      </c>
      <c r="I331" s="125"/>
      <c r="L331" s="124"/>
      <c r="M331" s="162"/>
      <c r="T331" s="161"/>
      <c r="AT331" s="120" t="s">
        <v>104</v>
      </c>
      <c r="AU331" s="120" t="s">
        <v>4</v>
      </c>
      <c r="AV331" s="119" t="s">
        <v>4</v>
      </c>
      <c r="AW331" s="119" t="s">
        <v>74</v>
      </c>
      <c r="AX331" s="119" t="s">
        <v>11</v>
      </c>
      <c r="AY331" s="120" t="s">
        <v>103</v>
      </c>
    </row>
    <row r="332" spans="2:65" s="2" customFormat="1" ht="16.5" customHeight="1">
      <c r="B332" s="3"/>
      <c r="C332" s="182" t="s">
        <v>506</v>
      </c>
      <c r="D332" s="182" t="s">
        <v>373</v>
      </c>
      <c r="E332" s="181" t="s">
        <v>591</v>
      </c>
      <c r="F332" s="180" t="s">
        <v>589</v>
      </c>
      <c r="G332" s="179" t="s">
        <v>123</v>
      </c>
      <c r="H332" s="178">
        <v>25.76</v>
      </c>
      <c r="I332" s="177"/>
      <c r="J332" s="176">
        <f>ROUND(I332*H332,2)</f>
        <v>0</v>
      </c>
      <c r="K332" s="175"/>
      <c r="L332" s="174"/>
      <c r="M332" s="173" t="s">
        <v>0</v>
      </c>
      <c r="N332" s="172" t="s">
        <v>66</v>
      </c>
      <c r="P332" s="135">
        <f>O332*H332</f>
        <v>0</v>
      </c>
      <c r="Q332" s="135">
        <v>0</v>
      </c>
      <c r="R332" s="135">
        <f>Q332*H332</f>
        <v>0</v>
      </c>
      <c r="S332" s="135">
        <v>0</v>
      </c>
      <c r="T332" s="134">
        <f>S332*H332</f>
        <v>0</v>
      </c>
      <c r="AR332" s="132" t="s">
        <v>374</v>
      </c>
      <c r="AT332" s="132" t="s">
        <v>373</v>
      </c>
      <c r="AU332" s="132" t="s">
        <v>4</v>
      </c>
      <c r="AY332" s="103" t="s">
        <v>103</v>
      </c>
      <c r="BE332" s="133">
        <f>IF(N332="základní",J332,0)</f>
        <v>0</v>
      </c>
      <c r="BF332" s="133">
        <f>IF(N332="snížená",J332,0)</f>
        <v>0</v>
      </c>
      <c r="BG332" s="133">
        <f>IF(N332="zákl. přenesená",J332,0)</f>
        <v>0</v>
      </c>
      <c r="BH332" s="133">
        <f>IF(N332="sníž. přenesená",J332,0)</f>
        <v>0</v>
      </c>
      <c r="BI332" s="133">
        <f>IF(N332="nulová",J332,0)</f>
        <v>0</v>
      </c>
      <c r="BJ332" s="103" t="s">
        <v>11</v>
      </c>
      <c r="BK332" s="133">
        <f>ROUND(I332*H332,2)</f>
        <v>0</v>
      </c>
      <c r="BL332" s="103" t="s">
        <v>122</v>
      </c>
      <c r="BM332" s="132" t="s">
        <v>1102</v>
      </c>
    </row>
    <row r="333" spans="2:65" s="2" customFormat="1">
      <c r="B333" s="3"/>
      <c r="D333" s="128" t="s">
        <v>106</v>
      </c>
      <c r="F333" s="131" t="s">
        <v>589</v>
      </c>
      <c r="I333" s="130"/>
      <c r="L333" s="3"/>
      <c r="M333" s="129"/>
      <c r="T333" s="62"/>
      <c r="AT333" s="103" t="s">
        <v>106</v>
      </c>
      <c r="AU333" s="103" t="s">
        <v>4</v>
      </c>
    </row>
    <row r="334" spans="2:65" s="2" customFormat="1" ht="36">
      <c r="B334" s="3"/>
      <c r="D334" s="128" t="s">
        <v>218</v>
      </c>
      <c r="F334" s="171" t="s">
        <v>515</v>
      </c>
      <c r="I334" s="130"/>
      <c r="L334" s="3"/>
      <c r="M334" s="129"/>
      <c r="T334" s="62"/>
      <c r="AT334" s="103" t="s">
        <v>218</v>
      </c>
      <c r="AU334" s="103" t="s">
        <v>4</v>
      </c>
    </row>
    <row r="335" spans="2:65" s="119" customFormat="1">
      <c r="B335" s="124"/>
      <c r="D335" s="128" t="s">
        <v>104</v>
      </c>
      <c r="E335" s="120" t="s">
        <v>0</v>
      </c>
      <c r="F335" s="127" t="s">
        <v>1101</v>
      </c>
      <c r="H335" s="126">
        <v>11.48</v>
      </c>
      <c r="I335" s="125"/>
      <c r="L335" s="124"/>
      <c r="M335" s="162"/>
      <c r="T335" s="161"/>
      <c r="AT335" s="120" t="s">
        <v>104</v>
      </c>
      <c r="AU335" s="120" t="s">
        <v>4</v>
      </c>
      <c r="AV335" s="119" t="s">
        <v>4</v>
      </c>
      <c r="AW335" s="119" t="s">
        <v>74</v>
      </c>
      <c r="AX335" s="119" t="s">
        <v>30</v>
      </c>
      <c r="AY335" s="120" t="s">
        <v>103</v>
      </c>
    </row>
    <row r="336" spans="2:65" s="119" customFormat="1">
      <c r="B336" s="124"/>
      <c r="D336" s="128" t="s">
        <v>104</v>
      </c>
      <c r="E336" s="120" t="s">
        <v>0</v>
      </c>
      <c r="F336" s="127" t="s">
        <v>1100</v>
      </c>
      <c r="H336" s="126">
        <v>1.4</v>
      </c>
      <c r="I336" s="125"/>
      <c r="L336" s="124"/>
      <c r="M336" s="162"/>
      <c r="T336" s="161"/>
      <c r="AT336" s="120" t="s">
        <v>104</v>
      </c>
      <c r="AU336" s="120" t="s">
        <v>4</v>
      </c>
      <c r="AV336" s="119" t="s">
        <v>4</v>
      </c>
      <c r="AW336" s="119" t="s">
        <v>74</v>
      </c>
      <c r="AX336" s="119" t="s">
        <v>30</v>
      </c>
      <c r="AY336" s="120" t="s">
        <v>103</v>
      </c>
    </row>
    <row r="337" spans="2:65" s="183" customFormat="1">
      <c r="B337" s="187"/>
      <c r="D337" s="128" t="s">
        <v>104</v>
      </c>
      <c r="E337" s="184" t="s">
        <v>0</v>
      </c>
      <c r="F337" s="190" t="s">
        <v>577</v>
      </c>
      <c r="H337" s="189">
        <v>12.88</v>
      </c>
      <c r="I337" s="188"/>
      <c r="L337" s="187"/>
      <c r="M337" s="186"/>
      <c r="T337" s="185"/>
      <c r="AT337" s="184" t="s">
        <v>104</v>
      </c>
      <c r="AU337" s="184" t="s">
        <v>4</v>
      </c>
      <c r="AV337" s="183" t="s">
        <v>559</v>
      </c>
      <c r="AW337" s="183" t="s">
        <v>74</v>
      </c>
      <c r="AX337" s="183" t="s">
        <v>30</v>
      </c>
      <c r="AY337" s="184" t="s">
        <v>103</v>
      </c>
    </row>
    <row r="338" spans="2:65" s="119" customFormat="1">
      <c r="B338" s="124"/>
      <c r="D338" s="128" t="s">
        <v>104</v>
      </c>
      <c r="E338" s="120" t="s">
        <v>0</v>
      </c>
      <c r="F338" s="127" t="s">
        <v>1099</v>
      </c>
      <c r="H338" s="126">
        <v>25.76</v>
      </c>
      <c r="I338" s="125"/>
      <c r="L338" s="124"/>
      <c r="M338" s="162"/>
      <c r="T338" s="161"/>
      <c r="AT338" s="120" t="s">
        <v>104</v>
      </c>
      <c r="AU338" s="120" t="s">
        <v>4</v>
      </c>
      <c r="AV338" s="119" t="s">
        <v>4</v>
      </c>
      <c r="AW338" s="119" t="s">
        <v>74</v>
      </c>
      <c r="AX338" s="119" t="s">
        <v>11</v>
      </c>
      <c r="AY338" s="120" t="s">
        <v>103</v>
      </c>
    </row>
    <row r="339" spans="2:65" s="2" customFormat="1" ht="16.5" customHeight="1">
      <c r="B339" s="3"/>
      <c r="C339" s="182" t="s">
        <v>500</v>
      </c>
      <c r="D339" s="182" t="s">
        <v>373</v>
      </c>
      <c r="E339" s="181" t="s">
        <v>585</v>
      </c>
      <c r="F339" s="180" t="s">
        <v>583</v>
      </c>
      <c r="G339" s="179" t="s">
        <v>123</v>
      </c>
      <c r="H339" s="178">
        <v>84.64</v>
      </c>
      <c r="I339" s="177"/>
      <c r="J339" s="176">
        <f>ROUND(I339*H339,2)</f>
        <v>0</v>
      </c>
      <c r="K339" s="175"/>
      <c r="L339" s="174"/>
      <c r="M339" s="173" t="s">
        <v>0</v>
      </c>
      <c r="N339" s="172" t="s">
        <v>66</v>
      </c>
      <c r="P339" s="135">
        <f>O339*H339</f>
        <v>0</v>
      </c>
      <c r="Q339" s="135">
        <v>0</v>
      </c>
      <c r="R339" s="135">
        <f>Q339*H339</f>
        <v>0</v>
      </c>
      <c r="S339" s="135">
        <v>0</v>
      </c>
      <c r="T339" s="134">
        <f>S339*H339</f>
        <v>0</v>
      </c>
      <c r="AR339" s="132" t="s">
        <v>374</v>
      </c>
      <c r="AT339" s="132" t="s">
        <v>373</v>
      </c>
      <c r="AU339" s="132" t="s">
        <v>4</v>
      </c>
      <c r="AY339" s="103" t="s">
        <v>103</v>
      </c>
      <c r="BE339" s="133">
        <f>IF(N339="základní",J339,0)</f>
        <v>0</v>
      </c>
      <c r="BF339" s="133">
        <f>IF(N339="snížená",J339,0)</f>
        <v>0</v>
      </c>
      <c r="BG339" s="133">
        <f>IF(N339="zákl. přenesená",J339,0)</f>
        <v>0</v>
      </c>
      <c r="BH339" s="133">
        <f>IF(N339="sníž. přenesená",J339,0)</f>
        <v>0</v>
      </c>
      <c r="BI339" s="133">
        <f>IF(N339="nulová",J339,0)</f>
        <v>0</v>
      </c>
      <c r="BJ339" s="103" t="s">
        <v>11</v>
      </c>
      <c r="BK339" s="133">
        <f>ROUND(I339*H339,2)</f>
        <v>0</v>
      </c>
      <c r="BL339" s="103" t="s">
        <v>122</v>
      </c>
      <c r="BM339" s="132" t="s">
        <v>1098</v>
      </c>
    </row>
    <row r="340" spans="2:65" s="2" customFormat="1">
      <c r="B340" s="3"/>
      <c r="D340" s="128" t="s">
        <v>106</v>
      </c>
      <c r="F340" s="131" t="s">
        <v>583</v>
      </c>
      <c r="I340" s="130"/>
      <c r="L340" s="3"/>
      <c r="M340" s="129"/>
      <c r="T340" s="62"/>
      <c r="AT340" s="103" t="s">
        <v>106</v>
      </c>
      <c r="AU340" s="103" t="s">
        <v>4</v>
      </c>
    </row>
    <row r="341" spans="2:65" s="2" customFormat="1" ht="36">
      <c r="B341" s="3"/>
      <c r="D341" s="128" t="s">
        <v>218</v>
      </c>
      <c r="F341" s="171" t="s">
        <v>1094</v>
      </c>
      <c r="I341" s="130"/>
      <c r="L341" s="3"/>
      <c r="M341" s="129"/>
      <c r="T341" s="62"/>
      <c r="AT341" s="103" t="s">
        <v>218</v>
      </c>
      <c r="AU341" s="103" t="s">
        <v>4</v>
      </c>
    </row>
    <row r="342" spans="2:65" s="119" customFormat="1">
      <c r="B342" s="124"/>
      <c r="D342" s="128" t="s">
        <v>104</v>
      </c>
      <c r="E342" s="120" t="s">
        <v>0</v>
      </c>
      <c r="F342" s="127" t="s">
        <v>1097</v>
      </c>
      <c r="H342" s="126">
        <v>84.64</v>
      </c>
      <c r="I342" s="125"/>
      <c r="L342" s="124"/>
      <c r="M342" s="162"/>
      <c r="T342" s="161"/>
      <c r="AT342" s="120" t="s">
        <v>104</v>
      </c>
      <c r="AU342" s="120" t="s">
        <v>4</v>
      </c>
      <c r="AV342" s="119" t="s">
        <v>4</v>
      </c>
      <c r="AW342" s="119" t="s">
        <v>74</v>
      </c>
      <c r="AX342" s="119" t="s">
        <v>30</v>
      </c>
      <c r="AY342" s="120" t="s">
        <v>103</v>
      </c>
    </row>
    <row r="343" spans="2:65" s="163" customFormat="1">
      <c r="B343" s="167"/>
      <c r="D343" s="128" t="s">
        <v>104</v>
      </c>
      <c r="E343" s="164" t="s">
        <v>0</v>
      </c>
      <c r="F343" s="170" t="s">
        <v>183</v>
      </c>
      <c r="H343" s="169">
        <v>84.64</v>
      </c>
      <c r="I343" s="168"/>
      <c r="L343" s="167"/>
      <c r="M343" s="166"/>
      <c r="T343" s="165"/>
      <c r="AT343" s="164" t="s">
        <v>104</v>
      </c>
      <c r="AU343" s="164" t="s">
        <v>4</v>
      </c>
      <c r="AV343" s="163" t="s">
        <v>122</v>
      </c>
      <c r="AW343" s="163" t="s">
        <v>74</v>
      </c>
      <c r="AX343" s="163" t="s">
        <v>11</v>
      </c>
      <c r="AY343" s="164" t="s">
        <v>103</v>
      </c>
    </row>
    <row r="344" spans="2:65" s="146" customFormat="1" ht="22.8" customHeight="1">
      <c r="B344" s="153"/>
      <c r="D344" s="148" t="s">
        <v>12</v>
      </c>
      <c r="E344" s="156" t="s">
        <v>4</v>
      </c>
      <c r="F344" s="156" t="s">
        <v>575</v>
      </c>
      <c r="I344" s="155"/>
      <c r="J344" s="154">
        <f>BK344</f>
        <v>0</v>
      </c>
      <c r="L344" s="153"/>
      <c r="M344" s="152"/>
      <c r="P344" s="151">
        <f>SUM(P345:P346)</f>
        <v>0</v>
      </c>
      <c r="R344" s="151">
        <f>SUM(R345:R346)</f>
        <v>1.63592</v>
      </c>
      <c r="T344" s="150">
        <f>SUM(T345:T346)</f>
        <v>0</v>
      </c>
      <c r="AR344" s="148" t="s">
        <v>11</v>
      </c>
      <c r="AT344" s="149" t="s">
        <v>12</v>
      </c>
      <c r="AU344" s="149" t="s">
        <v>11</v>
      </c>
      <c r="AY344" s="148" t="s">
        <v>103</v>
      </c>
      <c r="BK344" s="147">
        <f>SUM(BK345:BK346)</f>
        <v>0</v>
      </c>
    </row>
    <row r="345" spans="2:65" s="2" customFormat="1" ht="66.75" customHeight="1">
      <c r="B345" s="3"/>
      <c r="C345" s="145" t="s">
        <v>494</v>
      </c>
      <c r="D345" s="145" t="s">
        <v>110</v>
      </c>
      <c r="E345" s="144" t="s">
        <v>573</v>
      </c>
      <c r="F345" s="143" t="s">
        <v>570</v>
      </c>
      <c r="G345" s="142" t="s">
        <v>179</v>
      </c>
      <c r="H345" s="141">
        <v>8</v>
      </c>
      <c r="I345" s="140"/>
      <c r="J345" s="139">
        <f>ROUND(I345*H345,2)</f>
        <v>0</v>
      </c>
      <c r="K345" s="138"/>
      <c r="L345" s="3"/>
      <c r="M345" s="137" t="s">
        <v>0</v>
      </c>
      <c r="N345" s="136" t="s">
        <v>66</v>
      </c>
      <c r="P345" s="135">
        <f>O345*H345</f>
        <v>0</v>
      </c>
      <c r="Q345" s="135">
        <v>0.20449000000000001</v>
      </c>
      <c r="R345" s="135">
        <f>Q345*H345</f>
        <v>1.63592</v>
      </c>
      <c r="S345" s="135">
        <v>0</v>
      </c>
      <c r="T345" s="134">
        <f>S345*H345</f>
        <v>0</v>
      </c>
      <c r="AR345" s="132" t="s">
        <v>122</v>
      </c>
      <c r="AT345" s="132" t="s">
        <v>110</v>
      </c>
      <c r="AU345" s="132" t="s">
        <v>4</v>
      </c>
      <c r="AY345" s="103" t="s">
        <v>103</v>
      </c>
      <c r="BE345" s="133">
        <f>IF(N345="základní",J345,0)</f>
        <v>0</v>
      </c>
      <c r="BF345" s="133">
        <f>IF(N345="snížená",J345,0)</f>
        <v>0</v>
      </c>
      <c r="BG345" s="133">
        <f>IF(N345="zákl. přenesená",J345,0)</f>
        <v>0</v>
      </c>
      <c r="BH345" s="133">
        <f>IF(N345="sníž. přenesená",J345,0)</f>
        <v>0</v>
      </c>
      <c r="BI345" s="133">
        <f>IF(N345="nulová",J345,0)</f>
        <v>0</v>
      </c>
      <c r="BJ345" s="103" t="s">
        <v>11</v>
      </c>
      <c r="BK345" s="133">
        <f>ROUND(I345*H345,2)</f>
        <v>0</v>
      </c>
      <c r="BL345" s="103" t="s">
        <v>122</v>
      </c>
      <c r="BM345" s="132" t="s">
        <v>1096</v>
      </c>
    </row>
    <row r="346" spans="2:65" s="2" customFormat="1" ht="34.799999999999997">
      <c r="B346" s="3"/>
      <c r="D346" s="128" t="s">
        <v>106</v>
      </c>
      <c r="F346" s="131" t="s">
        <v>570</v>
      </c>
      <c r="I346" s="130"/>
      <c r="L346" s="3"/>
      <c r="M346" s="129"/>
      <c r="T346" s="62"/>
      <c r="AT346" s="103" t="s">
        <v>106</v>
      </c>
      <c r="AU346" s="103" t="s">
        <v>4</v>
      </c>
    </row>
    <row r="347" spans="2:65" s="146" customFormat="1" ht="22.8" customHeight="1">
      <c r="B347" s="153"/>
      <c r="D347" s="148" t="s">
        <v>12</v>
      </c>
      <c r="E347" s="156" t="s">
        <v>122</v>
      </c>
      <c r="F347" s="156" t="s">
        <v>543</v>
      </c>
      <c r="I347" s="155"/>
      <c r="J347" s="154">
        <f>BK347</f>
        <v>0</v>
      </c>
      <c r="L347" s="153"/>
      <c r="M347" s="152"/>
      <c r="P347" s="151">
        <f>SUM(P348:P359)</f>
        <v>0</v>
      </c>
      <c r="R347" s="151">
        <f>SUM(R348:R359)</f>
        <v>8.9459999999999998E-2</v>
      </c>
      <c r="T347" s="150">
        <f>SUM(T348:T359)</f>
        <v>0</v>
      </c>
      <c r="AR347" s="148" t="s">
        <v>11</v>
      </c>
      <c r="AT347" s="149" t="s">
        <v>12</v>
      </c>
      <c r="AU347" s="149" t="s">
        <v>11</v>
      </c>
      <c r="AY347" s="148" t="s">
        <v>103</v>
      </c>
      <c r="BK347" s="147">
        <f>SUM(BK348:BK359)</f>
        <v>0</v>
      </c>
    </row>
    <row r="348" spans="2:65" s="2" customFormat="1" ht="33" customHeight="1">
      <c r="B348" s="3"/>
      <c r="C348" s="145" t="s">
        <v>486</v>
      </c>
      <c r="D348" s="145" t="s">
        <v>110</v>
      </c>
      <c r="E348" s="144" t="s">
        <v>541</v>
      </c>
      <c r="F348" s="143" t="s">
        <v>538</v>
      </c>
      <c r="G348" s="142" t="s">
        <v>171</v>
      </c>
      <c r="H348" s="141">
        <v>3.68</v>
      </c>
      <c r="I348" s="140"/>
      <c r="J348" s="139">
        <f>ROUND(I348*H348,2)</f>
        <v>0</v>
      </c>
      <c r="K348" s="138"/>
      <c r="L348" s="3"/>
      <c r="M348" s="137" t="s">
        <v>0</v>
      </c>
      <c r="N348" s="136" t="s">
        <v>66</v>
      </c>
      <c r="P348" s="135">
        <f>O348*H348</f>
        <v>0</v>
      </c>
      <c r="Q348" s="135">
        <v>0</v>
      </c>
      <c r="R348" s="135">
        <f>Q348*H348</f>
        <v>0</v>
      </c>
      <c r="S348" s="135">
        <v>0</v>
      </c>
      <c r="T348" s="134">
        <f>S348*H348</f>
        <v>0</v>
      </c>
      <c r="AR348" s="132" t="s">
        <v>122</v>
      </c>
      <c r="AT348" s="132" t="s">
        <v>110</v>
      </c>
      <c r="AU348" s="132" t="s">
        <v>4</v>
      </c>
      <c r="AY348" s="103" t="s">
        <v>103</v>
      </c>
      <c r="BE348" s="133">
        <f>IF(N348="základní",J348,0)</f>
        <v>0</v>
      </c>
      <c r="BF348" s="133">
        <f>IF(N348="snížená",J348,0)</f>
        <v>0</v>
      </c>
      <c r="BG348" s="133">
        <f>IF(N348="zákl. přenesená",J348,0)</f>
        <v>0</v>
      </c>
      <c r="BH348" s="133">
        <f>IF(N348="sníž. přenesená",J348,0)</f>
        <v>0</v>
      </c>
      <c r="BI348" s="133">
        <f>IF(N348="nulová",J348,0)</f>
        <v>0</v>
      </c>
      <c r="BJ348" s="103" t="s">
        <v>11</v>
      </c>
      <c r="BK348" s="133">
        <f>ROUND(I348*H348,2)</f>
        <v>0</v>
      </c>
      <c r="BL348" s="103" t="s">
        <v>122</v>
      </c>
      <c r="BM348" s="132" t="s">
        <v>1095</v>
      </c>
    </row>
    <row r="349" spans="2:65" s="2" customFormat="1" ht="17.399999999999999">
      <c r="B349" s="3"/>
      <c r="D349" s="128" t="s">
        <v>106</v>
      </c>
      <c r="F349" s="131" t="s">
        <v>538</v>
      </c>
      <c r="I349" s="130"/>
      <c r="L349" s="3"/>
      <c r="M349" s="129"/>
      <c r="T349" s="62"/>
      <c r="AT349" s="103" t="s">
        <v>106</v>
      </c>
      <c r="AU349" s="103" t="s">
        <v>4</v>
      </c>
    </row>
    <row r="350" spans="2:65" s="2" customFormat="1" ht="36">
      <c r="B350" s="3"/>
      <c r="D350" s="128" t="s">
        <v>218</v>
      </c>
      <c r="F350" s="171" t="s">
        <v>1094</v>
      </c>
      <c r="I350" s="130"/>
      <c r="L350" s="3"/>
      <c r="M350" s="129"/>
      <c r="T350" s="62"/>
      <c r="AT350" s="103" t="s">
        <v>218</v>
      </c>
      <c r="AU350" s="103" t="s">
        <v>4</v>
      </c>
    </row>
    <row r="351" spans="2:65" s="119" customFormat="1">
      <c r="B351" s="124"/>
      <c r="D351" s="128" t="s">
        <v>104</v>
      </c>
      <c r="E351" s="120" t="s">
        <v>0</v>
      </c>
      <c r="F351" s="127" t="s">
        <v>1093</v>
      </c>
      <c r="H351" s="126">
        <v>3.28</v>
      </c>
      <c r="I351" s="125"/>
      <c r="L351" s="124"/>
      <c r="M351" s="162"/>
      <c r="T351" s="161"/>
      <c r="AT351" s="120" t="s">
        <v>104</v>
      </c>
      <c r="AU351" s="120" t="s">
        <v>4</v>
      </c>
      <c r="AV351" s="119" t="s">
        <v>4</v>
      </c>
      <c r="AW351" s="119" t="s">
        <v>74</v>
      </c>
      <c r="AX351" s="119" t="s">
        <v>30</v>
      </c>
      <c r="AY351" s="120" t="s">
        <v>103</v>
      </c>
    </row>
    <row r="352" spans="2:65" s="119" customFormat="1">
      <c r="B352" s="124"/>
      <c r="D352" s="128" t="s">
        <v>104</v>
      </c>
      <c r="E352" s="120" t="s">
        <v>0</v>
      </c>
      <c r="F352" s="127" t="s">
        <v>1092</v>
      </c>
      <c r="H352" s="126">
        <v>0.4</v>
      </c>
      <c r="I352" s="125"/>
      <c r="L352" s="124"/>
      <c r="M352" s="162"/>
      <c r="T352" s="161"/>
      <c r="AT352" s="120" t="s">
        <v>104</v>
      </c>
      <c r="AU352" s="120" t="s">
        <v>4</v>
      </c>
      <c r="AV352" s="119" t="s">
        <v>4</v>
      </c>
      <c r="AW352" s="119" t="s">
        <v>74</v>
      </c>
      <c r="AX352" s="119" t="s">
        <v>30</v>
      </c>
      <c r="AY352" s="120" t="s">
        <v>103</v>
      </c>
    </row>
    <row r="353" spans="2:65" s="163" customFormat="1">
      <c r="B353" s="167"/>
      <c r="D353" s="128" t="s">
        <v>104</v>
      </c>
      <c r="E353" s="164" t="s">
        <v>0</v>
      </c>
      <c r="F353" s="170" t="s">
        <v>183</v>
      </c>
      <c r="H353" s="169">
        <v>3.68</v>
      </c>
      <c r="I353" s="168"/>
      <c r="L353" s="167"/>
      <c r="M353" s="166"/>
      <c r="T353" s="165"/>
      <c r="AT353" s="164" t="s">
        <v>104</v>
      </c>
      <c r="AU353" s="164" t="s">
        <v>4</v>
      </c>
      <c r="AV353" s="163" t="s">
        <v>122</v>
      </c>
      <c r="AW353" s="163" t="s">
        <v>74</v>
      </c>
      <c r="AX353" s="163" t="s">
        <v>11</v>
      </c>
      <c r="AY353" s="164" t="s">
        <v>103</v>
      </c>
    </row>
    <row r="354" spans="2:65" s="2" customFormat="1" ht="44.25" customHeight="1">
      <c r="B354" s="3"/>
      <c r="C354" s="145" t="s">
        <v>478</v>
      </c>
      <c r="D354" s="145" t="s">
        <v>110</v>
      </c>
      <c r="E354" s="144" t="s">
        <v>534</v>
      </c>
      <c r="F354" s="143" t="s">
        <v>1090</v>
      </c>
      <c r="G354" s="142" t="s">
        <v>171</v>
      </c>
      <c r="H354" s="141">
        <v>3.5</v>
      </c>
      <c r="I354" s="140"/>
      <c r="J354" s="139">
        <f>ROUND(I354*H354,2)</f>
        <v>0</v>
      </c>
      <c r="K354" s="138"/>
      <c r="L354" s="3"/>
      <c r="M354" s="137" t="s">
        <v>0</v>
      </c>
      <c r="N354" s="136" t="s">
        <v>66</v>
      </c>
      <c r="P354" s="135">
        <f>O354*H354</f>
        <v>0</v>
      </c>
      <c r="Q354" s="135">
        <v>0</v>
      </c>
      <c r="R354" s="135">
        <f>Q354*H354</f>
        <v>0</v>
      </c>
      <c r="S354" s="135">
        <v>0</v>
      </c>
      <c r="T354" s="134">
        <f>S354*H354</f>
        <v>0</v>
      </c>
      <c r="AR354" s="132" t="s">
        <v>122</v>
      </c>
      <c r="AT354" s="132" t="s">
        <v>110</v>
      </c>
      <c r="AU354" s="132" t="s">
        <v>4</v>
      </c>
      <c r="AY354" s="103" t="s">
        <v>103</v>
      </c>
      <c r="BE354" s="133">
        <f>IF(N354="základní",J354,0)</f>
        <v>0</v>
      </c>
      <c r="BF354" s="133">
        <f>IF(N354="snížená",J354,0)</f>
        <v>0</v>
      </c>
      <c r="BG354" s="133">
        <f>IF(N354="zákl. přenesená",J354,0)</f>
        <v>0</v>
      </c>
      <c r="BH354" s="133">
        <f>IF(N354="sníž. přenesená",J354,0)</f>
        <v>0</v>
      </c>
      <c r="BI354" s="133">
        <f>IF(N354="nulová",J354,0)</f>
        <v>0</v>
      </c>
      <c r="BJ354" s="103" t="s">
        <v>11</v>
      </c>
      <c r="BK354" s="133">
        <f>ROUND(I354*H354,2)</f>
        <v>0</v>
      </c>
      <c r="BL354" s="103" t="s">
        <v>122</v>
      </c>
      <c r="BM354" s="132" t="s">
        <v>1091</v>
      </c>
    </row>
    <row r="355" spans="2:65" s="2" customFormat="1" ht="17.399999999999999">
      <c r="B355" s="3"/>
      <c r="D355" s="128" t="s">
        <v>106</v>
      </c>
      <c r="F355" s="131" t="s">
        <v>1090</v>
      </c>
      <c r="I355" s="130"/>
      <c r="L355" s="3"/>
      <c r="M355" s="129"/>
      <c r="T355" s="62"/>
      <c r="AT355" s="103" t="s">
        <v>106</v>
      </c>
      <c r="AU355" s="103" t="s">
        <v>4</v>
      </c>
    </row>
    <row r="356" spans="2:65" s="119" customFormat="1">
      <c r="B356" s="124"/>
      <c r="D356" s="128" t="s">
        <v>104</v>
      </c>
      <c r="E356" s="120" t="s">
        <v>0</v>
      </c>
      <c r="F356" s="127" t="s">
        <v>1089</v>
      </c>
      <c r="H356" s="126">
        <v>3.5</v>
      </c>
      <c r="I356" s="125"/>
      <c r="L356" s="124"/>
      <c r="M356" s="162"/>
      <c r="T356" s="161"/>
      <c r="AT356" s="120" t="s">
        <v>104</v>
      </c>
      <c r="AU356" s="120" t="s">
        <v>4</v>
      </c>
      <c r="AV356" s="119" t="s">
        <v>4</v>
      </c>
      <c r="AW356" s="119" t="s">
        <v>74</v>
      </c>
      <c r="AX356" s="119" t="s">
        <v>11</v>
      </c>
      <c r="AY356" s="120" t="s">
        <v>103</v>
      </c>
    </row>
    <row r="357" spans="2:65" s="2" customFormat="1" ht="24.15" customHeight="1">
      <c r="B357" s="3"/>
      <c r="C357" s="145" t="s">
        <v>472</v>
      </c>
      <c r="D357" s="145" t="s">
        <v>110</v>
      </c>
      <c r="E357" s="144" t="s">
        <v>528</v>
      </c>
      <c r="F357" s="143" t="s">
        <v>525</v>
      </c>
      <c r="G357" s="142" t="s">
        <v>111</v>
      </c>
      <c r="H357" s="141">
        <v>14</v>
      </c>
      <c r="I357" s="140"/>
      <c r="J357" s="139">
        <f>ROUND(I357*H357,2)</f>
        <v>0</v>
      </c>
      <c r="K357" s="138"/>
      <c r="L357" s="3"/>
      <c r="M357" s="137" t="s">
        <v>0</v>
      </c>
      <c r="N357" s="136" t="s">
        <v>66</v>
      </c>
      <c r="P357" s="135">
        <f>O357*H357</f>
        <v>0</v>
      </c>
      <c r="Q357" s="135">
        <v>6.3899999999999998E-3</v>
      </c>
      <c r="R357" s="135">
        <f>Q357*H357</f>
        <v>8.9459999999999998E-2</v>
      </c>
      <c r="S357" s="135">
        <v>0</v>
      </c>
      <c r="T357" s="134">
        <f>S357*H357</f>
        <v>0</v>
      </c>
      <c r="AR357" s="132" t="s">
        <v>122</v>
      </c>
      <c r="AT357" s="132" t="s">
        <v>110</v>
      </c>
      <c r="AU357" s="132" t="s">
        <v>4</v>
      </c>
      <c r="AY357" s="103" t="s">
        <v>103</v>
      </c>
      <c r="BE357" s="133">
        <f>IF(N357="základní",J357,0)</f>
        <v>0</v>
      </c>
      <c r="BF357" s="133">
        <f>IF(N357="snížená",J357,0)</f>
        <v>0</v>
      </c>
      <c r="BG357" s="133">
        <f>IF(N357="zákl. přenesená",J357,0)</f>
        <v>0</v>
      </c>
      <c r="BH357" s="133">
        <f>IF(N357="sníž. přenesená",J357,0)</f>
        <v>0</v>
      </c>
      <c r="BI357" s="133">
        <f>IF(N357="nulová",J357,0)</f>
        <v>0</v>
      </c>
      <c r="BJ357" s="103" t="s">
        <v>11</v>
      </c>
      <c r="BK357" s="133">
        <f>ROUND(I357*H357,2)</f>
        <v>0</v>
      </c>
      <c r="BL357" s="103" t="s">
        <v>122</v>
      </c>
      <c r="BM357" s="132" t="s">
        <v>1088</v>
      </c>
    </row>
    <row r="358" spans="2:65" s="2" customFormat="1" ht="17.399999999999999">
      <c r="B358" s="3"/>
      <c r="D358" s="128" t="s">
        <v>106</v>
      </c>
      <c r="F358" s="131" t="s">
        <v>525</v>
      </c>
      <c r="I358" s="130"/>
      <c r="L358" s="3"/>
      <c r="M358" s="129"/>
      <c r="T358" s="62"/>
      <c r="AT358" s="103" t="s">
        <v>106</v>
      </c>
      <c r="AU358" s="103" t="s">
        <v>4</v>
      </c>
    </row>
    <row r="359" spans="2:65" s="119" customFormat="1">
      <c r="B359" s="124"/>
      <c r="D359" s="128" t="s">
        <v>104</v>
      </c>
      <c r="E359" s="120" t="s">
        <v>0</v>
      </c>
      <c r="F359" s="127" t="s">
        <v>1087</v>
      </c>
      <c r="H359" s="126">
        <v>14</v>
      </c>
      <c r="I359" s="125"/>
      <c r="L359" s="124"/>
      <c r="M359" s="162"/>
      <c r="T359" s="161"/>
      <c r="AT359" s="120" t="s">
        <v>104</v>
      </c>
      <c r="AU359" s="120" t="s">
        <v>4</v>
      </c>
      <c r="AV359" s="119" t="s">
        <v>4</v>
      </c>
      <c r="AW359" s="119" t="s">
        <v>74</v>
      </c>
      <c r="AX359" s="119" t="s">
        <v>11</v>
      </c>
      <c r="AY359" s="120" t="s">
        <v>103</v>
      </c>
    </row>
    <row r="360" spans="2:65" s="146" customFormat="1" ht="22.8" customHeight="1">
      <c r="B360" s="153"/>
      <c r="D360" s="148" t="s">
        <v>12</v>
      </c>
      <c r="E360" s="156" t="s">
        <v>523</v>
      </c>
      <c r="F360" s="156" t="s">
        <v>522</v>
      </c>
      <c r="I360" s="155"/>
      <c r="J360" s="154">
        <f>BK360</f>
        <v>0</v>
      </c>
      <c r="L360" s="153"/>
      <c r="M360" s="152"/>
      <c r="P360" s="151">
        <f>SUM(P361:P423)</f>
        <v>0</v>
      </c>
      <c r="R360" s="151">
        <f>SUM(R361:R423)</f>
        <v>4.5908890000000007</v>
      </c>
      <c r="T360" s="150">
        <f>SUM(T361:T423)</f>
        <v>0</v>
      </c>
      <c r="AR360" s="148" t="s">
        <v>11</v>
      </c>
      <c r="AT360" s="149" t="s">
        <v>12</v>
      </c>
      <c r="AU360" s="149" t="s">
        <v>11</v>
      </c>
      <c r="AY360" s="148" t="s">
        <v>103</v>
      </c>
      <c r="BK360" s="147">
        <f>SUM(BK361:BK423)</f>
        <v>0</v>
      </c>
    </row>
    <row r="361" spans="2:65" s="2" customFormat="1" ht="21.75" customHeight="1">
      <c r="B361" s="3"/>
      <c r="C361" s="145" t="s">
        <v>463</v>
      </c>
      <c r="D361" s="145" t="s">
        <v>110</v>
      </c>
      <c r="E361" s="144" t="s">
        <v>1086</v>
      </c>
      <c r="F361" s="143" t="s">
        <v>1085</v>
      </c>
      <c r="G361" s="142" t="s">
        <v>111</v>
      </c>
      <c r="H361" s="141">
        <v>16.8</v>
      </c>
      <c r="I361" s="140"/>
      <c r="J361" s="139">
        <f>ROUND(I361*H361,2)</f>
        <v>0</v>
      </c>
      <c r="K361" s="138"/>
      <c r="L361" s="3"/>
      <c r="M361" s="137" t="s">
        <v>0</v>
      </c>
      <c r="N361" s="136" t="s">
        <v>66</v>
      </c>
      <c r="P361" s="135">
        <f>O361*H361</f>
        <v>0</v>
      </c>
      <c r="Q361" s="135">
        <v>0</v>
      </c>
      <c r="R361" s="135">
        <f>Q361*H361</f>
        <v>0</v>
      </c>
      <c r="S361" s="135">
        <v>0</v>
      </c>
      <c r="T361" s="134">
        <f>S361*H361</f>
        <v>0</v>
      </c>
      <c r="AR361" s="132" t="s">
        <v>122</v>
      </c>
      <c r="AT361" s="132" t="s">
        <v>110</v>
      </c>
      <c r="AU361" s="132" t="s">
        <v>4</v>
      </c>
      <c r="AY361" s="103" t="s">
        <v>103</v>
      </c>
      <c r="BE361" s="133">
        <f>IF(N361="základní",J361,0)</f>
        <v>0</v>
      </c>
      <c r="BF361" s="133">
        <f>IF(N361="snížená",J361,0)</f>
        <v>0</v>
      </c>
      <c r="BG361" s="133">
        <f>IF(N361="zákl. přenesená",J361,0)</f>
        <v>0</v>
      </c>
      <c r="BH361" s="133">
        <f>IF(N361="sníž. přenesená",J361,0)</f>
        <v>0</v>
      </c>
      <c r="BI361" s="133">
        <f>IF(N361="nulová",J361,0)</f>
        <v>0</v>
      </c>
      <c r="BJ361" s="103" t="s">
        <v>11</v>
      </c>
      <c r="BK361" s="133">
        <f>ROUND(I361*H361,2)</f>
        <v>0</v>
      </c>
      <c r="BL361" s="103" t="s">
        <v>122</v>
      </c>
      <c r="BM361" s="132" t="s">
        <v>1084</v>
      </c>
    </row>
    <row r="362" spans="2:65" s="2" customFormat="1" ht="17.399999999999999">
      <c r="B362" s="3"/>
      <c r="D362" s="128" t="s">
        <v>106</v>
      </c>
      <c r="F362" s="131" t="s">
        <v>1083</v>
      </c>
      <c r="I362" s="130"/>
      <c r="L362" s="3"/>
      <c r="M362" s="129"/>
      <c r="T362" s="62"/>
      <c r="AT362" s="103" t="s">
        <v>106</v>
      </c>
      <c r="AU362" s="103" t="s">
        <v>4</v>
      </c>
    </row>
    <row r="363" spans="2:65" s="2" customFormat="1">
      <c r="B363" s="3"/>
      <c r="D363" s="160" t="s">
        <v>118</v>
      </c>
      <c r="F363" s="159" t="s">
        <v>1082</v>
      </c>
      <c r="I363" s="130"/>
      <c r="L363" s="3"/>
      <c r="M363" s="129"/>
      <c r="T363" s="62"/>
      <c r="AT363" s="103" t="s">
        <v>118</v>
      </c>
      <c r="AU363" s="103" t="s">
        <v>4</v>
      </c>
    </row>
    <row r="364" spans="2:65" s="119" customFormat="1">
      <c r="B364" s="124"/>
      <c r="D364" s="128" t="s">
        <v>104</v>
      </c>
      <c r="E364" s="120" t="s">
        <v>0</v>
      </c>
      <c r="F364" s="127" t="s">
        <v>1081</v>
      </c>
      <c r="H364" s="126">
        <v>12.8</v>
      </c>
      <c r="I364" s="125"/>
      <c r="L364" s="124"/>
      <c r="M364" s="162"/>
      <c r="T364" s="161"/>
      <c r="AT364" s="120" t="s">
        <v>104</v>
      </c>
      <c r="AU364" s="120" t="s">
        <v>4</v>
      </c>
      <c r="AV364" s="119" t="s">
        <v>4</v>
      </c>
      <c r="AW364" s="119" t="s">
        <v>74</v>
      </c>
      <c r="AX364" s="119" t="s">
        <v>30</v>
      </c>
      <c r="AY364" s="120" t="s">
        <v>103</v>
      </c>
    </row>
    <row r="365" spans="2:65" s="119" customFormat="1">
      <c r="B365" s="124"/>
      <c r="D365" s="128" t="s">
        <v>104</v>
      </c>
      <c r="E365" s="120" t="s">
        <v>0</v>
      </c>
      <c r="F365" s="127" t="s">
        <v>1080</v>
      </c>
      <c r="H365" s="126">
        <v>4</v>
      </c>
      <c r="I365" s="125"/>
      <c r="L365" s="124"/>
      <c r="M365" s="162"/>
      <c r="T365" s="161"/>
      <c r="AT365" s="120" t="s">
        <v>104</v>
      </c>
      <c r="AU365" s="120" t="s">
        <v>4</v>
      </c>
      <c r="AV365" s="119" t="s">
        <v>4</v>
      </c>
      <c r="AW365" s="119" t="s">
        <v>74</v>
      </c>
      <c r="AX365" s="119" t="s">
        <v>30</v>
      </c>
      <c r="AY365" s="120" t="s">
        <v>103</v>
      </c>
    </row>
    <row r="366" spans="2:65" s="163" customFormat="1">
      <c r="B366" s="167"/>
      <c r="D366" s="128" t="s">
        <v>104</v>
      </c>
      <c r="E366" s="164" t="s">
        <v>0</v>
      </c>
      <c r="F366" s="170" t="s">
        <v>183</v>
      </c>
      <c r="H366" s="169">
        <v>16.8</v>
      </c>
      <c r="I366" s="168"/>
      <c r="L366" s="167"/>
      <c r="M366" s="166"/>
      <c r="T366" s="165"/>
      <c r="AT366" s="164" t="s">
        <v>104</v>
      </c>
      <c r="AU366" s="164" t="s">
        <v>4</v>
      </c>
      <c r="AV366" s="163" t="s">
        <v>122</v>
      </c>
      <c r="AW366" s="163" t="s">
        <v>74</v>
      </c>
      <c r="AX366" s="163" t="s">
        <v>11</v>
      </c>
      <c r="AY366" s="164" t="s">
        <v>103</v>
      </c>
    </row>
    <row r="367" spans="2:65" s="2" customFormat="1" ht="21.75" customHeight="1">
      <c r="B367" s="3"/>
      <c r="C367" s="145" t="s">
        <v>458</v>
      </c>
      <c r="D367" s="145" t="s">
        <v>110</v>
      </c>
      <c r="E367" s="144" t="s">
        <v>520</v>
      </c>
      <c r="F367" s="143" t="s">
        <v>519</v>
      </c>
      <c r="G367" s="142" t="s">
        <v>111</v>
      </c>
      <c r="H367" s="141">
        <v>18.399999999999999</v>
      </c>
      <c r="I367" s="140"/>
      <c r="J367" s="139">
        <f>ROUND(I367*H367,2)</f>
        <v>0</v>
      </c>
      <c r="K367" s="138"/>
      <c r="L367" s="3"/>
      <c r="M367" s="137" t="s">
        <v>0</v>
      </c>
      <c r="N367" s="136" t="s">
        <v>66</v>
      </c>
      <c r="P367" s="135">
        <f>O367*H367</f>
        <v>0</v>
      </c>
      <c r="Q367" s="135">
        <v>0</v>
      </c>
      <c r="R367" s="135">
        <f>Q367*H367</f>
        <v>0</v>
      </c>
      <c r="S367" s="135">
        <v>0</v>
      </c>
      <c r="T367" s="134">
        <f>S367*H367</f>
        <v>0</v>
      </c>
      <c r="AR367" s="132" t="s">
        <v>122</v>
      </c>
      <c r="AT367" s="132" t="s">
        <v>110</v>
      </c>
      <c r="AU367" s="132" t="s">
        <v>4</v>
      </c>
      <c r="AY367" s="103" t="s">
        <v>103</v>
      </c>
      <c r="BE367" s="133">
        <f>IF(N367="základní",J367,0)</f>
        <v>0</v>
      </c>
      <c r="BF367" s="133">
        <f>IF(N367="snížená",J367,0)</f>
        <v>0</v>
      </c>
      <c r="BG367" s="133">
        <f>IF(N367="zákl. přenesená",J367,0)</f>
        <v>0</v>
      </c>
      <c r="BH367" s="133">
        <f>IF(N367="sníž. přenesená",J367,0)</f>
        <v>0</v>
      </c>
      <c r="BI367" s="133">
        <f>IF(N367="nulová",J367,0)</f>
        <v>0</v>
      </c>
      <c r="BJ367" s="103" t="s">
        <v>11</v>
      </c>
      <c r="BK367" s="133">
        <f>ROUND(I367*H367,2)</f>
        <v>0</v>
      </c>
      <c r="BL367" s="103" t="s">
        <v>122</v>
      </c>
      <c r="BM367" s="132" t="s">
        <v>1079</v>
      </c>
    </row>
    <row r="368" spans="2:65" s="2" customFormat="1" ht="17.399999999999999">
      <c r="B368" s="3"/>
      <c r="D368" s="128" t="s">
        <v>106</v>
      </c>
      <c r="F368" s="131" t="s">
        <v>517</v>
      </c>
      <c r="I368" s="130"/>
      <c r="L368" s="3"/>
      <c r="M368" s="129"/>
      <c r="T368" s="62"/>
      <c r="AT368" s="103" t="s">
        <v>106</v>
      </c>
      <c r="AU368" s="103" t="s">
        <v>4</v>
      </c>
    </row>
    <row r="369" spans="2:65" s="2" customFormat="1">
      <c r="B369" s="3"/>
      <c r="D369" s="160" t="s">
        <v>118</v>
      </c>
      <c r="F369" s="159" t="s">
        <v>516</v>
      </c>
      <c r="I369" s="130"/>
      <c r="L369" s="3"/>
      <c r="M369" s="129"/>
      <c r="T369" s="62"/>
      <c r="AT369" s="103" t="s">
        <v>118</v>
      </c>
      <c r="AU369" s="103" t="s">
        <v>4</v>
      </c>
    </row>
    <row r="370" spans="2:65" s="119" customFormat="1">
      <c r="B370" s="124"/>
      <c r="D370" s="128" t="s">
        <v>104</v>
      </c>
      <c r="E370" s="120" t="s">
        <v>0</v>
      </c>
      <c r="F370" s="127" t="s">
        <v>1078</v>
      </c>
      <c r="H370" s="126">
        <v>18.399999999999999</v>
      </c>
      <c r="I370" s="125"/>
      <c r="L370" s="124"/>
      <c r="M370" s="162"/>
      <c r="T370" s="161"/>
      <c r="AT370" s="120" t="s">
        <v>104</v>
      </c>
      <c r="AU370" s="120" t="s">
        <v>4</v>
      </c>
      <c r="AV370" s="119" t="s">
        <v>4</v>
      </c>
      <c r="AW370" s="119" t="s">
        <v>74</v>
      </c>
      <c r="AX370" s="119" t="s">
        <v>11</v>
      </c>
      <c r="AY370" s="120" t="s">
        <v>103</v>
      </c>
    </row>
    <row r="371" spans="2:65" s="2" customFormat="1" ht="21.75" customHeight="1">
      <c r="B371" s="3"/>
      <c r="C371" s="145" t="s">
        <v>452</v>
      </c>
      <c r="D371" s="145" t="s">
        <v>110</v>
      </c>
      <c r="E371" s="144" t="s">
        <v>512</v>
      </c>
      <c r="F371" s="143" t="s">
        <v>511</v>
      </c>
      <c r="G371" s="142" t="s">
        <v>111</v>
      </c>
      <c r="H371" s="141">
        <v>4</v>
      </c>
      <c r="I371" s="140"/>
      <c r="J371" s="139">
        <f>ROUND(I371*H371,2)</f>
        <v>0</v>
      </c>
      <c r="K371" s="138"/>
      <c r="L371" s="3"/>
      <c r="M371" s="137" t="s">
        <v>0</v>
      </c>
      <c r="N371" s="136" t="s">
        <v>66</v>
      </c>
      <c r="P371" s="135">
        <f>O371*H371</f>
        <v>0</v>
      </c>
      <c r="Q371" s="135">
        <v>0</v>
      </c>
      <c r="R371" s="135">
        <f>Q371*H371</f>
        <v>0</v>
      </c>
      <c r="S371" s="135">
        <v>0</v>
      </c>
      <c r="T371" s="134">
        <f>S371*H371</f>
        <v>0</v>
      </c>
      <c r="AR371" s="132" t="s">
        <v>122</v>
      </c>
      <c r="AT371" s="132" t="s">
        <v>110</v>
      </c>
      <c r="AU371" s="132" t="s">
        <v>4</v>
      </c>
      <c r="AY371" s="103" t="s">
        <v>103</v>
      </c>
      <c r="BE371" s="133">
        <f>IF(N371="základní",J371,0)</f>
        <v>0</v>
      </c>
      <c r="BF371" s="133">
        <f>IF(N371="snížená",J371,0)</f>
        <v>0</v>
      </c>
      <c r="BG371" s="133">
        <f>IF(N371="zákl. přenesená",J371,0)</f>
        <v>0</v>
      </c>
      <c r="BH371" s="133">
        <f>IF(N371="sníž. přenesená",J371,0)</f>
        <v>0</v>
      </c>
      <c r="BI371" s="133">
        <f>IF(N371="nulová",J371,0)</f>
        <v>0</v>
      </c>
      <c r="BJ371" s="103" t="s">
        <v>11</v>
      </c>
      <c r="BK371" s="133">
        <f>ROUND(I371*H371,2)</f>
        <v>0</v>
      </c>
      <c r="BL371" s="103" t="s">
        <v>122</v>
      </c>
      <c r="BM371" s="132" t="s">
        <v>1077</v>
      </c>
    </row>
    <row r="372" spans="2:65" s="2" customFormat="1" ht="17.399999999999999">
      <c r="B372" s="3"/>
      <c r="D372" s="128" t="s">
        <v>106</v>
      </c>
      <c r="F372" s="131" t="s">
        <v>509</v>
      </c>
      <c r="I372" s="130"/>
      <c r="L372" s="3"/>
      <c r="M372" s="129"/>
      <c r="T372" s="62"/>
      <c r="AT372" s="103" t="s">
        <v>106</v>
      </c>
      <c r="AU372" s="103" t="s">
        <v>4</v>
      </c>
    </row>
    <row r="373" spans="2:65" s="2" customFormat="1">
      <c r="B373" s="3"/>
      <c r="D373" s="160" t="s">
        <v>118</v>
      </c>
      <c r="F373" s="159" t="s">
        <v>508</v>
      </c>
      <c r="I373" s="130"/>
      <c r="L373" s="3"/>
      <c r="M373" s="129"/>
      <c r="T373" s="62"/>
      <c r="AT373" s="103" t="s">
        <v>118</v>
      </c>
      <c r="AU373" s="103" t="s">
        <v>4</v>
      </c>
    </row>
    <row r="374" spans="2:65" s="119" customFormat="1">
      <c r="B374" s="124"/>
      <c r="D374" s="128" t="s">
        <v>104</v>
      </c>
      <c r="E374" s="120" t="s">
        <v>0</v>
      </c>
      <c r="F374" s="127" t="s">
        <v>1058</v>
      </c>
      <c r="H374" s="126">
        <v>4</v>
      </c>
      <c r="I374" s="125"/>
      <c r="L374" s="124"/>
      <c r="M374" s="162"/>
      <c r="T374" s="161"/>
      <c r="AT374" s="120" t="s">
        <v>104</v>
      </c>
      <c r="AU374" s="120" t="s">
        <v>4</v>
      </c>
      <c r="AV374" s="119" t="s">
        <v>4</v>
      </c>
      <c r="AW374" s="119" t="s">
        <v>74</v>
      </c>
      <c r="AX374" s="119" t="s">
        <v>11</v>
      </c>
      <c r="AY374" s="120" t="s">
        <v>103</v>
      </c>
    </row>
    <row r="375" spans="2:65" s="2" customFormat="1" ht="33" customHeight="1">
      <c r="B375" s="3"/>
      <c r="C375" s="145" t="s">
        <v>448</v>
      </c>
      <c r="D375" s="145" t="s">
        <v>110</v>
      </c>
      <c r="E375" s="144" t="s">
        <v>1076</v>
      </c>
      <c r="F375" s="143" t="s">
        <v>1075</v>
      </c>
      <c r="G375" s="142" t="s">
        <v>111</v>
      </c>
      <c r="H375" s="141">
        <v>33.9</v>
      </c>
      <c r="I375" s="140"/>
      <c r="J375" s="139">
        <f>ROUND(I375*H375,2)</f>
        <v>0</v>
      </c>
      <c r="K375" s="138"/>
      <c r="L375" s="3"/>
      <c r="M375" s="137" t="s">
        <v>0</v>
      </c>
      <c r="N375" s="136" t="s">
        <v>66</v>
      </c>
      <c r="P375" s="135">
        <f>O375*H375</f>
        <v>0</v>
      </c>
      <c r="Q375" s="135">
        <v>0</v>
      </c>
      <c r="R375" s="135">
        <f>Q375*H375</f>
        <v>0</v>
      </c>
      <c r="S375" s="135">
        <v>0</v>
      </c>
      <c r="T375" s="134">
        <f>S375*H375</f>
        <v>0</v>
      </c>
      <c r="AR375" s="132" t="s">
        <v>122</v>
      </c>
      <c r="AT375" s="132" t="s">
        <v>110</v>
      </c>
      <c r="AU375" s="132" t="s">
        <v>4</v>
      </c>
      <c r="AY375" s="103" t="s">
        <v>103</v>
      </c>
      <c r="BE375" s="133">
        <f>IF(N375="základní",J375,0)</f>
        <v>0</v>
      </c>
      <c r="BF375" s="133">
        <f>IF(N375="snížená",J375,0)</f>
        <v>0</v>
      </c>
      <c r="BG375" s="133">
        <f>IF(N375="zákl. přenesená",J375,0)</f>
        <v>0</v>
      </c>
      <c r="BH375" s="133">
        <f>IF(N375="sníž. přenesená",J375,0)</f>
        <v>0</v>
      </c>
      <c r="BI375" s="133">
        <f>IF(N375="nulová",J375,0)</f>
        <v>0</v>
      </c>
      <c r="BJ375" s="103" t="s">
        <v>11</v>
      </c>
      <c r="BK375" s="133">
        <f>ROUND(I375*H375,2)</f>
        <v>0</v>
      </c>
      <c r="BL375" s="103" t="s">
        <v>122</v>
      </c>
      <c r="BM375" s="132" t="s">
        <v>1074</v>
      </c>
    </row>
    <row r="376" spans="2:65" s="2" customFormat="1" ht="26.1">
      <c r="B376" s="3"/>
      <c r="D376" s="128" t="s">
        <v>106</v>
      </c>
      <c r="F376" s="131" t="s">
        <v>1073</v>
      </c>
      <c r="I376" s="130"/>
      <c r="L376" s="3"/>
      <c r="M376" s="129"/>
      <c r="T376" s="62"/>
      <c r="AT376" s="103" t="s">
        <v>106</v>
      </c>
      <c r="AU376" s="103" t="s">
        <v>4</v>
      </c>
    </row>
    <row r="377" spans="2:65" s="2" customFormat="1">
      <c r="B377" s="3"/>
      <c r="D377" s="160" t="s">
        <v>118</v>
      </c>
      <c r="F377" s="159" t="s">
        <v>1072</v>
      </c>
      <c r="I377" s="130"/>
      <c r="L377" s="3"/>
      <c r="M377" s="129"/>
      <c r="T377" s="62"/>
      <c r="AT377" s="103" t="s">
        <v>118</v>
      </c>
      <c r="AU377" s="103" t="s">
        <v>4</v>
      </c>
    </row>
    <row r="378" spans="2:65" s="119" customFormat="1">
      <c r="B378" s="124"/>
      <c r="D378" s="128" t="s">
        <v>104</v>
      </c>
      <c r="E378" s="120" t="s">
        <v>0</v>
      </c>
      <c r="F378" s="127" t="s">
        <v>1059</v>
      </c>
      <c r="H378" s="126">
        <v>29.9</v>
      </c>
      <c r="I378" s="125"/>
      <c r="L378" s="124"/>
      <c r="M378" s="162"/>
      <c r="T378" s="161"/>
      <c r="AT378" s="120" t="s">
        <v>104</v>
      </c>
      <c r="AU378" s="120" t="s">
        <v>4</v>
      </c>
      <c r="AV378" s="119" t="s">
        <v>4</v>
      </c>
      <c r="AW378" s="119" t="s">
        <v>74</v>
      </c>
      <c r="AX378" s="119" t="s">
        <v>30</v>
      </c>
      <c r="AY378" s="120" t="s">
        <v>103</v>
      </c>
    </row>
    <row r="379" spans="2:65" s="119" customFormat="1">
      <c r="B379" s="124"/>
      <c r="D379" s="128" t="s">
        <v>104</v>
      </c>
      <c r="E379" s="120" t="s">
        <v>0</v>
      </c>
      <c r="F379" s="127" t="s">
        <v>1058</v>
      </c>
      <c r="H379" s="126">
        <v>4</v>
      </c>
      <c r="I379" s="125"/>
      <c r="L379" s="124"/>
      <c r="M379" s="162"/>
      <c r="T379" s="161"/>
      <c r="AT379" s="120" t="s">
        <v>104</v>
      </c>
      <c r="AU379" s="120" t="s">
        <v>4</v>
      </c>
      <c r="AV379" s="119" t="s">
        <v>4</v>
      </c>
      <c r="AW379" s="119" t="s">
        <v>74</v>
      </c>
      <c r="AX379" s="119" t="s">
        <v>30</v>
      </c>
      <c r="AY379" s="120" t="s">
        <v>103</v>
      </c>
    </row>
    <row r="380" spans="2:65" s="163" customFormat="1">
      <c r="B380" s="167"/>
      <c r="D380" s="128" t="s">
        <v>104</v>
      </c>
      <c r="E380" s="164" t="s">
        <v>0</v>
      </c>
      <c r="F380" s="170" t="s">
        <v>183</v>
      </c>
      <c r="H380" s="169">
        <v>33.9</v>
      </c>
      <c r="I380" s="168"/>
      <c r="L380" s="167"/>
      <c r="M380" s="166"/>
      <c r="T380" s="165"/>
      <c r="AT380" s="164" t="s">
        <v>104</v>
      </c>
      <c r="AU380" s="164" t="s">
        <v>4</v>
      </c>
      <c r="AV380" s="163" t="s">
        <v>122</v>
      </c>
      <c r="AW380" s="163" t="s">
        <v>74</v>
      </c>
      <c r="AX380" s="163" t="s">
        <v>11</v>
      </c>
      <c r="AY380" s="164" t="s">
        <v>103</v>
      </c>
    </row>
    <row r="381" spans="2:65" s="2" customFormat="1" ht="24.15" customHeight="1">
      <c r="B381" s="3"/>
      <c r="C381" s="145" t="s">
        <v>444</v>
      </c>
      <c r="D381" s="145" t="s">
        <v>110</v>
      </c>
      <c r="E381" s="144" t="s">
        <v>1071</v>
      </c>
      <c r="F381" s="143" t="s">
        <v>1070</v>
      </c>
      <c r="G381" s="142" t="s">
        <v>111</v>
      </c>
      <c r="H381" s="141">
        <v>32.799999999999997</v>
      </c>
      <c r="I381" s="140"/>
      <c r="J381" s="139">
        <f>ROUND(I381*H381,2)</f>
        <v>0</v>
      </c>
      <c r="K381" s="138"/>
      <c r="L381" s="3"/>
      <c r="M381" s="137" t="s">
        <v>0</v>
      </c>
      <c r="N381" s="136" t="s">
        <v>66</v>
      </c>
      <c r="P381" s="135">
        <f>O381*H381</f>
        <v>0</v>
      </c>
      <c r="Q381" s="135">
        <v>0</v>
      </c>
      <c r="R381" s="135">
        <f>Q381*H381</f>
        <v>0</v>
      </c>
      <c r="S381" s="135">
        <v>0</v>
      </c>
      <c r="T381" s="134">
        <f>S381*H381</f>
        <v>0</v>
      </c>
      <c r="AR381" s="132" t="s">
        <v>122</v>
      </c>
      <c r="AT381" s="132" t="s">
        <v>110</v>
      </c>
      <c r="AU381" s="132" t="s">
        <v>4</v>
      </c>
      <c r="AY381" s="103" t="s">
        <v>103</v>
      </c>
      <c r="BE381" s="133">
        <f>IF(N381="základní",J381,0)</f>
        <v>0</v>
      </c>
      <c r="BF381" s="133">
        <f>IF(N381="snížená",J381,0)</f>
        <v>0</v>
      </c>
      <c r="BG381" s="133">
        <f>IF(N381="zákl. přenesená",J381,0)</f>
        <v>0</v>
      </c>
      <c r="BH381" s="133">
        <f>IF(N381="sníž. přenesená",J381,0)</f>
        <v>0</v>
      </c>
      <c r="BI381" s="133">
        <f>IF(N381="nulová",J381,0)</f>
        <v>0</v>
      </c>
      <c r="BJ381" s="103" t="s">
        <v>11</v>
      </c>
      <c r="BK381" s="133">
        <f>ROUND(I381*H381,2)</f>
        <v>0</v>
      </c>
      <c r="BL381" s="103" t="s">
        <v>122</v>
      </c>
      <c r="BM381" s="132" t="s">
        <v>1069</v>
      </c>
    </row>
    <row r="382" spans="2:65" s="2" customFormat="1" ht="17.399999999999999">
      <c r="B382" s="3"/>
      <c r="D382" s="128" t="s">
        <v>106</v>
      </c>
      <c r="F382" s="131" t="s">
        <v>1068</v>
      </c>
      <c r="I382" s="130"/>
      <c r="L382" s="3"/>
      <c r="M382" s="129"/>
      <c r="T382" s="62"/>
      <c r="AT382" s="103" t="s">
        <v>106</v>
      </c>
      <c r="AU382" s="103" t="s">
        <v>4</v>
      </c>
    </row>
    <row r="383" spans="2:65" s="2" customFormat="1">
      <c r="B383" s="3"/>
      <c r="D383" s="160" t="s">
        <v>118</v>
      </c>
      <c r="F383" s="159" t="s">
        <v>1067</v>
      </c>
      <c r="I383" s="130"/>
      <c r="L383" s="3"/>
      <c r="M383" s="129"/>
      <c r="T383" s="62"/>
      <c r="AT383" s="103" t="s">
        <v>118</v>
      </c>
      <c r="AU383" s="103" t="s">
        <v>4</v>
      </c>
    </row>
    <row r="384" spans="2:65" s="119" customFormat="1">
      <c r="B384" s="124"/>
      <c r="D384" s="128" t="s">
        <v>104</v>
      </c>
      <c r="E384" s="120" t="s">
        <v>0</v>
      </c>
      <c r="F384" s="127" t="s">
        <v>1066</v>
      </c>
      <c r="H384" s="126">
        <v>28.8</v>
      </c>
      <c r="I384" s="125"/>
      <c r="L384" s="124"/>
      <c r="M384" s="162"/>
      <c r="T384" s="161"/>
      <c r="AT384" s="120" t="s">
        <v>104</v>
      </c>
      <c r="AU384" s="120" t="s">
        <v>4</v>
      </c>
      <c r="AV384" s="119" t="s">
        <v>4</v>
      </c>
      <c r="AW384" s="119" t="s">
        <v>74</v>
      </c>
      <c r="AX384" s="119" t="s">
        <v>30</v>
      </c>
      <c r="AY384" s="120" t="s">
        <v>103</v>
      </c>
    </row>
    <row r="385" spans="2:65" s="119" customFormat="1">
      <c r="B385" s="124"/>
      <c r="D385" s="128" t="s">
        <v>104</v>
      </c>
      <c r="E385" s="120" t="s">
        <v>0</v>
      </c>
      <c r="F385" s="127" t="s">
        <v>1065</v>
      </c>
      <c r="H385" s="126">
        <v>4</v>
      </c>
      <c r="I385" s="125"/>
      <c r="L385" s="124"/>
      <c r="M385" s="162"/>
      <c r="T385" s="161"/>
      <c r="AT385" s="120" t="s">
        <v>104</v>
      </c>
      <c r="AU385" s="120" t="s">
        <v>4</v>
      </c>
      <c r="AV385" s="119" t="s">
        <v>4</v>
      </c>
      <c r="AW385" s="119" t="s">
        <v>74</v>
      </c>
      <c r="AX385" s="119" t="s">
        <v>30</v>
      </c>
      <c r="AY385" s="120" t="s">
        <v>103</v>
      </c>
    </row>
    <row r="386" spans="2:65" s="163" customFormat="1">
      <c r="B386" s="167"/>
      <c r="D386" s="128" t="s">
        <v>104</v>
      </c>
      <c r="E386" s="164" t="s">
        <v>0</v>
      </c>
      <c r="F386" s="170" t="s">
        <v>183</v>
      </c>
      <c r="H386" s="169">
        <v>32.799999999999997</v>
      </c>
      <c r="I386" s="168"/>
      <c r="L386" s="167"/>
      <c r="M386" s="166"/>
      <c r="T386" s="165"/>
      <c r="AT386" s="164" t="s">
        <v>104</v>
      </c>
      <c r="AU386" s="164" t="s">
        <v>4</v>
      </c>
      <c r="AV386" s="163" t="s">
        <v>122</v>
      </c>
      <c r="AW386" s="163" t="s">
        <v>74</v>
      </c>
      <c r="AX386" s="163" t="s">
        <v>11</v>
      </c>
      <c r="AY386" s="164" t="s">
        <v>103</v>
      </c>
    </row>
    <row r="387" spans="2:65" s="2" customFormat="1" ht="24.15" customHeight="1">
      <c r="B387" s="3"/>
      <c r="C387" s="145" t="s">
        <v>440</v>
      </c>
      <c r="D387" s="145" t="s">
        <v>110</v>
      </c>
      <c r="E387" s="144" t="s">
        <v>493</v>
      </c>
      <c r="F387" s="143" t="s">
        <v>492</v>
      </c>
      <c r="G387" s="142" t="s">
        <v>111</v>
      </c>
      <c r="H387" s="141">
        <v>22.4</v>
      </c>
      <c r="I387" s="140"/>
      <c r="J387" s="139">
        <f>ROUND(I387*H387,2)</f>
        <v>0</v>
      </c>
      <c r="K387" s="138"/>
      <c r="L387" s="3"/>
      <c r="M387" s="137" t="s">
        <v>0</v>
      </c>
      <c r="N387" s="136" t="s">
        <v>66</v>
      </c>
      <c r="P387" s="135">
        <f>O387*H387</f>
        <v>0</v>
      </c>
      <c r="Q387" s="135">
        <v>0</v>
      </c>
      <c r="R387" s="135">
        <f>Q387*H387</f>
        <v>0</v>
      </c>
      <c r="S387" s="135">
        <v>0</v>
      </c>
      <c r="T387" s="134">
        <f>S387*H387</f>
        <v>0</v>
      </c>
      <c r="AR387" s="132" t="s">
        <v>122</v>
      </c>
      <c r="AT387" s="132" t="s">
        <v>110</v>
      </c>
      <c r="AU387" s="132" t="s">
        <v>4</v>
      </c>
      <c r="AY387" s="103" t="s">
        <v>103</v>
      </c>
      <c r="BE387" s="133">
        <f>IF(N387="základní",J387,0)</f>
        <v>0</v>
      </c>
      <c r="BF387" s="133">
        <f>IF(N387="snížená",J387,0)</f>
        <v>0</v>
      </c>
      <c r="BG387" s="133">
        <f>IF(N387="zákl. přenesená",J387,0)</f>
        <v>0</v>
      </c>
      <c r="BH387" s="133">
        <f>IF(N387="sníž. přenesená",J387,0)</f>
        <v>0</v>
      </c>
      <c r="BI387" s="133">
        <f>IF(N387="nulová",J387,0)</f>
        <v>0</v>
      </c>
      <c r="BJ387" s="103" t="s">
        <v>11</v>
      </c>
      <c r="BK387" s="133">
        <f>ROUND(I387*H387,2)</f>
        <v>0</v>
      </c>
      <c r="BL387" s="103" t="s">
        <v>122</v>
      </c>
      <c r="BM387" s="132" t="s">
        <v>1064</v>
      </c>
    </row>
    <row r="388" spans="2:65" s="2" customFormat="1" ht="17.399999999999999">
      <c r="B388" s="3"/>
      <c r="D388" s="128" t="s">
        <v>106</v>
      </c>
      <c r="F388" s="131" t="s">
        <v>490</v>
      </c>
      <c r="I388" s="130"/>
      <c r="L388" s="3"/>
      <c r="M388" s="129"/>
      <c r="T388" s="62"/>
      <c r="AT388" s="103" t="s">
        <v>106</v>
      </c>
      <c r="AU388" s="103" t="s">
        <v>4</v>
      </c>
    </row>
    <row r="389" spans="2:65" s="2" customFormat="1">
      <c r="B389" s="3"/>
      <c r="D389" s="160" t="s">
        <v>118</v>
      </c>
      <c r="F389" s="159" t="s">
        <v>489</v>
      </c>
      <c r="I389" s="130"/>
      <c r="L389" s="3"/>
      <c r="M389" s="129"/>
      <c r="T389" s="62"/>
      <c r="AT389" s="103" t="s">
        <v>118</v>
      </c>
      <c r="AU389" s="103" t="s">
        <v>4</v>
      </c>
    </row>
    <row r="390" spans="2:65" s="119" customFormat="1">
      <c r="B390" s="124"/>
      <c r="D390" s="128" t="s">
        <v>104</v>
      </c>
      <c r="E390" s="120" t="s">
        <v>0</v>
      </c>
      <c r="F390" s="127" t="s">
        <v>1063</v>
      </c>
      <c r="H390" s="126">
        <v>18.399999999999999</v>
      </c>
      <c r="I390" s="125"/>
      <c r="L390" s="124"/>
      <c r="M390" s="162"/>
      <c r="T390" s="161"/>
      <c r="AT390" s="120" t="s">
        <v>104</v>
      </c>
      <c r="AU390" s="120" t="s">
        <v>4</v>
      </c>
      <c r="AV390" s="119" t="s">
        <v>4</v>
      </c>
      <c r="AW390" s="119" t="s">
        <v>74</v>
      </c>
      <c r="AX390" s="119" t="s">
        <v>30</v>
      </c>
      <c r="AY390" s="120" t="s">
        <v>103</v>
      </c>
    </row>
    <row r="391" spans="2:65" s="119" customFormat="1">
      <c r="B391" s="124"/>
      <c r="D391" s="128" t="s">
        <v>104</v>
      </c>
      <c r="E391" s="120" t="s">
        <v>0</v>
      </c>
      <c r="F391" s="127" t="s">
        <v>1058</v>
      </c>
      <c r="H391" s="126">
        <v>4</v>
      </c>
      <c r="I391" s="125"/>
      <c r="L391" s="124"/>
      <c r="M391" s="162"/>
      <c r="T391" s="161"/>
      <c r="AT391" s="120" t="s">
        <v>104</v>
      </c>
      <c r="AU391" s="120" t="s">
        <v>4</v>
      </c>
      <c r="AV391" s="119" t="s">
        <v>4</v>
      </c>
      <c r="AW391" s="119" t="s">
        <v>74</v>
      </c>
      <c r="AX391" s="119" t="s">
        <v>30</v>
      </c>
      <c r="AY391" s="120" t="s">
        <v>103</v>
      </c>
    </row>
    <row r="392" spans="2:65" s="163" customFormat="1">
      <c r="B392" s="167"/>
      <c r="D392" s="128" t="s">
        <v>104</v>
      </c>
      <c r="E392" s="164" t="s">
        <v>0</v>
      </c>
      <c r="F392" s="170" t="s">
        <v>183</v>
      </c>
      <c r="H392" s="169">
        <v>22.4</v>
      </c>
      <c r="I392" s="168"/>
      <c r="L392" s="167"/>
      <c r="M392" s="166"/>
      <c r="T392" s="165"/>
      <c r="AT392" s="164" t="s">
        <v>104</v>
      </c>
      <c r="AU392" s="164" t="s">
        <v>4</v>
      </c>
      <c r="AV392" s="163" t="s">
        <v>122</v>
      </c>
      <c r="AW392" s="163" t="s">
        <v>74</v>
      </c>
      <c r="AX392" s="163" t="s">
        <v>11</v>
      </c>
      <c r="AY392" s="164" t="s">
        <v>103</v>
      </c>
    </row>
    <row r="393" spans="2:65" s="2" customFormat="1" ht="24.15" customHeight="1">
      <c r="B393" s="3"/>
      <c r="C393" s="145" t="s">
        <v>436</v>
      </c>
      <c r="D393" s="145" t="s">
        <v>110</v>
      </c>
      <c r="E393" s="144" t="s">
        <v>1062</v>
      </c>
      <c r="F393" s="143" t="s">
        <v>484</v>
      </c>
      <c r="G393" s="142" t="s">
        <v>111</v>
      </c>
      <c r="H393" s="141">
        <v>33.9</v>
      </c>
      <c r="I393" s="140"/>
      <c r="J393" s="139">
        <f>ROUND(I393*H393,2)</f>
        <v>0</v>
      </c>
      <c r="K393" s="138"/>
      <c r="L393" s="3"/>
      <c r="M393" s="137" t="s">
        <v>0</v>
      </c>
      <c r="N393" s="136" t="s">
        <v>66</v>
      </c>
      <c r="P393" s="135">
        <f>O393*H393</f>
        <v>0</v>
      </c>
      <c r="Q393" s="135">
        <v>0</v>
      </c>
      <c r="R393" s="135">
        <f>Q393*H393</f>
        <v>0</v>
      </c>
      <c r="S393" s="135">
        <v>0</v>
      </c>
      <c r="T393" s="134">
        <f>S393*H393</f>
        <v>0</v>
      </c>
      <c r="AR393" s="132" t="s">
        <v>122</v>
      </c>
      <c r="AT393" s="132" t="s">
        <v>110</v>
      </c>
      <c r="AU393" s="132" t="s">
        <v>4</v>
      </c>
      <c r="AY393" s="103" t="s">
        <v>103</v>
      </c>
      <c r="BE393" s="133">
        <f>IF(N393="základní",J393,0)</f>
        <v>0</v>
      </c>
      <c r="BF393" s="133">
        <f>IF(N393="snížená",J393,0)</f>
        <v>0</v>
      </c>
      <c r="BG393" s="133">
        <f>IF(N393="zákl. přenesená",J393,0)</f>
        <v>0</v>
      </c>
      <c r="BH393" s="133">
        <f>IF(N393="sníž. přenesená",J393,0)</f>
        <v>0</v>
      </c>
      <c r="BI393" s="133">
        <f>IF(N393="nulová",J393,0)</f>
        <v>0</v>
      </c>
      <c r="BJ393" s="103" t="s">
        <v>11</v>
      </c>
      <c r="BK393" s="133">
        <f>ROUND(I393*H393,2)</f>
        <v>0</v>
      </c>
      <c r="BL393" s="103" t="s">
        <v>122</v>
      </c>
      <c r="BM393" s="132" t="s">
        <v>1061</v>
      </c>
    </row>
    <row r="394" spans="2:65" s="2" customFormat="1" ht="17.399999999999999">
      <c r="B394" s="3"/>
      <c r="D394" s="128" t="s">
        <v>106</v>
      </c>
      <c r="F394" s="131" t="s">
        <v>482</v>
      </c>
      <c r="I394" s="130"/>
      <c r="L394" s="3"/>
      <c r="M394" s="129"/>
      <c r="T394" s="62"/>
      <c r="AT394" s="103" t="s">
        <v>106</v>
      </c>
      <c r="AU394" s="103" t="s">
        <v>4</v>
      </c>
    </row>
    <row r="395" spans="2:65" s="2" customFormat="1">
      <c r="B395" s="3"/>
      <c r="D395" s="160" t="s">
        <v>118</v>
      </c>
      <c r="F395" s="159" t="s">
        <v>1060</v>
      </c>
      <c r="I395" s="130"/>
      <c r="L395" s="3"/>
      <c r="M395" s="129"/>
      <c r="T395" s="62"/>
      <c r="AT395" s="103" t="s">
        <v>118</v>
      </c>
      <c r="AU395" s="103" t="s">
        <v>4</v>
      </c>
    </row>
    <row r="396" spans="2:65" s="119" customFormat="1">
      <c r="B396" s="124"/>
      <c r="D396" s="128" t="s">
        <v>104</v>
      </c>
      <c r="E396" s="120" t="s">
        <v>0</v>
      </c>
      <c r="F396" s="127" t="s">
        <v>1059</v>
      </c>
      <c r="H396" s="126">
        <v>29.9</v>
      </c>
      <c r="I396" s="125"/>
      <c r="L396" s="124"/>
      <c r="M396" s="162"/>
      <c r="T396" s="161"/>
      <c r="AT396" s="120" t="s">
        <v>104</v>
      </c>
      <c r="AU396" s="120" t="s">
        <v>4</v>
      </c>
      <c r="AV396" s="119" t="s">
        <v>4</v>
      </c>
      <c r="AW396" s="119" t="s">
        <v>74</v>
      </c>
      <c r="AX396" s="119" t="s">
        <v>30</v>
      </c>
      <c r="AY396" s="120" t="s">
        <v>103</v>
      </c>
    </row>
    <row r="397" spans="2:65" s="119" customFormat="1">
      <c r="B397" s="124"/>
      <c r="D397" s="128" t="s">
        <v>104</v>
      </c>
      <c r="E397" s="120" t="s">
        <v>0</v>
      </c>
      <c r="F397" s="127" t="s">
        <v>1058</v>
      </c>
      <c r="H397" s="126">
        <v>4</v>
      </c>
      <c r="I397" s="125"/>
      <c r="L397" s="124"/>
      <c r="M397" s="162"/>
      <c r="T397" s="161"/>
      <c r="AT397" s="120" t="s">
        <v>104</v>
      </c>
      <c r="AU397" s="120" t="s">
        <v>4</v>
      </c>
      <c r="AV397" s="119" t="s">
        <v>4</v>
      </c>
      <c r="AW397" s="119" t="s">
        <v>74</v>
      </c>
      <c r="AX397" s="119" t="s">
        <v>30</v>
      </c>
      <c r="AY397" s="120" t="s">
        <v>103</v>
      </c>
    </row>
    <row r="398" spans="2:65" s="163" customFormat="1">
      <c r="B398" s="167"/>
      <c r="D398" s="128" t="s">
        <v>104</v>
      </c>
      <c r="E398" s="164" t="s">
        <v>0</v>
      </c>
      <c r="F398" s="170" t="s">
        <v>183</v>
      </c>
      <c r="H398" s="169">
        <v>33.9</v>
      </c>
      <c r="I398" s="168"/>
      <c r="L398" s="167"/>
      <c r="M398" s="166"/>
      <c r="T398" s="165"/>
      <c r="AT398" s="164" t="s">
        <v>104</v>
      </c>
      <c r="AU398" s="164" t="s">
        <v>4</v>
      </c>
      <c r="AV398" s="163" t="s">
        <v>122</v>
      </c>
      <c r="AW398" s="163" t="s">
        <v>74</v>
      </c>
      <c r="AX398" s="163" t="s">
        <v>11</v>
      </c>
      <c r="AY398" s="164" t="s">
        <v>103</v>
      </c>
    </row>
    <row r="399" spans="2:65" s="2" customFormat="1" ht="21.75" customHeight="1">
      <c r="B399" s="3"/>
      <c r="C399" s="145" t="s">
        <v>432</v>
      </c>
      <c r="D399" s="145" t="s">
        <v>110</v>
      </c>
      <c r="E399" s="144" t="s">
        <v>477</v>
      </c>
      <c r="F399" s="143" t="s">
        <v>476</v>
      </c>
      <c r="G399" s="142" t="s">
        <v>111</v>
      </c>
      <c r="H399" s="141">
        <v>71.400000000000006</v>
      </c>
      <c r="I399" s="140"/>
      <c r="J399" s="139">
        <f>ROUND(I399*H399,2)</f>
        <v>0</v>
      </c>
      <c r="K399" s="138"/>
      <c r="L399" s="3"/>
      <c r="M399" s="137" t="s">
        <v>0</v>
      </c>
      <c r="N399" s="136" t="s">
        <v>66</v>
      </c>
      <c r="P399" s="135">
        <f>O399*H399</f>
        <v>0</v>
      </c>
      <c r="Q399" s="135">
        <v>0</v>
      </c>
      <c r="R399" s="135">
        <f>Q399*H399</f>
        <v>0</v>
      </c>
      <c r="S399" s="135">
        <v>0</v>
      </c>
      <c r="T399" s="134">
        <f>S399*H399</f>
        <v>0</v>
      </c>
      <c r="AR399" s="132" t="s">
        <v>122</v>
      </c>
      <c r="AT399" s="132" t="s">
        <v>110</v>
      </c>
      <c r="AU399" s="132" t="s">
        <v>4</v>
      </c>
      <c r="AY399" s="103" t="s">
        <v>103</v>
      </c>
      <c r="BE399" s="133">
        <f>IF(N399="základní",J399,0)</f>
        <v>0</v>
      </c>
      <c r="BF399" s="133">
        <f>IF(N399="snížená",J399,0)</f>
        <v>0</v>
      </c>
      <c r="BG399" s="133">
        <f>IF(N399="zákl. přenesená",J399,0)</f>
        <v>0</v>
      </c>
      <c r="BH399" s="133">
        <f>IF(N399="sníž. přenesená",J399,0)</f>
        <v>0</v>
      </c>
      <c r="BI399" s="133">
        <f>IF(N399="nulová",J399,0)</f>
        <v>0</v>
      </c>
      <c r="BJ399" s="103" t="s">
        <v>11</v>
      </c>
      <c r="BK399" s="133">
        <f>ROUND(I399*H399,2)</f>
        <v>0</v>
      </c>
      <c r="BL399" s="103" t="s">
        <v>122</v>
      </c>
      <c r="BM399" s="132" t="s">
        <v>1057</v>
      </c>
    </row>
    <row r="400" spans="2:65" s="2" customFormat="1" ht="17.399999999999999">
      <c r="B400" s="3"/>
      <c r="D400" s="128" t="s">
        <v>106</v>
      </c>
      <c r="F400" s="131" t="s">
        <v>474</v>
      </c>
      <c r="I400" s="130"/>
      <c r="L400" s="3"/>
      <c r="M400" s="129"/>
      <c r="T400" s="62"/>
      <c r="AT400" s="103" t="s">
        <v>106</v>
      </c>
      <c r="AU400" s="103" t="s">
        <v>4</v>
      </c>
    </row>
    <row r="401" spans="2:65" s="2" customFormat="1">
      <c r="B401" s="3"/>
      <c r="D401" s="160" t="s">
        <v>118</v>
      </c>
      <c r="F401" s="159" t="s">
        <v>473</v>
      </c>
      <c r="I401" s="130"/>
      <c r="L401" s="3"/>
      <c r="M401" s="129"/>
      <c r="T401" s="62"/>
      <c r="AT401" s="103" t="s">
        <v>118</v>
      </c>
      <c r="AU401" s="103" t="s">
        <v>4</v>
      </c>
    </row>
    <row r="402" spans="2:65" s="119" customFormat="1">
      <c r="B402" s="124"/>
      <c r="D402" s="128" t="s">
        <v>104</v>
      </c>
      <c r="E402" s="120" t="s">
        <v>0</v>
      </c>
      <c r="F402" s="127" t="s">
        <v>1055</v>
      </c>
      <c r="H402" s="126">
        <v>41.4</v>
      </c>
      <c r="I402" s="125"/>
      <c r="L402" s="124"/>
      <c r="M402" s="162"/>
      <c r="T402" s="161"/>
      <c r="AT402" s="120" t="s">
        <v>104</v>
      </c>
      <c r="AU402" s="120" t="s">
        <v>4</v>
      </c>
      <c r="AV402" s="119" t="s">
        <v>4</v>
      </c>
      <c r="AW402" s="119" t="s">
        <v>74</v>
      </c>
      <c r="AX402" s="119" t="s">
        <v>30</v>
      </c>
      <c r="AY402" s="120" t="s">
        <v>103</v>
      </c>
    </row>
    <row r="403" spans="2:65" s="119" customFormat="1">
      <c r="B403" s="124"/>
      <c r="D403" s="128" t="s">
        <v>104</v>
      </c>
      <c r="E403" s="120" t="s">
        <v>0</v>
      </c>
      <c r="F403" s="127" t="s">
        <v>1054</v>
      </c>
      <c r="H403" s="126">
        <v>30</v>
      </c>
      <c r="I403" s="125"/>
      <c r="L403" s="124"/>
      <c r="M403" s="162"/>
      <c r="T403" s="161"/>
      <c r="AT403" s="120" t="s">
        <v>104</v>
      </c>
      <c r="AU403" s="120" t="s">
        <v>4</v>
      </c>
      <c r="AV403" s="119" t="s">
        <v>4</v>
      </c>
      <c r="AW403" s="119" t="s">
        <v>74</v>
      </c>
      <c r="AX403" s="119" t="s">
        <v>30</v>
      </c>
      <c r="AY403" s="120" t="s">
        <v>103</v>
      </c>
    </row>
    <row r="404" spans="2:65" s="163" customFormat="1">
      <c r="B404" s="167"/>
      <c r="D404" s="128" t="s">
        <v>104</v>
      </c>
      <c r="E404" s="164" t="s">
        <v>0</v>
      </c>
      <c r="F404" s="170" t="s">
        <v>183</v>
      </c>
      <c r="H404" s="169">
        <v>71.400000000000006</v>
      </c>
      <c r="I404" s="168"/>
      <c r="L404" s="167"/>
      <c r="M404" s="166"/>
      <c r="T404" s="165"/>
      <c r="AT404" s="164" t="s">
        <v>104</v>
      </c>
      <c r="AU404" s="164" t="s">
        <v>4</v>
      </c>
      <c r="AV404" s="163" t="s">
        <v>122</v>
      </c>
      <c r="AW404" s="163" t="s">
        <v>74</v>
      </c>
      <c r="AX404" s="163" t="s">
        <v>11</v>
      </c>
      <c r="AY404" s="164" t="s">
        <v>103</v>
      </c>
    </row>
    <row r="405" spans="2:65" s="2" customFormat="1" ht="33" customHeight="1">
      <c r="B405" s="3"/>
      <c r="C405" s="145" t="s">
        <v>428</v>
      </c>
      <c r="D405" s="145" t="s">
        <v>110</v>
      </c>
      <c r="E405" s="144" t="s">
        <v>471</v>
      </c>
      <c r="F405" s="143" t="s">
        <v>470</v>
      </c>
      <c r="G405" s="142" t="s">
        <v>111</v>
      </c>
      <c r="H405" s="141">
        <v>71.400000000000006</v>
      </c>
      <c r="I405" s="140"/>
      <c r="J405" s="139">
        <f>ROUND(I405*H405,2)</f>
        <v>0</v>
      </c>
      <c r="K405" s="138"/>
      <c r="L405" s="3"/>
      <c r="M405" s="137" t="s">
        <v>0</v>
      </c>
      <c r="N405" s="136" t="s">
        <v>66</v>
      </c>
      <c r="P405" s="135">
        <f>O405*H405</f>
        <v>0</v>
      </c>
      <c r="Q405" s="135">
        <v>0</v>
      </c>
      <c r="R405" s="135">
        <f>Q405*H405</f>
        <v>0</v>
      </c>
      <c r="S405" s="135">
        <v>0</v>
      </c>
      <c r="T405" s="134">
        <f>S405*H405</f>
        <v>0</v>
      </c>
      <c r="AR405" s="132" t="s">
        <v>122</v>
      </c>
      <c r="AT405" s="132" t="s">
        <v>110</v>
      </c>
      <c r="AU405" s="132" t="s">
        <v>4</v>
      </c>
      <c r="AY405" s="103" t="s">
        <v>103</v>
      </c>
      <c r="BE405" s="133">
        <f>IF(N405="základní",J405,0)</f>
        <v>0</v>
      </c>
      <c r="BF405" s="133">
        <f>IF(N405="snížená",J405,0)</f>
        <v>0</v>
      </c>
      <c r="BG405" s="133">
        <f>IF(N405="zákl. přenesená",J405,0)</f>
        <v>0</v>
      </c>
      <c r="BH405" s="133">
        <f>IF(N405="sníž. přenesená",J405,0)</f>
        <v>0</v>
      </c>
      <c r="BI405" s="133">
        <f>IF(N405="nulová",J405,0)</f>
        <v>0</v>
      </c>
      <c r="BJ405" s="103" t="s">
        <v>11</v>
      </c>
      <c r="BK405" s="133">
        <f>ROUND(I405*H405,2)</f>
        <v>0</v>
      </c>
      <c r="BL405" s="103" t="s">
        <v>122</v>
      </c>
      <c r="BM405" s="132" t="s">
        <v>1056</v>
      </c>
    </row>
    <row r="406" spans="2:65" s="2" customFormat="1" ht="26.1">
      <c r="B406" s="3"/>
      <c r="D406" s="128" t="s">
        <v>106</v>
      </c>
      <c r="F406" s="131" t="s">
        <v>468</v>
      </c>
      <c r="I406" s="130"/>
      <c r="L406" s="3"/>
      <c r="M406" s="129"/>
      <c r="T406" s="62"/>
      <c r="AT406" s="103" t="s">
        <v>106</v>
      </c>
      <c r="AU406" s="103" t="s">
        <v>4</v>
      </c>
    </row>
    <row r="407" spans="2:65" s="2" customFormat="1">
      <c r="B407" s="3"/>
      <c r="D407" s="160" t="s">
        <v>118</v>
      </c>
      <c r="F407" s="159" t="s">
        <v>467</v>
      </c>
      <c r="I407" s="130"/>
      <c r="L407" s="3"/>
      <c r="M407" s="129"/>
      <c r="T407" s="62"/>
      <c r="AT407" s="103" t="s">
        <v>118</v>
      </c>
      <c r="AU407" s="103" t="s">
        <v>4</v>
      </c>
    </row>
    <row r="408" spans="2:65" s="119" customFormat="1">
      <c r="B408" s="124"/>
      <c r="D408" s="128" t="s">
        <v>104</v>
      </c>
      <c r="E408" s="120" t="s">
        <v>0</v>
      </c>
      <c r="F408" s="127" t="s">
        <v>1055</v>
      </c>
      <c r="H408" s="126">
        <v>41.4</v>
      </c>
      <c r="I408" s="125"/>
      <c r="L408" s="124"/>
      <c r="M408" s="162"/>
      <c r="T408" s="161"/>
      <c r="AT408" s="120" t="s">
        <v>104</v>
      </c>
      <c r="AU408" s="120" t="s">
        <v>4</v>
      </c>
      <c r="AV408" s="119" t="s">
        <v>4</v>
      </c>
      <c r="AW408" s="119" t="s">
        <v>74</v>
      </c>
      <c r="AX408" s="119" t="s">
        <v>30</v>
      </c>
      <c r="AY408" s="120" t="s">
        <v>103</v>
      </c>
    </row>
    <row r="409" spans="2:65" s="119" customFormat="1">
      <c r="B409" s="124"/>
      <c r="D409" s="128" t="s">
        <v>104</v>
      </c>
      <c r="E409" s="120" t="s">
        <v>0</v>
      </c>
      <c r="F409" s="127" t="s">
        <v>1054</v>
      </c>
      <c r="H409" s="126">
        <v>30</v>
      </c>
      <c r="I409" s="125"/>
      <c r="L409" s="124"/>
      <c r="M409" s="162"/>
      <c r="T409" s="161"/>
      <c r="AT409" s="120" t="s">
        <v>104</v>
      </c>
      <c r="AU409" s="120" t="s">
        <v>4</v>
      </c>
      <c r="AV409" s="119" t="s">
        <v>4</v>
      </c>
      <c r="AW409" s="119" t="s">
        <v>74</v>
      </c>
      <c r="AX409" s="119" t="s">
        <v>30</v>
      </c>
      <c r="AY409" s="120" t="s">
        <v>103</v>
      </c>
    </row>
    <row r="410" spans="2:65" s="163" customFormat="1">
      <c r="B410" s="167"/>
      <c r="D410" s="128" t="s">
        <v>104</v>
      </c>
      <c r="E410" s="164" t="s">
        <v>0</v>
      </c>
      <c r="F410" s="170" t="s">
        <v>183</v>
      </c>
      <c r="H410" s="169">
        <v>71.400000000000006</v>
      </c>
      <c r="I410" s="168"/>
      <c r="L410" s="167"/>
      <c r="M410" s="166"/>
      <c r="T410" s="165"/>
      <c r="AT410" s="164" t="s">
        <v>104</v>
      </c>
      <c r="AU410" s="164" t="s">
        <v>4</v>
      </c>
      <c r="AV410" s="163" t="s">
        <v>122</v>
      </c>
      <c r="AW410" s="163" t="s">
        <v>74</v>
      </c>
      <c r="AX410" s="163" t="s">
        <v>11</v>
      </c>
      <c r="AY410" s="164" t="s">
        <v>103</v>
      </c>
    </row>
    <row r="411" spans="2:65" s="2" customFormat="1" ht="16.5" customHeight="1">
      <c r="B411" s="3"/>
      <c r="C411" s="182" t="s">
        <v>424</v>
      </c>
      <c r="D411" s="182" t="s">
        <v>373</v>
      </c>
      <c r="E411" s="181" t="s">
        <v>1053</v>
      </c>
      <c r="F411" s="180" t="s">
        <v>1051</v>
      </c>
      <c r="G411" s="179" t="s">
        <v>111</v>
      </c>
      <c r="H411" s="178">
        <v>0.88900000000000001</v>
      </c>
      <c r="I411" s="177"/>
      <c r="J411" s="176">
        <f>ROUND(I411*H411,2)</f>
        <v>0</v>
      </c>
      <c r="K411" s="175"/>
      <c r="L411" s="174"/>
      <c r="M411" s="173" t="s">
        <v>0</v>
      </c>
      <c r="N411" s="172" t="s">
        <v>66</v>
      </c>
      <c r="P411" s="135">
        <f>O411*H411</f>
        <v>0</v>
      </c>
      <c r="Q411" s="135">
        <v>0.41699999999999998</v>
      </c>
      <c r="R411" s="135">
        <f>Q411*H411</f>
        <v>0.37071300000000001</v>
      </c>
      <c r="S411" s="135">
        <v>0</v>
      </c>
      <c r="T411" s="134">
        <f>S411*H411</f>
        <v>0</v>
      </c>
      <c r="AR411" s="132" t="s">
        <v>374</v>
      </c>
      <c r="AT411" s="132" t="s">
        <v>373</v>
      </c>
      <c r="AU411" s="132" t="s">
        <v>4</v>
      </c>
      <c r="AY411" s="103" t="s">
        <v>103</v>
      </c>
      <c r="BE411" s="133">
        <f>IF(N411="základní",J411,0)</f>
        <v>0</v>
      </c>
      <c r="BF411" s="133">
        <f>IF(N411="snížená",J411,0)</f>
        <v>0</v>
      </c>
      <c r="BG411" s="133">
        <f>IF(N411="zákl. přenesená",J411,0)</f>
        <v>0</v>
      </c>
      <c r="BH411" s="133">
        <f>IF(N411="sníž. přenesená",J411,0)</f>
        <v>0</v>
      </c>
      <c r="BI411" s="133">
        <f>IF(N411="nulová",J411,0)</f>
        <v>0</v>
      </c>
      <c r="BJ411" s="103" t="s">
        <v>11</v>
      </c>
      <c r="BK411" s="133">
        <f>ROUND(I411*H411,2)</f>
        <v>0</v>
      </c>
      <c r="BL411" s="103" t="s">
        <v>122</v>
      </c>
      <c r="BM411" s="132" t="s">
        <v>1052</v>
      </c>
    </row>
    <row r="412" spans="2:65" s="2" customFormat="1">
      <c r="B412" s="3"/>
      <c r="D412" s="128" t="s">
        <v>106</v>
      </c>
      <c r="F412" s="131" t="s">
        <v>1051</v>
      </c>
      <c r="I412" s="130"/>
      <c r="L412" s="3"/>
      <c r="M412" s="129"/>
      <c r="T412" s="62"/>
      <c r="AT412" s="103" t="s">
        <v>106</v>
      </c>
      <c r="AU412" s="103" t="s">
        <v>4</v>
      </c>
    </row>
    <row r="413" spans="2:65" s="119" customFormat="1">
      <c r="B413" s="124"/>
      <c r="D413" s="128" t="s">
        <v>104</v>
      </c>
      <c r="E413" s="120" t="s">
        <v>0</v>
      </c>
      <c r="F413" s="127" t="s">
        <v>1050</v>
      </c>
      <c r="H413" s="126">
        <v>0.88</v>
      </c>
      <c r="I413" s="125"/>
      <c r="L413" s="124"/>
      <c r="M413" s="162"/>
      <c r="T413" s="161"/>
      <c r="AT413" s="120" t="s">
        <v>104</v>
      </c>
      <c r="AU413" s="120" t="s">
        <v>4</v>
      </c>
      <c r="AV413" s="119" t="s">
        <v>4</v>
      </c>
      <c r="AW413" s="119" t="s">
        <v>74</v>
      </c>
      <c r="AX413" s="119" t="s">
        <v>11</v>
      </c>
      <c r="AY413" s="120" t="s">
        <v>103</v>
      </c>
    </row>
    <row r="414" spans="2:65" s="119" customFormat="1">
      <c r="B414" s="124"/>
      <c r="D414" s="128" t="s">
        <v>104</v>
      </c>
      <c r="F414" s="127" t="s">
        <v>1049</v>
      </c>
      <c r="H414" s="126">
        <v>0.88900000000000001</v>
      </c>
      <c r="I414" s="125"/>
      <c r="L414" s="124"/>
      <c r="M414" s="162"/>
      <c r="T414" s="161"/>
      <c r="AT414" s="120" t="s">
        <v>104</v>
      </c>
      <c r="AU414" s="120" t="s">
        <v>4</v>
      </c>
      <c r="AV414" s="119" t="s">
        <v>4</v>
      </c>
      <c r="AW414" s="119" t="s">
        <v>81</v>
      </c>
      <c r="AX414" s="119" t="s">
        <v>11</v>
      </c>
      <c r="AY414" s="120" t="s">
        <v>103</v>
      </c>
    </row>
    <row r="415" spans="2:65" s="2" customFormat="1" ht="24.15" customHeight="1">
      <c r="B415" s="3"/>
      <c r="C415" s="145" t="s">
        <v>420</v>
      </c>
      <c r="D415" s="145" t="s">
        <v>110</v>
      </c>
      <c r="E415" s="144" t="s">
        <v>1048</v>
      </c>
      <c r="F415" s="143" t="s">
        <v>1047</v>
      </c>
      <c r="G415" s="142" t="s">
        <v>111</v>
      </c>
      <c r="H415" s="141">
        <v>4</v>
      </c>
      <c r="I415" s="140"/>
      <c r="J415" s="139">
        <f>ROUND(I415*H415,2)</f>
        <v>0</v>
      </c>
      <c r="K415" s="138"/>
      <c r="L415" s="3"/>
      <c r="M415" s="137" t="s">
        <v>0</v>
      </c>
      <c r="N415" s="136" t="s">
        <v>66</v>
      </c>
      <c r="P415" s="135">
        <f>O415*H415</f>
        <v>0</v>
      </c>
      <c r="Q415" s="135">
        <v>0.1837</v>
      </c>
      <c r="R415" s="135">
        <f>Q415*H415</f>
        <v>0.73480000000000001</v>
      </c>
      <c r="S415" s="135">
        <v>0</v>
      </c>
      <c r="T415" s="134">
        <f>S415*H415</f>
        <v>0</v>
      </c>
      <c r="AR415" s="132" t="s">
        <v>122</v>
      </c>
      <c r="AT415" s="132" t="s">
        <v>110</v>
      </c>
      <c r="AU415" s="132" t="s">
        <v>4</v>
      </c>
      <c r="AY415" s="103" t="s">
        <v>103</v>
      </c>
      <c r="BE415" s="133">
        <f>IF(N415="základní",J415,0)</f>
        <v>0</v>
      </c>
      <c r="BF415" s="133">
        <f>IF(N415="snížená",J415,0)</f>
        <v>0</v>
      </c>
      <c r="BG415" s="133">
        <f>IF(N415="zákl. přenesená",J415,0)</f>
        <v>0</v>
      </c>
      <c r="BH415" s="133">
        <f>IF(N415="sníž. přenesená",J415,0)</f>
        <v>0</v>
      </c>
      <c r="BI415" s="133">
        <f>IF(N415="nulová",J415,0)</f>
        <v>0</v>
      </c>
      <c r="BJ415" s="103" t="s">
        <v>11</v>
      </c>
      <c r="BK415" s="133">
        <f>ROUND(I415*H415,2)</f>
        <v>0</v>
      </c>
      <c r="BL415" s="103" t="s">
        <v>122</v>
      </c>
      <c r="BM415" s="132" t="s">
        <v>1046</v>
      </c>
    </row>
    <row r="416" spans="2:65" s="2" customFormat="1" ht="26.1">
      <c r="B416" s="3"/>
      <c r="D416" s="128" t="s">
        <v>106</v>
      </c>
      <c r="F416" s="131" t="s">
        <v>1045</v>
      </c>
      <c r="I416" s="130"/>
      <c r="L416" s="3"/>
      <c r="M416" s="129"/>
      <c r="T416" s="62"/>
      <c r="AT416" s="103" t="s">
        <v>106</v>
      </c>
      <c r="AU416" s="103" t="s">
        <v>4</v>
      </c>
    </row>
    <row r="417" spans="2:65" s="2" customFormat="1">
      <c r="B417" s="3"/>
      <c r="D417" s="160" t="s">
        <v>118</v>
      </c>
      <c r="F417" s="159" t="s">
        <v>1044</v>
      </c>
      <c r="I417" s="130"/>
      <c r="L417" s="3"/>
      <c r="M417" s="129"/>
      <c r="T417" s="62"/>
      <c r="AT417" s="103" t="s">
        <v>118</v>
      </c>
      <c r="AU417" s="103" t="s">
        <v>4</v>
      </c>
    </row>
    <row r="418" spans="2:65" s="2" customFormat="1" ht="24.15" customHeight="1">
      <c r="B418" s="3"/>
      <c r="C418" s="182" t="s">
        <v>416</v>
      </c>
      <c r="D418" s="182" t="s">
        <v>373</v>
      </c>
      <c r="E418" s="181" t="s">
        <v>1043</v>
      </c>
      <c r="F418" s="180" t="s">
        <v>1041</v>
      </c>
      <c r="G418" s="179" t="s">
        <v>111</v>
      </c>
      <c r="H418" s="178">
        <v>5.76</v>
      </c>
      <c r="I418" s="177"/>
      <c r="J418" s="176">
        <f>ROUND(I418*H418,2)</f>
        <v>0</v>
      </c>
      <c r="K418" s="175"/>
      <c r="L418" s="174"/>
      <c r="M418" s="173" t="s">
        <v>0</v>
      </c>
      <c r="N418" s="172" t="s">
        <v>66</v>
      </c>
      <c r="P418" s="135">
        <f>O418*H418</f>
        <v>0</v>
      </c>
      <c r="Q418" s="135">
        <v>0.152</v>
      </c>
      <c r="R418" s="135">
        <f>Q418*H418</f>
        <v>0.87551999999999996</v>
      </c>
      <c r="S418" s="135">
        <v>0</v>
      </c>
      <c r="T418" s="134">
        <f>S418*H418</f>
        <v>0</v>
      </c>
      <c r="AR418" s="132" t="s">
        <v>374</v>
      </c>
      <c r="AT418" s="132" t="s">
        <v>373</v>
      </c>
      <c r="AU418" s="132" t="s">
        <v>4</v>
      </c>
      <c r="AY418" s="103" t="s">
        <v>103</v>
      </c>
      <c r="BE418" s="133">
        <f>IF(N418="základní",J418,0)</f>
        <v>0</v>
      </c>
      <c r="BF418" s="133">
        <f>IF(N418="snížená",J418,0)</f>
        <v>0</v>
      </c>
      <c r="BG418" s="133">
        <f>IF(N418="zákl. přenesená",J418,0)</f>
        <v>0</v>
      </c>
      <c r="BH418" s="133">
        <f>IF(N418="sníž. přenesená",J418,0)</f>
        <v>0</v>
      </c>
      <c r="BI418" s="133">
        <f>IF(N418="nulová",J418,0)</f>
        <v>0</v>
      </c>
      <c r="BJ418" s="103" t="s">
        <v>11</v>
      </c>
      <c r="BK418" s="133">
        <f>ROUND(I418*H418,2)</f>
        <v>0</v>
      </c>
      <c r="BL418" s="103" t="s">
        <v>122</v>
      </c>
      <c r="BM418" s="132" t="s">
        <v>1042</v>
      </c>
    </row>
    <row r="419" spans="2:65" s="2" customFormat="1">
      <c r="B419" s="3"/>
      <c r="D419" s="128" t="s">
        <v>106</v>
      </c>
      <c r="F419" s="131" t="s">
        <v>1041</v>
      </c>
      <c r="I419" s="130"/>
      <c r="L419" s="3"/>
      <c r="M419" s="129"/>
      <c r="T419" s="62"/>
      <c r="AT419" s="103" t="s">
        <v>106</v>
      </c>
      <c r="AU419" s="103" t="s">
        <v>4</v>
      </c>
    </row>
    <row r="420" spans="2:65" s="119" customFormat="1">
      <c r="B420" s="124"/>
      <c r="D420" s="128" t="s">
        <v>104</v>
      </c>
      <c r="E420" s="120" t="s">
        <v>0</v>
      </c>
      <c r="F420" s="127" t="s">
        <v>1040</v>
      </c>
      <c r="H420" s="126">
        <v>5.76</v>
      </c>
      <c r="I420" s="125"/>
      <c r="L420" s="124"/>
      <c r="M420" s="162"/>
      <c r="T420" s="161"/>
      <c r="AT420" s="120" t="s">
        <v>104</v>
      </c>
      <c r="AU420" s="120" t="s">
        <v>4</v>
      </c>
      <c r="AV420" s="119" t="s">
        <v>4</v>
      </c>
      <c r="AW420" s="119" t="s">
        <v>74</v>
      </c>
      <c r="AX420" s="119" t="s">
        <v>11</v>
      </c>
      <c r="AY420" s="120" t="s">
        <v>103</v>
      </c>
    </row>
    <row r="421" spans="2:65" s="2" customFormat="1" ht="76.349999999999994" customHeight="1">
      <c r="B421" s="3"/>
      <c r="C421" s="145" t="s">
        <v>412</v>
      </c>
      <c r="D421" s="145" t="s">
        <v>110</v>
      </c>
      <c r="E421" s="144" t="s">
        <v>1039</v>
      </c>
      <c r="F421" s="143" t="s">
        <v>1038</v>
      </c>
      <c r="G421" s="142" t="s">
        <v>111</v>
      </c>
      <c r="H421" s="141">
        <v>28.8</v>
      </c>
      <c r="I421" s="140"/>
      <c r="J421" s="139">
        <f>ROUND(I421*H421,2)</f>
        <v>0</v>
      </c>
      <c r="K421" s="138"/>
      <c r="L421" s="3"/>
      <c r="M421" s="137" t="s">
        <v>0</v>
      </c>
      <c r="N421" s="136" t="s">
        <v>66</v>
      </c>
      <c r="P421" s="135">
        <f>O421*H421</f>
        <v>0</v>
      </c>
      <c r="Q421" s="135">
        <v>9.0620000000000006E-2</v>
      </c>
      <c r="R421" s="135">
        <f>Q421*H421</f>
        <v>2.6098560000000002</v>
      </c>
      <c r="S421" s="135">
        <v>0</v>
      </c>
      <c r="T421" s="134">
        <f>S421*H421</f>
        <v>0</v>
      </c>
      <c r="AR421" s="132" t="s">
        <v>122</v>
      </c>
      <c r="AT421" s="132" t="s">
        <v>110</v>
      </c>
      <c r="AU421" s="132" t="s">
        <v>4</v>
      </c>
      <c r="AY421" s="103" t="s">
        <v>103</v>
      </c>
      <c r="BE421" s="133">
        <f>IF(N421="základní",J421,0)</f>
        <v>0</v>
      </c>
      <c r="BF421" s="133">
        <f>IF(N421="snížená",J421,0)</f>
        <v>0</v>
      </c>
      <c r="BG421" s="133">
        <f>IF(N421="zákl. přenesená",J421,0)</f>
        <v>0</v>
      </c>
      <c r="BH421" s="133">
        <f>IF(N421="sníž. přenesená",J421,0)</f>
        <v>0</v>
      </c>
      <c r="BI421" s="133">
        <f>IF(N421="nulová",J421,0)</f>
        <v>0</v>
      </c>
      <c r="BJ421" s="103" t="s">
        <v>11</v>
      </c>
      <c r="BK421" s="133">
        <f>ROUND(I421*H421,2)</f>
        <v>0</v>
      </c>
      <c r="BL421" s="103" t="s">
        <v>122</v>
      </c>
      <c r="BM421" s="132" t="s">
        <v>1037</v>
      </c>
    </row>
    <row r="422" spans="2:65" s="2" customFormat="1" ht="43.5">
      <c r="B422" s="3"/>
      <c r="D422" s="128" t="s">
        <v>106</v>
      </c>
      <c r="F422" s="131" t="s">
        <v>1036</v>
      </c>
      <c r="I422" s="130"/>
      <c r="L422" s="3"/>
      <c r="M422" s="129"/>
      <c r="T422" s="62"/>
      <c r="AT422" s="103" t="s">
        <v>106</v>
      </c>
      <c r="AU422" s="103" t="s">
        <v>4</v>
      </c>
    </row>
    <row r="423" spans="2:65" s="119" customFormat="1">
      <c r="B423" s="124"/>
      <c r="D423" s="128" t="s">
        <v>104</v>
      </c>
      <c r="E423" s="120" t="s">
        <v>0</v>
      </c>
      <c r="F423" s="127" t="s">
        <v>913</v>
      </c>
      <c r="H423" s="126">
        <v>28.8</v>
      </c>
      <c r="I423" s="125"/>
      <c r="L423" s="124"/>
      <c r="M423" s="162"/>
      <c r="T423" s="161"/>
      <c r="AT423" s="120" t="s">
        <v>104</v>
      </c>
      <c r="AU423" s="120" t="s">
        <v>4</v>
      </c>
      <c r="AV423" s="119" t="s">
        <v>4</v>
      </c>
      <c r="AW423" s="119" t="s">
        <v>74</v>
      </c>
      <c r="AX423" s="119" t="s">
        <v>11</v>
      </c>
      <c r="AY423" s="120" t="s">
        <v>103</v>
      </c>
    </row>
    <row r="424" spans="2:65" s="146" customFormat="1" ht="22.8" customHeight="1">
      <c r="B424" s="153"/>
      <c r="D424" s="148" t="s">
        <v>12</v>
      </c>
      <c r="E424" s="156" t="s">
        <v>374</v>
      </c>
      <c r="F424" s="156" t="s">
        <v>464</v>
      </c>
      <c r="I424" s="155"/>
      <c r="J424" s="154">
        <f>BK424</f>
        <v>0</v>
      </c>
      <c r="L424" s="153"/>
      <c r="M424" s="152"/>
      <c r="P424" s="151">
        <f>SUM(P425:P489)</f>
        <v>0</v>
      </c>
      <c r="R424" s="151">
        <f>SUM(R425:R489)</f>
        <v>7.0733440000000005</v>
      </c>
      <c r="T424" s="150">
        <f>SUM(T425:T489)</f>
        <v>0</v>
      </c>
      <c r="AR424" s="148" t="s">
        <v>11</v>
      </c>
      <c r="AT424" s="149" t="s">
        <v>12</v>
      </c>
      <c r="AU424" s="149" t="s">
        <v>11</v>
      </c>
      <c r="AY424" s="148" t="s">
        <v>103</v>
      </c>
      <c r="BK424" s="147">
        <f>SUM(BK425:BK489)</f>
        <v>0</v>
      </c>
    </row>
    <row r="425" spans="2:65" s="2" customFormat="1" ht="24.15" customHeight="1">
      <c r="B425" s="3"/>
      <c r="C425" s="182" t="s">
        <v>407</v>
      </c>
      <c r="D425" s="182" t="s">
        <v>373</v>
      </c>
      <c r="E425" s="181" t="s">
        <v>1035</v>
      </c>
      <c r="F425" s="180" t="s">
        <v>1033</v>
      </c>
      <c r="G425" s="179" t="s">
        <v>179</v>
      </c>
      <c r="H425" s="178">
        <v>54.6</v>
      </c>
      <c r="I425" s="177"/>
      <c r="J425" s="176">
        <f>ROUND(I425*H425,2)</f>
        <v>0</v>
      </c>
      <c r="K425" s="175"/>
      <c r="L425" s="174"/>
      <c r="M425" s="173" t="s">
        <v>0</v>
      </c>
      <c r="N425" s="172" t="s">
        <v>66</v>
      </c>
      <c r="P425" s="135">
        <f>O425*H425</f>
        <v>0</v>
      </c>
      <c r="Q425" s="135">
        <v>2.7E-4</v>
      </c>
      <c r="R425" s="135">
        <f>Q425*H425</f>
        <v>1.4742E-2</v>
      </c>
      <c r="S425" s="135">
        <v>0</v>
      </c>
      <c r="T425" s="134">
        <f>S425*H425</f>
        <v>0</v>
      </c>
      <c r="AR425" s="132" t="s">
        <v>374</v>
      </c>
      <c r="AT425" s="132" t="s">
        <v>373</v>
      </c>
      <c r="AU425" s="132" t="s">
        <v>4</v>
      </c>
      <c r="AY425" s="103" t="s">
        <v>103</v>
      </c>
      <c r="BE425" s="133">
        <f>IF(N425="základní",J425,0)</f>
        <v>0</v>
      </c>
      <c r="BF425" s="133">
        <f>IF(N425="snížená",J425,0)</f>
        <v>0</v>
      </c>
      <c r="BG425" s="133">
        <f>IF(N425="zákl. přenesená",J425,0)</f>
        <v>0</v>
      </c>
      <c r="BH425" s="133">
        <f>IF(N425="sníž. přenesená",J425,0)</f>
        <v>0</v>
      </c>
      <c r="BI425" s="133">
        <f>IF(N425="nulová",J425,0)</f>
        <v>0</v>
      </c>
      <c r="BJ425" s="103" t="s">
        <v>11</v>
      </c>
      <c r="BK425" s="133">
        <f>ROUND(I425*H425,2)</f>
        <v>0</v>
      </c>
      <c r="BL425" s="103" t="s">
        <v>122</v>
      </c>
      <c r="BM425" s="132" t="s">
        <v>1034</v>
      </c>
    </row>
    <row r="426" spans="2:65" s="2" customFormat="1">
      <c r="B426" s="3"/>
      <c r="D426" s="128" t="s">
        <v>106</v>
      </c>
      <c r="F426" s="131" t="s">
        <v>1033</v>
      </c>
      <c r="I426" s="130"/>
      <c r="L426" s="3"/>
      <c r="M426" s="129"/>
      <c r="T426" s="62"/>
      <c r="AT426" s="103" t="s">
        <v>106</v>
      </c>
      <c r="AU426" s="103" t="s">
        <v>4</v>
      </c>
    </row>
    <row r="427" spans="2:65" s="2" customFormat="1" ht="189">
      <c r="B427" s="3"/>
      <c r="D427" s="128" t="s">
        <v>218</v>
      </c>
      <c r="F427" s="171" t="s">
        <v>454</v>
      </c>
      <c r="I427" s="130"/>
      <c r="L427" s="3"/>
      <c r="M427" s="129"/>
      <c r="T427" s="62"/>
      <c r="AT427" s="103" t="s">
        <v>218</v>
      </c>
      <c r="AU427" s="103" t="s">
        <v>4</v>
      </c>
    </row>
    <row r="428" spans="2:65" s="119" customFormat="1">
      <c r="B428" s="124"/>
      <c r="D428" s="128" t="s">
        <v>104</v>
      </c>
      <c r="E428" s="120" t="s">
        <v>0</v>
      </c>
      <c r="F428" s="127" t="s">
        <v>957</v>
      </c>
      <c r="H428" s="126">
        <v>54.6</v>
      </c>
      <c r="I428" s="125"/>
      <c r="L428" s="124"/>
      <c r="M428" s="162"/>
      <c r="T428" s="161"/>
      <c r="AT428" s="120" t="s">
        <v>104</v>
      </c>
      <c r="AU428" s="120" t="s">
        <v>4</v>
      </c>
      <c r="AV428" s="119" t="s">
        <v>4</v>
      </c>
      <c r="AW428" s="119" t="s">
        <v>74</v>
      </c>
      <c r="AX428" s="119" t="s">
        <v>11</v>
      </c>
      <c r="AY428" s="120" t="s">
        <v>103</v>
      </c>
    </row>
    <row r="429" spans="2:65" s="2" customFormat="1" ht="24.15" customHeight="1">
      <c r="B429" s="3"/>
      <c r="C429" s="182" t="s">
        <v>402</v>
      </c>
      <c r="D429" s="182" t="s">
        <v>373</v>
      </c>
      <c r="E429" s="181" t="s">
        <v>1032</v>
      </c>
      <c r="F429" s="180" t="s">
        <v>1030</v>
      </c>
      <c r="G429" s="179" t="s">
        <v>237</v>
      </c>
      <c r="H429" s="178">
        <v>2</v>
      </c>
      <c r="I429" s="177"/>
      <c r="J429" s="176">
        <f>ROUND(I429*H429,2)</f>
        <v>0</v>
      </c>
      <c r="K429" s="175"/>
      <c r="L429" s="174"/>
      <c r="M429" s="173" t="s">
        <v>0</v>
      </c>
      <c r="N429" s="172" t="s">
        <v>66</v>
      </c>
      <c r="P429" s="135">
        <f>O429*H429</f>
        <v>0</v>
      </c>
      <c r="Q429" s="135">
        <v>2.7399999999999998E-3</v>
      </c>
      <c r="R429" s="135">
        <f>Q429*H429</f>
        <v>5.4799999999999996E-3</v>
      </c>
      <c r="S429" s="135">
        <v>0</v>
      </c>
      <c r="T429" s="134">
        <f>S429*H429</f>
        <v>0</v>
      </c>
      <c r="AR429" s="132" t="s">
        <v>374</v>
      </c>
      <c r="AT429" s="132" t="s">
        <v>373</v>
      </c>
      <c r="AU429" s="132" t="s">
        <v>4</v>
      </c>
      <c r="AY429" s="103" t="s">
        <v>103</v>
      </c>
      <c r="BE429" s="133">
        <f>IF(N429="základní",J429,0)</f>
        <v>0</v>
      </c>
      <c r="BF429" s="133">
        <f>IF(N429="snížená",J429,0)</f>
        <v>0</v>
      </c>
      <c r="BG429" s="133">
        <f>IF(N429="zákl. přenesená",J429,0)</f>
        <v>0</v>
      </c>
      <c r="BH429" s="133">
        <f>IF(N429="sníž. přenesená",J429,0)</f>
        <v>0</v>
      </c>
      <c r="BI429" s="133">
        <f>IF(N429="nulová",J429,0)</f>
        <v>0</v>
      </c>
      <c r="BJ429" s="103" t="s">
        <v>11</v>
      </c>
      <c r="BK429" s="133">
        <f>ROUND(I429*H429,2)</f>
        <v>0</v>
      </c>
      <c r="BL429" s="103" t="s">
        <v>122</v>
      </c>
      <c r="BM429" s="132" t="s">
        <v>1031</v>
      </c>
    </row>
    <row r="430" spans="2:65" s="2" customFormat="1">
      <c r="B430" s="3"/>
      <c r="D430" s="128" t="s">
        <v>106</v>
      </c>
      <c r="F430" s="131" t="s">
        <v>1030</v>
      </c>
      <c r="I430" s="130"/>
      <c r="L430" s="3"/>
      <c r="M430" s="129"/>
      <c r="T430" s="62"/>
      <c r="AT430" s="103" t="s">
        <v>106</v>
      </c>
      <c r="AU430" s="103" t="s">
        <v>4</v>
      </c>
    </row>
    <row r="431" spans="2:65" s="2" customFormat="1" ht="153">
      <c r="B431" s="3"/>
      <c r="D431" s="128" t="s">
        <v>218</v>
      </c>
      <c r="F431" s="171" t="s">
        <v>1026</v>
      </c>
      <c r="I431" s="130"/>
      <c r="L431" s="3"/>
      <c r="M431" s="129"/>
      <c r="T431" s="62"/>
      <c r="AT431" s="103" t="s">
        <v>218</v>
      </c>
      <c r="AU431" s="103" t="s">
        <v>4</v>
      </c>
    </row>
    <row r="432" spans="2:65" s="2" customFormat="1" ht="24.15" customHeight="1">
      <c r="B432" s="3"/>
      <c r="C432" s="182" t="s">
        <v>397</v>
      </c>
      <c r="D432" s="182" t="s">
        <v>373</v>
      </c>
      <c r="E432" s="181" t="s">
        <v>1029</v>
      </c>
      <c r="F432" s="180" t="s">
        <v>1027</v>
      </c>
      <c r="G432" s="179" t="s">
        <v>237</v>
      </c>
      <c r="H432" s="178">
        <v>5</v>
      </c>
      <c r="I432" s="177"/>
      <c r="J432" s="176">
        <f>ROUND(I432*H432,2)</f>
        <v>0</v>
      </c>
      <c r="K432" s="175"/>
      <c r="L432" s="174"/>
      <c r="M432" s="173" t="s">
        <v>0</v>
      </c>
      <c r="N432" s="172" t="s">
        <v>66</v>
      </c>
      <c r="P432" s="135">
        <f>O432*H432</f>
        <v>0</v>
      </c>
      <c r="Q432" s="135">
        <v>2.8300000000000001E-3</v>
      </c>
      <c r="R432" s="135">
        <f>Q432*H432</f>
        <v>1.4149999999999999E-2</v>
      </c>
      <c r="S432" s="135">
        <v>0</v>
      </c>
      <c r="T432" s="134">
        <f>S432*H432</f>
        <v>0</v>
      </c>
      <c r="AR432" s="132" t="s">
        <v>374</v>
      </c>
      <c r="AT432" s="132" t="s">
        <v>373</v>
      </c>
      <c r="AU432" s="132" t="s">
        <v>4</v>
      </c>
      <c r="AY432" s="103" t="s">
        <v>103</v>
      </c>
      <c r="BE432" s="133">
        <f>IF(N432="základní",J432,0)</f>
        <v>0</v>
      </c>
      <c r="BF432" s="133">
        <f>IF(N432="snížená",J432,0)</f>
        <v>0</v>
      </c>
      <c r="BG432" s="133">
        <f>IF(N432="zákl. přenesená",J432,0)</f>
        <v>0</v>
      </c>
      <c r="BH432" s="133">
        <f>IF(N432="sníž. přenesená",J432,0)</f>
        <v>0</v>
      </c>
      <c r="BI432" s="133">
        <f>IF(N432="nulová",J432,0)</f>
        <v>0</v>
      </c>
      <c r="BJ432" s="103" t="s">
        <v>11</v>
      </c>
      <c r="BK432" s="133">
        <f>ROUND(I432*H432,2)</f>
        <v>0</v>
      </c>
      <c r="BL432" s="103" t="s">
        <v>122</v>
      </c>
      <c r="BM432" s="132" t="s">
        <v>1028</v>
      </c>
    </row>
    <row r="433" spans="2:65" s="2" customFormat="1">
      <c r="B433" s="3"/>
      <c r="D433" s="128" t="s">
        <v>106</v>
      </c>
      <c r="F433" s="131" t="s">
        <v>1027</v>
      </c>
      <c r="I433" s="130"/>
      <c r="L433" s="3"/>
      <c r="M433" s="129"/>
      <c r="T433" s="62"/>
      <c r="AT433" s="103" t="s">
        <v>106</v>
      </c>
      <c r="AU433" s="103" t="s">
        <v>4</v>
      </c>
    </row>
    <row r="434" spans="2:65" s="2" customFormat="1" ht="153">
      <c r="B434" s="3"/>
      <c r="D434" s="128" t="s">
        <v>218</v>
      </c>
      <c r="F434" s="171" t="s">
        <v>1026</v>
      </c>
      <c r="I434" s="130"/>
      <c r="L434" s="3"/>
      <c r="M434" s="129"/>
      <c r="T434" s="62"/>
      <c r="AT434" s="103" t="s">
        <v>218</v>
      </c>
      <c r="AU434" s="103" t="s">
        <v>4</v>
      </c>
    </row>
    <row r="435" spans="2:65" s="2" customFormat="1" ht="16.5" customHeight="1">
      <c r="B435" s="3"/>
      <c r="C435" s="182" t="s">
        <v>393</v>
      </c>
      <c r="D435" s="182" t="s">
        <v>373</v>
      </c>
      <c r="E435" s="181" t="s">
        <v>1025</v>
      </c>
      <c r="F435" s="180" t="s">
        <v>1023</v>
      </c>
      <c r="G435" s="179" t="s">
        <v>237</v>
      </c>
      <c r="H435" s="178">
        <v>7</v>
      </c>
      <c r="I435" s="177"/>
      <c r="J435" s="176">
        <f>ROUND(I435*H435,2)</f>
        <v>0</v>
      </c>
      <c r="K435" s="175"/>
      <c r="L435" s="174"/>
      <c r="M435" s="173" t="s">
        <v>0</v>
      </c>
      <c r="N435" s="172" t="s">
        <v>66</v>
      </c>
      <c r="P435" s="135">
        <f>O435*H435</f>
        <v>0</v>
      </c>
      <c r="Q435" s="135">
        <v>1.7000000000000001E-4</v>
      </c>
      <c r="R435" s="135">
        <f>Q435*H435</f>
        <v>1.1900000000000001E-3</v>
      </c>
      <c r="S435" s="135">
        <v>0</v>
      </c>
      <c r="T435" s="134">
        <f>S435*H435</f>
        <v>0</v>
      </c>
      <c r="AR435" s="132" t="s">
        <v>374</v>
      </c>
      <c r="AT435" s="132" t="s">
        <v>373</v>
      </c>
      <c r="AU435" s="132" t="s">
        <v>4</v>
      </c>
      <c r="AY435" s="103" t="s">
        <v>103</v>
      </c>
      <c r="BE435" s="133">
        <f>IF(N435="základní",J435,0)</f>
        <v>0</v>
      </c>
      <c r="BF435" s="133">
        <f>IF(N435="snížená",J435,0)</f>
        <v>0</v>
      </c>
      <c r="BG435" s="133">
        <f>IF(N435="zákl. přenesená",J435,0)</f>
        <v>0</v>
      </c>
      <c r="BH435" s="133">
        <f>IF(N435="sníž. přenesená",J435,0)</f>
        <v>0</v>
      </c>
      <c r="BI435" s="133">
        <f>IF(N435="nulová",J435,0)</f>
        <v>0</v>
      </c>
      <c r="BJ435" s="103" t="s">
        <v>11</v>
      </c>
      <c r="BK435" s="133">
        <f>ROUND(I435*H435,2)</f>
        <v>0</v>
      </c>
      <c r="BL435" s="103" t="s">
        <v>122</v>
      </c>
      <c r="BM435" s="132" t="s">
        <v>1024</v>
      </c>
    </row>
    <row r="436" spans="2:65" s="2" customFormat="1">
      <c r="B436" s="3"/>
      <c r="D436" s="128" t="s">
        <v>106</v>
      </c>
      <c r="F436" s="131" t="s">
        <v>1023</v>
      </c>
      <c r="I436" s="130"/>
      <c r="L436" s="3"/>
      <c r="M436" s="129"/>
      <c r="T436" s="62"/>
      <c r="AT436" s="103" t="s">
        <v>106</v>
      </c>
      <c r="AU436" s="103" t="s">
        <v>4</v>
      </c>
    </row>
    <row r="437" spans="2:65" s="2" customFormat="1" ht="24.15" customHeight="1">
      <c r="B437" s="3"/>
      <c r="C437" s="182" t="s">
        <v>389</v>
      </c>
      <c r="D437" s="182" t="s">
        <v>373</v>
      </c>
      <c r="E437" s="181" t="s">
        <v>1022</v>
      </c>
      <c r="F437" s="180" t="s">
        <v>1020</v>
      </c>
      <c r="G437" s="179" t="s">
        <v>237</v>
      </c>
      <c r="H437" s="178">
        <v>13</v>
      </c>
      <c r="I437" s="177"/>
      <c r="J437" s="176">
        <f>ROUND(I437*H437,2)</f>
        <v>0</v>
      </c>
      <c r="K437" s="175"/>
      <c r="L437" s="174"/>
      <c r="M437" s="173" t="s">
        <v>0</v>
      </c>
      <c r="N437" s="172" t="s">
        <v>66</v>
      </c>
      <c r="P437" s="135">
        <f>O437*H437</f>
        <v>0</v>
      </c>
      <c r="Q437" s="135">
        <v>2.9999999999999997E-4</v>
      </c>
      <c r="R437" s="135">
        <f>Q437*H437</f>
        <v>3.8999999999999998E-3</v>
      </c>
      <c r="S437" s="135">
        <v>0</v>
      </c>
      <c r="T437" s="134">
        <f>S437*H437</f>
        <v>0</v>
      </c>
      <c r="AR437" s="132" t="s">
        <v>374</v>
      </c>
      <c r="AT437" s="132" t="s">
        <v>373</v>
      </c>
      <c r="AU437" s="132" t="s">
        <v>4</v>
      </c>
      <c r="AY437" s="103" t="s">
        <v>103</v>
      </c>
      <c r="BE437" s="133">
        <f>IF(N437="základní",J437,0)</f>
        <v>0</v>
      </c>
      <c r="BF437" s="133">
        <f>IF(N437="snížená",J437,0)</f>
        <v>0</v>
      </c>
      <c r="BG437" s="133">
        <f>IF(N437="zákl. přenesená",J437,0)</f>
        <v>0</v>
      </c>
      <c r="BH437" s="133">
        <f>IF(N437="sníž. přenesená",J437,0)</f>
        <v>0</v>
      </c>
      <c r="BI437" s="133">
        <f>IF(N437="nulová",J437,0)</f>
        <v>0</v>
      </c>
      <c r="BJ437" s="103" t="s">
        <v>11</v>
      </c>
      <c r="BK437" s="133">
        <f>ROUND(I437*H437,2)</f>
        <v>0</v>
      </c>
      <c r="BL437" s="103" t="s">
        <v>122</v>
      </c>
      <c r="BM437" s="132" t="s">
        <v>1021</v>
      </c>
    </row>
    <row r="438" spans="2:65" s="2" customFormat="1" ht="17.399999999999999">
      <c r="B438" s="3"/>
      <c r="D438" s="128" t="s">
        <v>106</v>
      </c>
      <c r="F438" s="131" t="s">
        <v>1020</v>
      </c>
      <c r="I438" s="130"/>
      <c r="L438" s="3"/>
      <c r="M438" s="129"/>
      <c r="T438" s="62"/>
      <c r="AT438" s="103" t="s">
        <v>106</v>
      </c>
      <c r="AU438" s="103" t="s">
        <v>4</v>
      </c>
    </row>
    <row r="439" spans="2:65" s="2" customFormat="1" ht="189">
      <c r="B439" s="3"/>
      <c r="D439" s="128" t="s">
        <v>218</v>
      </c>
      <c r="F439" s="171" t="s">
        <v>1019</v>
      </c>
      <c r="I439" s="130"/>
      <c r="L439" s="3"/>
      <c r="M439" s="129"/>
      <c r="T439" s="62"/>
      <c r="AT439" s="103" t="s">
        <v>218</v>
      </c>
      <c r="AU439" s="103" t="s">
        <v>4</v>
      </c>
    </row>
    <row r="440" spans="2:65" s="2" customFormat="1" ht="24.15" customHeight="1">
      <c r="B440" s="3"/>
      <c r="C440" s="182" t="s">
        <v>384</v>
      </c>
      <c r="D440" s="182" t="s">
        <v>373</v>
      </c>
      <c r="E440" s="181" t="s">
        <v>1018</v>
      </c>
      <c r="F440" s="180" t="s">
        <v>1016</v>
      </c>
      <c r="G440" s="179" t="s">
        <v>237</v>
      </c>
      <c r="H440" s="178">
        <v>6</v>
      </c>
      <c r="I440" s="177"/>
      <c r="J440" s="176">
        <f>ROUND(I440*H440,2)</f>
        <v>0</v>
      </c>
      <c r="K440" s="175"/>
      <c r="L440" s="174"/>
      <c r="M440" s="173" t="s">
        <v>0</v>
      </c>
      <c r="N440" s="172" t="s">
        <v>66</v>
      </c>
      <c r="P440" s="135">
        <f>O440*H440</f>
        <v>0</v>
      </c>
      <c r="Q440" s="135">
        <v>3.8E-3</v>
      </c>
      <c r="R440" s="135">
        <f>Q440*H440</f>
        <v>2.2800000000000001E-2</v>
      </c>
      <c r="S440" s="135">
        <v>0</v>
      </c>
      <c r="T440" s="134">
        <f>S440*H440</f>
        <v>0</v>
      </c>
      <c r="AR440" s="132" t="s">
        <v>374</v>
      </c>
      <c r="AT440" s="132" t="s">
        <v>373</v>
      </c>
      <c r="AU440" s="132" t="s">
        <v>4</v>
      </c>
      <c r="AY440" s="103" t="s">
        <v>103</v>
      </c>
      <c r="BE440" s="133">
        <f>IF(N440="základní",J440,0)</f>
        <v>0</v>
      </c>
      <c r="BF440" s="133">
        <f>IF(N440="snížená",J440,0)</f>
        <v>0</v>
      </c>
      <c r="BG440" s="133">
        <f>IF(N440="zákl. přenesená",J440,0)</f>
        <v>0</v>
      </c>
      <c r="BH440" s="133">
        <f>IF(N440="sníž. přenesená",J440,0)</f>
        <v>0</v>
      </c>
      <c r="BI440" s="133">
        <f>IF(N440="nulová",J440,0)</f>
        <v>0</v>
      </c>
      <c r="BJ440" s="103" t="s">
        <v>11</v>
      </c>
      <c r="BK440" s="133">
        <f>ROUND(I440*H440,2)</f>
        <v>0</v>
      </c>
      <c r="BL440" s="103" t="s">
        <v>122</v>
      </c>
      <c r="BM440" s="132" t="s">
        <v>1017</v>
      </c>
    </row>
    <row r="441" spans="2:65" s="2" customFormat="1">
      <c r="B441" s="3"/>
      <c r="D441" s="128" t="s">
        <v>106</v>
      </c>
      <c r="F441" s="131" t="s">
        <v>1016</v>
      </c>
      <c r="I441" s="130"/>
      <c r="L441" s="3"/>
      <c r="M441" s="129"/>
      <c r="T441" s="62"/>
      <c r="AT441" s="103" t="s">
        <v>106</v>
      </c>
      <c r="AU441" s="103" t="s">
        <v>4</v>
      </c>
    </row>
    <row r="442" spans="2:65" s="2" customFormat="1" ht="135">
      <c r="B442" s="3"/>
      <c r="D442" s="128" t="s">
        <v>218</v>
      </c>
      <c r="F442" s="171" t="s">
        <v>1015</v>
      </c>
      <c r="I442" s="130"/>
      <c r="L442" s="3"/>
      <c r="M442" s="129"/>
      <c r="T442" s="62"/>
      <c r="AT442" s="103" t="s">
        <v>218</v>
      </c>
      <c r="AU442" s="103" t="s">
        <v>4</v>
      </c>
    </row>
    <row r="443" spans="2:65" s="2" customFormat="1" ht="24.15" customHeight="1">
      <c r="B443" s="3"/>
      <c r="C443" s="182" t="s">
        <v>380</v>
      </c>
      <c r="D443" s="182" t="s">
        <v>373</v>
      </c>
      <c r="E443" s="181" t="s">
        <v>1014</v>
      </c>
      <c r="F443" s="180" t="s">
        <v>1012</v>
      </c>
      <c r="G443" s="179" t="s">
        <v>237</v>
      </c>
      <c r="H443" s="178">
        <v>6</v>
      </c>
      <c r="I443" s="177"/>
      <c r="J443" s="176">
        <f>ROUND(I443*H443,2)</f>
        <v>0</v>
      </c>
      <c r="K443" s="175"/>
      <c r="L443" s="174"/>
      <c r="M443" s="173" t="s">
        <v>0</v>
      </c>
      <c r="N443" s="172" t="s">
        <v>66</v>
      </c>
      <c r="P443" s="135">
        <f>O443*H443</f>
        <v>0</v>
      </c>
      <c r="Q443" s="135">
        <v>7.7999999999999996E-3</v>
      </c>
      <c r="R443" s="135">
        <f>Q443*H443</f>
        <v>4.6799999999999994E-2</v>
      </c>
      <c r="S443" s="135">
        <v>0</v>
      </c>
      <c r="T443" s="134">
        <f>S443*H443</f>
        <v>0</v>
      </c>
      <c r="AR443" s="132" t="s">
        <v>374</v>
      </c>
      <c r="AT443" s="132" t="s">
        <v>373</v>
      </c>
      <c r="AU443" s="132" t="s">
        <v>4</v>
      </c>
      <c r="AY443" s="103" t="s">
        <v>103</v>
      </c>
      <c r="BE443" s="133">
        <f>IF(N443="základní",J443,0)</f>
        <v>0</v>
      </c>
      <c r="BF443" s="133">
        <f>IF(N443="snížená",J443,0)</f>
        <v>0</v>
      </c>
      <c r="BG443" s="133">
        <f>IF(N443="zákl. přenesená",J443,0)</f>
        <v>0</v>
      </c>
      <c r="BH443" s="133">
        <f>IF(N443="sníž. přenesená",J443,0)</f>
        <v>0</v>
      </c>
      <c r="BI443" s="133">
        <f>IF(N443="nulová",J443,0)</f>
        <v>0</v>
      </c>
      <c r="BJ443" s="103" t="s">
        <v>11</v>
      </c>
      <c r="BK443" s="133">
        <f>ROUND(I443*H443,2)</f>
        <v>0</v>
      </c>
      <c r="BL443" s="103" t="s">
        <v>122</v>
      </c>
      <c r="BM443" s="132" t="s">
        <v>1013</v>
      </c>
    </row>
    <row r="444" spans="2:65" s="2" customFormat="1" ht="17.399999999999999">
      <c r="B444" s="3"/>
      <c r="D444" s="128" t="s">
        <v>106</v>
      </c>
      <c r="F444" s="131" t="s">
        <v>1012</v>
      </c>
      <c r="I444" s="130"/>
      <c r="L444" s="3"/>
      <c r="M444" s="129"/>
      <c r="T444" s="62"/>
      <c r="AT444" s="103" t="s">
        <v>106</v>
      </c>
      <c r="AU444" s="103" t="s">
        <v>4</v>
      </c>
    </row>
    <row r="445" spans="2:65" s="2" customFormat="1" ht="54">
      <c r="B445" s="3"/>
      <c r="D445" s="128" t="s">
        <v>218</v>
      </c>
      <c r="F445" s="171" t="s">
        <v>1011</v>
      </c>
      <c r="I445" s="130"/>
      <c r="L445" s="3"/>
      <c r="M445" s="129"/>
      <c r="T445" s="62"/>
      <c r="AT445" s="103" t="s">
        <v>218</v>
      </c>
      <c r="AU445" s="103" t="s">
        <v>4</v>
      </c>
    </row>
    <row r="446" spans="2:65" s="2" customFormat="1" ht="24.15" customHeight="1">
      <c r="B446" s="3"/>
      <c r="C446" s="182" t="s">
        <v>376</v>
      </c>
      <c r="D446" s="182" t="s">
        <v>373</v>
      </c>
      <c r="E446" s="181" t="s">
        <v>396</v>
      </c>
      <c r="F446" s="180" t="s">
        <v>1010</v>
      </c>
      <c r="G446" s="179" t="s">
        <v>237</v>
      </c>
      <c r="H446" s="178">
        <v>13</v>
      </c>
      <c r="I446" s="177"/>
      <c r="J446" s="176">
        <f>ROUND(I446*H446,2)</f>
        <v>0</v>
      </c>
      <c r="K446" s="175"/>
      <c r="L446" s="174"/>
      <c r="M446" s="173" t="s">
        <v>0</v>
      </c>
      <c r="N446" s="172" t="s">
        <v>66</v>
      </c>
      <c r="P446" s="135">
        <f>O446*H446</f>
        <v>0</v>
      </c>
      <c r="Q446" s="135">
        <v>3.5000000000000001E-3</v>
      </c>
      <c r="R446" s="135">
        <f>Q446*H446</f>
        <v>4.5499999999999999E-2</v>
      </c>
      <c r="S446" s="135">
        <v>0</v>
      </c>
      <c r="T446" s="134">
        <f>S446*H446</f>
        <v>0</v>
      </c>
      <c r="AR446" s="132" t="s">
        <v>374</v>
      </c>
      <c r="AT446" s="132" t="s">
        <v>373</v>
      </c>
      <c r="AU446" s="132" t="s">
        <v>4</v>
      </c>
      <c r="AY446" s="103" t="s">
        <v>103</v>
      </c>
      <c r="BE446" s="133">
        <f>IF(N446="základní",J446,0)</f>
        <v>0</v>
      </c>
      <c r="BF446" s="133">
        <f>IF(N446="snížená",J446,0)</f>
        <v>0</v>
      </c>
      <c r="BG446" s="133">
        <f>IF(N446="zákl. přenesená",J446,0)</f>
        <v>0</v>
      </c>
      <c r="BH446" s="133">
        <f>IF(N446="sníž. přenesená",J446,0)</f>
        <v>0</v>
      </c>
      <c r="BI446" s="133">
        <f>IF(N446="nulová",J446,0)</f>
        <v>0</v>
      </c>
      <c r="BJ446" s="103" t="s">
        <v>11</v>
      </c>
      <c r="BK446" s="133">
        <f>ROUND(I446*H446,2)</f>
        <v>0</v>
      </c>
      <c r="BL446" s="103" t="s">
        <v>122</v>
      </c>
      <c r="BM446" s="132" t="s">
        <v>1009</v>
      </c>
    </row>
    <row r="447" spans="2:65" s="2" customFormat="1">
      <c r="B447" s="3"/>
      <c r="D447" s="128" t="s">
        <v>106</v>
      </c>
      <c r="F447" s="131" t="s">
        <v>1008</v>
      </c>
      <c r="I447" s="130"/>
      <c r="L447" s="3"/>
      <c r="M447" s="129"/>
      <c r="T447" s="62"/>
      <c r="AT447" s="103" t="s">
        <v>106</v>
      </c>
      <c r="AU447" s="103" t="s">
        <v>4</v>
      </c>
    </row>
    <row r="448" spans="2:65" s="2" customFormat="1" ht="24.15" customHeight="1">
      <c r="B448" s="3"/>
      <c r="C448" s="182" t="s">
        <v>370</v>
      </c>
      <c r="D448" s="182" t="s">
        <v>373</v>
      </c>
      <c r="E448" s="181" t="s">
        <v>1007</v>
      </c>
      <c r="F448" s="180" t="s">
        <v>1005</v>
      </c>
      <c r="G448" s="179" t="s">
        <v>237</v>
      </c>
      <c r="H448" s="178">
        <v>13</v>
      </c>
      <c r="I448" s="177"/>
      <c r="J448" s="176">
        <f>ROUND(I448*H448,2)</f>
        <v>0</v>
      </c>
      <c r="K448" s="175"/>
      <c r="L448" s="174"/>
      <c r="M448" s="173" t="s">
        <v>0</v>
      </c>
      <c r="N448" s="172" t="s">
        <v>66</v>
      </c>
      <c r="P448" s="135">
        <f>O448*H448</f>
        <v>0</v>
      </c>
      <c r="Q448" s="135">
        <v>6.8999999999999999E-3</v>
      </c>
      <c r="R448" s="135">
        <f>Q448*H448</f>
        <v>8.9700000000000002E-2</v>
      </c>
      <c r="S448" s="135">
        <v>0</v>
      </c>
      <c r="T448" s="134">
        <f>S448*H448</f>
        <v>0</v>
      </c>
      <c r="AR448" s="132" t="s">
        <v>374</v>
      </c>
      <c r="AT448" s="132" t="s">
        <v>373</v>
      </c>
      <c r="AU448" s="132" t="s">
        <v>4</v>
      </c>
      <c r="AY448" s="103" t="s">
        <v>103</v>
      </c>
      <c r="BE448" s="133">
        <f>IF(N448="základní",J448,0)</f>
        <v>0</v>
      </c>
      <c r="BF448" s="133">
        <f>IF(N448="snížená",J448,0)</f>
        <v>0</v>
      </c>
      <c r="BG448" s="133">
        <f>IF(N448="zákl. přenesená",J448,0)</f>
        <v>0</v>
      </c>
      <c r="BH448" s="133">
        <f>IF(N448="sníž. přenesená",J448,0)</f>
        <v>0</v>
      </c>
      <c r="BI448" s="133">
        <f>IF(N448="nulová",J448,0)</f>
        <v>0</v>
      </c>
      <c r="BJ448" s="103" t="s">
        <v>11</v>
      </c>
      <c r="BK448" s="133">
        <f>ROUND(I448*H448,2)</f>
        <v>0</v>
      </c>
      <c r="BL448" s="103" t="s">
        <v>122</v>
      </c>
      <c r="BM448" s="132" t="s">
        <v>1006</v>
      </c>
    </row>
    <row r="449" spans="2:65" s="2" customFormat="1">
      <c r="B449" s="3"/>
      <c r="D449" s="128" t="s">
        <v>106</v>
      </c>
      <c r="F449" s="131" t="s">
        <v>1005</v>
      </c>
      <c r="I449" s="130"/>
      <c r="L449" s="3"/>
      <c r="M449" s="129"/>
      <c r="T449" s="62"/>
      <c r="AT449" s="103" t="s">
        <v>106</v>
      </c>
      <c r="AU449" s="103" t="s">
        <v>4</v>
      </c>
    </row>
    <row r="450" spans="2:65" s="2" customFormat="1" ht="24.15" customHeight="1">
      <c r="B450" s="3"/>
      <c r="C450" s="182" t="s">
        <v>363</v>
      </c>
      <c r="D450" s="182" t="s">
        <v>373</v>
      </c>
      <c r="E450" s="181" t="s">
        <v>379</v>
      </c>
      <c r="F450" s="180" t="s">
        <v>377</v>
      </c>
      <c r="G450" s="179" t="s">
        <v>237</v>
      </c>
      <c r="H450" s="178">
        <v>13</v>
      </c>
      <c r="I450" s="177"/>
      <c r="J450" s="176">
        <f>ROUND(I450*H450,2)</f>
        <v>0</v>
      </c>
      <c r="K450" s="175"/>
      <c r="L450" s="174"/>
      <c r="M450" s="173" t="s">
        <v>0</v>
      </c>
      <c r="N450" s="172" t="s">
        <v>66</v>
      </c>
      <c r="P450" s="135">
        <f>O450*H450</f>
        <v>0</v>
      </c>
      <c r="Q450" s="135">
        <v>8.9999999999999998E-4</v>
      </c>
      <c r="R450" s="135">
        <f>Q450*H450</f>
        <v>1.17E-2</v>
      </c>
      <c r="S450" s="135">
        <v>0</v>
      </c>
      <c r="T450" s="134">
        <f>S450*H450</f>
        <v>0</v>
      </c>
      <c r="AR450" s="132" t="s">
        <v>374</v>
      </c>
      <c r="AT450" s="132" t="s">
        <v>373</v>
      </c>
      <c r="AU450" s="132" t="s">
        <v>4</v>
      </c>
      <c r="AY450" s="103" t="s">
        <v>103</v>
      </c>
      <c r="BE450" s="133">
        <f>IF(N450="základní",J450,0)</f>
        <v>0</v>
      </c>
      <c r="BF450" s="133">
        <f>IF(N450="snížená",J450,0)</f>
        <v>0</v>
      </c>
      <c r="BG450" s="133">
        <f>IF(N450="zákl. přenesená",J450,0)</f>
        <v>0</v>
      </c>
      <c r="BH450" s="133">
        <f>IF(N450="sníž. přenesená",J450,0)</f>
        <v>0</v>
      </c>
      <c r="BI450" s="133">
        <f>IF(N450="nulová",J450,0)</f>
        <v>0</v>
      </c>
      <c r="BJ450" s="103" t="s">
        <v>11</v>
      </c>
      <c r="BK450" s="133">
        <f>ROUND(I450*H450,2)</f>
        <v>0</v>
      </c>
      <c r="BL450" s="103" t="s">
        <v>122</v>
      </c>
      <c r="BM450" s="132" t="s">
        <v>1004</v>
      </c>
    </row>
    <row r="451" spans="2:65" s="2" customFormat="1" ht="17.399999999999999">
      <c r="B451" s="3"/>
      <c r="D451" s="128" t="s">
        <v>106</v>
      </c>
      <c r="F451" s="131" t="s">
        <v>377</v>
      </c>
      <c r="I451" s="130"/>
      <c r="L451" s="3"/>
      <c r="M451" s="129"/>
      <c r="T451" s="62"/>
      <c r="AT451" s="103" t="s">
        <v>106</v>
      </c>
      <c r="AU451" s="103" t="s">
        <v>4</v>
      </c>
    </row>
    <row r="452" spans="2:65" s="2" customFormat="1" ht="37.799999999999997" customHeight="1">
      <c r="B452" s="3"/>
      <c r="C452" s="145" t="s">
        <v>356</v>
      </c>
      <c r="D452" s="145" t="s">
        <v>110</v>
      </c>
      <c r="E452" s="144" t="s">
        <v>1003</v>
      </c>
      <c r="F452" s="143" t="s">
        <v>1001</v>
      </c>
      <c r="G452" s="142" t="s">
        <v>179</v>
      </c>
      <c r="H452" s="141">
        <v>52</v>
      </c>
      <c r="I452" s="140"/>
      <c r="J452" s="139">
        <f>ROUND(I452*H452,2)</f>
        <v>0</v>
      </c>
      <c r="K452" s="138"/>
      <c r="L452" s="3"/>
      <c r="M452" s="137" t="s">
        <v>0</v>
      </c>
      <c r="N452" s="136" t="s">
        <v>66</v>
      </c>
      <c r="P452" s="135">
        <f>O452*H452</f>
        <v>0</v>
      </c>
      <c r="Q452" s="135">
        <v>0</v>
      </c>
      <c r="R452" s="135">
        <f>Q452*H452</f>
        <v>0</v>
      </c>
      <c r="S452" s="135">
        <v>0</v>
      </c>
      <c r="T452" s="134">
        <f>S452*H452</f>
        <v>0</v>
      </c>
      <c r="AR452" s="132" t="s">
        <v>122</v>
      </c>
      <c r="AT452" s="132" t="s">
        <v>110</v>
      </c>
      <c r="AU452" s="132" t="s">
        <v>4</v>
      </c>
      <c r="AY452" s="103" t="s">
        <v>103</v>
      </c>
      <c r="BE452" s="133">
        <f>IF(N452="základní",J452,0)</f>
        <v>0</v>
      </c>
      <c r="BF452" s="133">
        <f>IF(N452="snížená",J452,0)</f>
        <v>0</v>
      </c>
      <c r="BG452" s="133">
        <f>IF(N452="zákl. přenesená",J452,0)</f>
        <v>0</v>
      </c>
      <c r="BH452" s="133">
        <f>IF(N452="sníž. přenesená",J452,0)</f>
        <v>0</v>
      </c>
      <c r="BI452" s="133">
        <f>IF(N452="nulová",J452,0)</f>
        <v>0</v>
      </c>
      <c r="BJ452" s="103" t="s">
        <v>11</v>
      </c>
      <c r="BK452" s="133">
        <f>ROUND(I452*H452,2)</f>
        <v>0</v>
      </c>
      <c r="BL452" s="103" t="s">
        <v>122</v>
      </c>
      <c r="BM452" s="132" t="s">
        <v>1002</v>
      </c>
    </row>
    <row r="453" spans="2:65" s="2" customFormat="1" ht="17.399999999999999">
      <c r="B453" s="3"/>
      <c r="D453" s="128" t="s">
        <v>106</v>
      </c>
      <c r="F453" s="131" t="s">
        <v>1001</v>
      </c>
      <c r="I453" s="130"/>
      <c r="L453" s="3"/>
      <c r="M453" s="129"/>
      <c r="T453" s="62"/>
      <c r="AT453" s="103" t="s">
        <v>106</v>
      </c>
      <c r="AU453" s="103" t="s">
        <v>4</v>
      </c>
    </row>
    <row r="454" spans="2:65" s="119" customFormat="1">
      <c r="B454" s="124"/>
      <c r="D454" s="128" t="s">
        <v>104</v>
      </c>
      <c r="E454" s="120" t="s">
        <v>0</v>
      </c>
      <c r="F454" s="127" t="s">
        <v>506</v>
      </c>
      <c r="H454" s="126">
        <v>52</v>
      </c>
      <c r="I454" s="125"/>
      <c r="L454" s="124"/>
      <c r="M454" s="162"/>
      <c r="T454" s="161"/>
      <c r="AT454" s="120" t="s">
        <v>104</v>
      </c>
      <c r="AU454" s="120" t="s">
        <v>4</v>
      </c>
      <c r="AV454" s="119" t="s">
        <v>4</v>
      </c>
      <c r="AW454" s="119" t="s">
        <v>74</v>
      </c>
      <c r="AX454" s="119" t="s">
        <v>11</v>
      </c>
      <c r="AY454" s="120" t="s">
        <v>103</v>
      </c>
    </row>
    <row r="455" spans="2:65" s="2" customFormat="1" ht="24.15" customHeight="1">
      <c r="B455" s="3"/>
      <c r="C455" s="145" t="s">
        <v>350</v>
      </c>
      <c r="D455" s="145" t="s">
        <v>110</v>
      </c>
      <c r="E455" s="144" t="s">
        <v>1000</v>
      </c>
      <c r="F455" s="143" t="s">
        <v>999</v>
      </c>
      <c r="G455" s="142" t="s">
        <v>237</v>
      </c>
      <c r="H455" s="141">
        <v>7</v>
      </c>
      <c r="I455" s="140"/>
      <c r="J455" s="139">
        <f>ROUND(I455*H455,2)</f>
        <v>0</v>
      </c>
      <c r="K455" s="138"/>
      <c r="L455" s="3"/>
      <c r="M455" s="137" t="s">
        <v>0</v>
      </c>
      <c r="N455" s="136" t="s">
        <v>66</v>
      </c>
      <c r="P455" s="135">
        <f>O455*H455</f>
        <v>0</v>
      </c>
      <c r="Q455" s="135">
        <v>0</v>
      </c>
      <c r="R455" s="135">
        <f>Q455*H455</f>
        <v>0</v>
      </c>
      <c r="S455" s="135">
        <v>0</v>
      </c>
      <c r="T455" s="134">
        <f>S455*H455</f>
        <v>0</v>
      </c>
      <c r="AR455" s="132" t="s">
        <v>122</v>
      </c>
      <c r="AT455" s="132" t="s">
        <v>110</v>
      </c>
      <c r="AU455" s="132" t="s">
        <v>4</v>
      </c>
      <c r="AY455" s="103" t="s">
        <v>103</v>
      </c>
      <c r="BE455" s="133">
        <f>IF(N455="základní",J455,0)</f>
        <v>0</v>
      </c>
      <c r="BF455" s="133">
        <f>IF(N455="snížená",J455,0)</f>
        <v>0</v>
      </c>
      <c r="BG455" s="133">
        <f>IF(N455="zákl. přenesená",J455,0)</f>
        <v>0</v>
      </c>
      <c r="BH455" s="133">
        <f>IF(N455="sníž. přenesená",J455,0)</f>
        <v>0</v>
      </c>
      <c r="BI455" s="133">
        <f>IF(N455="nulová",J455,0)</f>
        <v>0</v>
      </c>
      <c r="BJ455" s="103" t="s">
        <v>11</v>
      </c>
      <c r="BK455" s="133">
        <f>ROUND(I455*H455,2)</f>
        <v>0</v>
      </c>
      <c r="BL455" s="103" t="s">
        <v>122</v>
      </c>
      <c r="BM455" s="132" t="s">
        <v>998</v>
      </c>
    </row>
    <row r="456" spans="2:65" s="2" customFormat="1" ht="17.399999999999999">
      <c r="B456" s="3"/>
      <c r="D456" s="128" t="s">
        <v>106</v>
      </c>
      <c r="F456" s="131" t="s">
        <v>997</v>
      </c>
      <c r="I456" s="130"/>
      <c r="L456" s="3"/>
      <c r="M456" s="129"/>
      <c r="T456" s="62"/>
      <c r="AT456" s="103" t="s">
        <v>106</v>
      </c>
      <c r="AU456" s="103" t="s">
        <v>4</v>
      </c>
    </row>
    <row r="457" spans="2:65" s="2" customFormat="1">
      <c r="B457" s="3"/>
      <c r="D457" s="160" t="s">
        <v>118</v>
      </c>
      <c r="F457" s="159" t="s">
        <v>996</v>
      </c>
      <c r="I457" s="130"/>
      <c r="L457" s="3"/>
      <c r="M457" s="129"/>
      <c r="T457" s="62"/>
      <c r="AT457" s="103" t="s">
        <v>118</v>
      </c>
      <c r="AU457" s="103" t="s">
        <v>4</v>
      </c>
    </row>
    <row r="458" spans="2:65" s="2" customFormat="1" ht="33" customHeight="1">
      <c r="B458" s="3"/>
      <c r="C458" s="145" t="s">
        <v>344</v>
      </c>
      <c r="D458" s="145" t="s">
        <v>110</v>
      </c>
      <c r="E458" s="144" t="s">
        <v>995</v>
      </c>
      <c r="F458" s="143" t="s">
        <v>994</v>
      </c>
      <c r="G458" s="142" t="s">
        <v>237</v>
      </c>
      <c r="H458" s="141">
        <v>2</v>
      </c>
      <c r="I458" s="140"/>
      <c r="J458" s="139">
        <f>ROUND(I458*H458,2)</f>
        <v>0</v>
      </c>
      <c r="K458" s="138"/>
      <c r="L458" s="3"/>
      <c r="M458" s="137" t="s">
        <v>0</v>
      </c>
      <c r="N458" s="136" t="s">
        <v>66</v>
      </c>
      <c r="P458" s="135">
        <f>O458*H458</f>
        <v>0</v>
      </c>
      <c r="Q458" s="135">
        <v>0</v>
      </c>
      <c r="R458" s="135">
        <f>Q458*H458</f>
        <v>0</v>
      </c>
      <c r="S458" s="135">
        <v>0</v>
      </c>
      <c r="T458" s="134">
        <f>S458*H458</f>
        <v>0</v>
      </c>
      <c r="AR458" s="132" t="s">
        <v>122</v>
      </c>
      <c r="AT458" s="132" t="s">
        <v>110</v>
      </c>
      <c r="AU458" s="132" t="s">
        <v>4</v>
      </c>
      <c r="AY458" s="103" t="s">
        <v>103</v>
      </c>
      <c r="BE458" s="133">
        <f>IF(N458="základní",J458,0)</f>
        <v>0</v>
      </c>
      <c r="BF458" s="133">
        <f>IF(N458="snížená",J458,0)</f>
        <v>0</v>
      </c>
      <c r="BG458" s="133">
        <f>IF(N458="zákl. přenesená",J458,0)</f>
        <v>0</v>
      </c>
      <c r="BH458" s="133">
        <f>IF(N458="sníž. přenesená",J458,0)</f>
        <v>0</v>
      </c>
      <c r="BI458" s="133">
        <f>IF(N458="nulová",J458,0)</f>
        <v>0</v>
      </c>
      <c r="BJ458" s="103" t="s">
        <v>11</v>
      </c>
      <c r="BK458" s="133">
        <f>ROUND(I458*H458,2)</f>
        <v>0</v>
      </c>
      <c r="BL458" s="103" t="s">
        <v>122</v>
      </c>
      <c r="BM458" s="132" t="s">
        <v>993</v>
      </c>
    </row>
    <row r="459" spans="2:65" s="2" customFormat="1" ht="26.1">
      <c r="B459" s="3"/>
      <c r="D459" s="128" t="s">
        <v>106</v>
      </c>
      <c r="F459" s="131" t="s">
        <v>992</v>
      </c>
      <c r="I459" s="130"/>
      <c r="L459" s="3"/>
      <c r="M459" s="129"/>
      <c r="T459" s="62"/>
      <c r="AT459" s="103" t="s">
        <v>106</v>
      </c>
      <c r="AU459" s="103" t="s">
        <v>4</v>
      </c>
    </row>
    <row r="460" spans="2:65" s="2" customFormat="1">
      <c r="B460" s="3"/>
      <c r="D460" s="160" t="s">
        <v>118</v>
      </c>
      <c r="F460" s="159" t="s">
        <v>991</v>
      </c>
      <c r="I460" s="130"/>
      <c r="L460" s="3"/>
      <c r="M460" s="129"/>
      <c r="T460" s="62"/>
      <c r="AT460" s="103" t="s">
        <v>118</v>
      </c>
      <c r="AU460" s="103" t="s">
        <v>4</v>
      </c>
    </row>
    <row r="461" spans="2:65" s="2" customFormat="1" ht="33" customHeight="1">
      <c r="B461" s="3"/>
      <c r="C461" s="145" t="s">
        <v>333</v>
      </c>
      <c r="D461" s="145" t="s">
        <v>110</v>
      </c>
      <c r="E461" s="144" t="s">
        <v>990</v>
      </c>
      <c r="F461" s="143" t="s">
        <v>989</v>
      </c>
      <c r="G461" s="142" t="s">
        <v>237</v>
      </c>
      <c r="H461" s="141">
        <v>5</v>
      </c>
      <c r="I461" s="140"/>
      <c r="J461" s="139">
        <f>ROUND(I461*H461,2)</f>
        <v>0</v>
      </c>
      <c r="K461" s="138"/>
      <c r="L461" s="3"/>
      <c r="M461" s="137" t="s">
        <v>0</v>
      </c>
      <c r="N461" s="136" t="s">
        <v>66</v>
      </c>
      <c r="P461" s="135">
        <f>O461*H461</f>
        <v>0</v>
      </c>
      <c r="Q461" s="135">
        <v>0</v>
      </c>
      <c r="R461" s="135">
        <f>Q461*H461</f>
        <v>0</v>
      </c>
      <c r="S461" s="135">
        <v>0</v>
      </c>
      <c r="T461" s="134">
        <f>S461*H461</f>
        <v>0</v>
      </c>
      <c r="AR461" s="132" t="s">
        <v>122</v>
      </c>
      <c r="AT461" s="132" t="s">
        <v>110</v>
      </c>
      <c r="AU461" s="132" t="s">
        <v>4</v>
      </c>
      <c r="AY461" s="103" t="s">
        <v>103</v>
      </c>
      <c r="BE461" s="133">
        <f>IF(N461="základní",J461,0)</f>
        <v>0</v>
      </c>
      <c r="BF461" s="133">
        <f>IF(N461="snížená",J461,0)</f>
        <v>0</v>
      </c>
      <c r="BG461" s="133">
        <f>IF(N461="zákl. přenesená",J461,0)</f>
        <v>0</v>
      </c>
      <c r="BH461" s="133">
        <f>IF(N461="sníž. přenesená",J461,0)</f>
        <v>0</v>
      </c>
      <c r="BI461" s="133">
        <f>IF(N461="nulová",J461,0)</f>
        <v>0</v>
      </c>
      <c r="BJ461" s="103" t="s">
        <v>11</v>
      </c>
      <c r="BK461" s="133">
        <f>ROUND(I461*H461,2)</f>
        <v>0</v>
      </c>
      <c r="BL461" s="103" t="s">
        <v>122</v>
      </c>
      <c r="BM461" s="132" t="s">
        <v>988</v>
      </c>
    </row>
    <row r="462" spans="2:65" s="2" customFormat="1" ht="26.1">
      <c r="B462" s="3"/>
      <c r="D462" s="128" t="s">
        <v>106</v>
      </c>
      <c r="F462" s="131" t="s">
        <v>987</v>
      </c>
      <c r="I462" s="130"/>
      <c r="L462" s="3"/>
      <c r="M462" s="129"/>
      <c r="T462" s="62"/>
      <c r="AT462" s="103" t="s">
        <v>106</v>
      </c>
      <c r="AU462" s="103" t="s">
        <v>4</v>
      </c>
    </row>
    <row r="463" spans="2:65" s="2" customFormat="1">
      <c r="B463" s="3"/>
      <c r="D463" s="160" t="s">
        <v>118</v>
      </c>
      <c r="F463" s="159" t="s">
        <v>986</v>
      </c>
      <c r="I463" s="130"/>
      <c r="L463" s="3"/>
      <c r="M463" s="129"/>
      <c r="T463" s="62"/>
      <c r="AT463" s="103" t="s">
        <v>118</v>
      </c>
      <c r="AU463" s="103" t="s">
        <v>4</v>
      </c>
    </row>
    <row r="464" spans="2:65" s="2" customFormat="1" ht="24.15" customHeight="1">
      <c r="B464" s="3"/>
      <c r="C464" s="145" t="s">
        <v>327</v>
      </c>
      <c r="D464" s="145" t="s">
        <v>110</v>
      </c>
      <c r="E464" s="144" t="s">
        <v>985</v>
      </c>
      <c r="F464" s="143" t="s">
        <v>984</v>
      </c>
      <c r="G464" s="142" t="s">
        <v>237</v>
      </c>
      <c r="H464" s="141">
        <v>6</v>
      </c>
      <c r="I464" s="140"/>
      <c r="J464" s="139">
        <f>ROUND(I464*H464,2)</f>
        <v>0</v>
      </c>
      <c r="K464" s="138"/>
      <c r="L464" s="3"/>
      <c r="M464" s="137" t="s">
        <v>0</v>
      </c>
      <c r="N464" s="136" t="s">
        <v>66</v>
      </c>
      <c r="P464" s="135">
        <f>O464*H464</f>
        <v>0</v>
      </c>
      <c r="Q464" s="135">
        <v>0</v>
      </c>
      <c r="R464" s="135">
        <f>Q464*H464</f>
        <v>0</v>
      </c>
      <c r="S464" s="135">
        <v>0</v>
      </c>
      <c r="T464" s="134">
        <f>S464*H464</f>
        <v>0</v>
      </c>
      <c r="AR464" s="132" t="s">
        <v>122</v>
      </c>
      <c r="AT464" s="132" t="s">
        <v>110</v>
      </c>
      <c r="AU464" s="132" t="s">
        <v>4</v>
      </c>
      <c r="AY464" s="103" t="s">
        <v>103</v>
      </c>
      <c r="BE464" s="133">
        <f>IF(N464="základní",J464,0)</f>
        <v>0</v>
      </c>
      <c r="BF464" s="133">
        <f>IF(N464="snížená",J464,0)</f>
        <v>0</v>
      </c>
      <c r="BG464" s="133">
        <f>IF(N464="zákl. přenesená",J464,0)</f>
        <v>0</v>
      </c>
      <c r="BH464" s="133">
        <f>IF(N464="sníž. přenesená",J464,0)</f>
        <v>0</v>
      </c>
      <c r="BI464" s="133">
        <f>IF(N464="nulová",J464,0)</f>
        <v>0</v>
      </c>
      <c r="BJ464" s="103" t="s">
        <v>11</v>
      </c>
      <c r="BK464" s="133">
        <f>ROUND(I464*H464,2)</f>
        <v>0</v>
      </c>
      <c r="BL464" s="103" t="s">
        <v>122</v>
      </c>
      <c r="BM464" s="132" t="s">
        <v>983</v>
      </c>
    </row>
    <row r="465" spans="2:65" s="2" customFormat="1" ht="17.399999999999999">
      <c r="B465" s="3"/>
      <c r="D465" s="128" t="s">
        <v>106</v>
      </c>
      <c r="F465" s="131" t="s">
        <v>982</v>
      </c>
      <c r="I465" s="130"/>
      <c r="L465" s="3"/>
      <c r="M465" s="129"/>
      <c r="T465" s="62"/>
      <c r="AT465" s="103" t="s">
        <v>106</v>
      </c>
      <c r="AU465" s="103" t="s">
        <v>4</v>
      </c>
    </row>
    <row r="466" spans="2:65" s="2" customFormat="1">
      <c r="B466" s="3"/>
      <c r="D466" s="160" t="s">
        <v>118</v>
      </c>
      <c r="F466" s="159" t="s">
        <v>981</v>
      </c>
      <c r="I466" s="130"/>
      <c r="L466" s="3"/>
      <c r="M466" s="129"/>
      <c r="T466" s="62"/>
      <c r="AT466" s="103" t="s">
        <v>118</v>
      </c>
      <c r="AU466" s="103" t="s">
        <v>4</v>
      </c>
    </row>
    <row r="467" spans="2:65" s="2" customFormat="1" ht="24.15" customHeight="1">
      <c r="B467" s="3"/>
      <c r="C467" s="145" t="s">
        <v>319</v>
      </c>
      <c r="D467" s="145" t="s">
        <v>110</v>
      </c>
      <c r="E467" s="144" t="s">
        <v>980</v>
      </c>
      <c r="F467" s="143" t="s">
        <v>979</v>
      </c>
      <c r="G467" s="142" t="s">
        <v>237</v>
      </c>
      <c r="H467" s="141">
        <v>6</v>
      </c>
      <c r="I467" s="140"/>
      <c r="J467" s="139">
        <f>ROUND(I467*H467,2)</f>
        <v>0</v>
      </c>
      <c r="K467" s="138"/>
      <c r="L467" s="3"/>
      <c r="M467" s="137" t="s">
        <v>0</v>
      </c>
      <c r="N467" s="136" t="s">
        <v>66</v>
      </c>
      <c r="P467" s="135">
        <f>O467*H467</f>
        <v>0</v>
      </c>
      <c r="Q467" s="135">
        <v>0</v>
      </c>
      <c r="R467" s="135">
        <f>Q467*H467</f>
        <v>0</v>
      </c>
      <c r="S467" s="135">
        <v>0</v>
      </c>
      <c r="T467" s="134">
        <f>S467*H467</f>
        <v>0</v>
      </c>
      <c r="AR467" s="132" t="s">
        <v>122</v>
      </c>
      <c r="AT467" s="132" t="s">
        <v>110</v>
      </c>
      <c r="AU467" s="132" t="s">
        <v>4</v>
      </c>
      <c r="AY467" s="103" t="s">
        <v>103</v>
      </c>
      <c r="BE467" s="133">
        <f>IF(N467="základní",J467,0)</f>
        <v>0</v>
      </c>
      <c r="BF467" s="133">
        <f>IF(N467="snížená",J467,0)</f>
        <v>0</v>
      </c>
      <c r="BG467" s="133">
        <f>IF(N467="zákl. přenesená",J467,0)</f>
        <v>0</v>
      </c>
      <c r="BH467" s="133">
        <f>IF(N467="sníž. přenesená",J467,0)</f>
        <v>0</v>
      </c>
      <c r="BI467" s="133">
        <f>IF(N467="nulová",J467,0)</f>
        <v>0</v>
      </c>
      <c r="BJ467" s="103" t="s">
        <v>11</v>
      </c>
      <c r="BK467" s="133">
        <f>ROUND(I467*H467,2)</f>
        <v>0</v>
      </c>
      <c r="BL467" s="103" t="s">
        <v>122</v>
      </c>
      <c r="BM467" s="132" t="s">
        <v>978</v>
      </c>
    </row>
    <row r="468" spans="2:65" s="2" customFormat="1" ht="26.1">
      <c r="B468" s="3"/>
      <c r="D468" s="128" t="s">
        <v>106</v>
      </c>
      <c r="F468" s="131" t="s">
        <v>977</v>
      </c>
      <c r="I468" s="130"/>
      <c r="L468" s="3"/>
      <c r="M468" s="129"/>
      <c r="T468" s="62"/>
      <c r="AT468" s="103" t="s">
        <v>106</v>
      </c>
      <c r="AU468" s="103" t="s">
        <v>4</v>
      </c>
    </row>
    <row r="469" spans="2:65" s="2" customFormat="1">
      <c r="B469" s="3"/>
      <c r="D469" s="160" t="s">
        <v>118</v>
      </c>
      <c r="F469" s="159" t="s">
        <v>976</v>
      </c>
      <c r="I469" s="130"/>
      <c r="L469" s="3"/>
      <c r="M469" s="129"/>
      <c r="T469" s="62"/>
      <c r="AT469" s="103" t="s">
        <v>118</v>
      </c>
      <c r="AU469" s="103" t="s">
        <v>4</v>
      </c>
    </row>
    <row r="470" spans="2:65" s="2" customFormat="1" ht="24.15" customHeight="1">
      <c r="B470" s="3"/>
      <c r="C470" s="145" t="s">
        <v>315</v>
      </c>
      <c r="D470" s="145" t="s">
        <v>110</v>
      </c>
      <c r="E470" s="144" t="s">
        <v>975</v>
      </c>
      <c r="F470" s="143" t="s">
        <v>973</v>
      </c>
      <c r="G470" s="142" t="s">
        <v>179</v>
      </c>
      <c r="H470" s="141">
        <v>52</v>
      </c>
      <c r="I470" s="140"/>
      <c r="J470" s="139">
        <f>ROUND(I470*H470,2)</f>
        <v>0</v>
      </c>
      <c r="K470" s="138"/>
      <c r="L470" s="3"/>
      <c r="M470" s="137" t="s">
        <v>0</v>
      </c>
      <c r="N470" s="136" t="s">
        <v>66</v>
      </c>
      <c r="P470" s="135">
        <f>O470*H470</f>
        <v>0</v>
      </c>
      <c r="Q470" s="135">
        <v>0</v>
      </c>
      <c r="R470" s="135">
        <f>Q470*H470</f>
        <v>0</v>
      </c>
      <c r="S470" s="135">
        <v>0</v>
      </c>
      <c r="T470" s="134">
        <f>S470*H470</f>
        <v>0</v>
      </c>
      <c r="AR470" s="132" t="s">
        <v>109</v>
      </c>
      <c r="AT470" s="132" t="s">
        <v>110</v>
      </c>
      <c r="AU470" s="132" t="s">
        <v>4</v>
      </c>
      <c r="AY470" s="103" t="s">
        <v>103</v>
      </c>
      <c r="BE470" s="133">
        <f>IF(N470="základní",J470,0)</f>
        <v>0</v>
      </c>
      <c r="BF470" s="133">
        <f>IF(N470="snížená",J470,0)</f>
        <v>0</v>
      </c>
      <c r="BG470" s="133">
        <f>IF(N470="zákl. přenesená",J470,0)</f>
        <v>0</v>
      </c>
      <c r="BH470" s="133">
        <f>IF(N470="sníž. přenesená",J470,0)</f>
        <v>0</v>
      </c>
      <c r="BI470" s="133">
        <f>IF(N470="nulová",J470,0)</f>
        <v>0</v>
      </c>
      <c r="BJ470" s="103" t="s">
        <v>11</v>
      </c>
      <c r="BK470" s="133">
        <f>ROUND(I470*H470,2)</f>
        <v>0</v>
      </c>
      <c r="BL470" s="103" t="s">
        <v>109</v>
      </c>
      <c r="BM470" s="132" t="s">
        <v>974</v>
      </c>
    </row>
    <row r="471" spans="2:65" s="2" customFormat="1">
      <c r="B471" s="3"/>
      <c r="D471" s="128" t="s">
        <v>106</v>
      </c>
      <c r="F471" s="131" t="s">
        <v>973</v>
      </c>
      <c r="I471" s="130"/>
      <c r="L471" s="3"/>
      <c r="M471" s="129"/>
      <c r="T471" s="62"/>
      <c r="AT471" s="103" t="s">
        <v>106</v>
      </c>
      <c r="AU471" s="103" t="s">
        <v>4</v>
      </c>
    </row>
    <row r="472" spans="2:65" s="2" customFormat="1">
      <c r="B472" s="3"/>
      <c r="D472" s="160" t="s">
        <v>118</v>
      </c>
      <c r="F472" s="159" t="s">
        <v>972</v>
      </c>
      <c r="I472" s="130"/>
      <c r="L472" s="3"/>
      <c r="M472" s="129"/>
      <c r="T472" s="62"/>
      <c r="AT472" s="103" t="s">
        <v>118</v>
      </c>
      <c r="AU472" s="103" t="s">
        <v>4</v>
      </c>
    </row>
    <row r="473" spans="2:65" s="2" customFormat="1" ht="16.5" customHeight="1">
      <c r="B473" s="3"/>
      <c r="C473" s="145" t="s">
        <v>309</v>
      </c>
      <c r="D473" s="145" t="s">
        <v>110</v>
      </c>
      <c r="E473" s="144" t="s">
        <v>282</v>
      </c>
      <c r="F473" s="143" t="s">
        <v>279</v>
      </c>
      <c r="G473" s="142" t="s">
        <v>179</v>
      </c>
      <c r="H473" s="141">
        <v>52</v>
      </c>
      <c r="I473" s="140"/>
      <c r="J473" s="139">
        <f>ROUND(I473*H473,2)</f>
        <v>0</v>
      </c>
      <c r="K473" s="138"/>
      <c r="L473" s="3"/>
      <c r="M473" s="137" t="s">
        <v>0</v>
      </c>
      <c r="N473" s="136" t="s">
        <v>66</v>
      </c>
      <c r="P473" s="135">
        <f>O473*H473</f>
        <v>0</v>
      </c>
      <c r="Q473" s="135">
        <v>0</v>
      </c>
      <c r="R473" s="135">
        <f>Q473*H473</f>
        <v>0</v>
      </c>
      <c r="S473" s="135">
        <v>0</v>
      </c>
      <c r="T473" s="134">
        <f>S473*H473</f>
        <v>0</v>
      </c>
      <c r="AR473" s="132" t="s">
        <v>122</v>
      </c>
      <c r="AT473" s="132" t="s">
        <v>110</v>
      </c>
      <c r="AU473" s="132" t="s">
        <v>4</v>
      </c>
      <c r="AY473" s="103" t="s">
        <v>103</v>
      </c>
      <c r="BE473" s="133">
        <f>IF(N473="základní",J473,0)</f>
        <v>0</v>
      </c>
      <c r="BF473" s="133">
        <f>IF(N473="snížená",J473,0)</f>
        <v>0</v>
      </c>
      <c r="BG473" s="133">
        <f>IF(N473="zákl. přenesená",J473,0)</f>
        <v>0</v>
      </c>
      <c r="BH473" s="133">
        <f>IF(N473="sníž. přenesená",J473,0)</f>
        <v>0</v>
      </c>
      <c r="BI473" s="133">
        <f>IF(N473="nulová",J473,0)</f>
        <v>0</v>
      </c>
      <c r="BJ473" s="103" t="s">
        <v>11</v>
      </c>
      <c r="BK473" s="133">
        <f>ROUND(I473*H473,2)</f>
        <v>0</v>
      </c>
      <c r="BL473" s="103" t="s">
        <v>122</v>
      </c>
      <c r="BM473" s="132" t="s">
        <v>971</v>
      </c>
    </row>
    <row r="474" spans="2:65" s="2" customFormat="1">
      <c r="B474" s="3"/>
      <c r="D474" s="128" t="s">
        <v>106</v>
      </c>
      <c r="F474" s="131" t="s">
        <v>279</v>
      </c>
      <c r="I474" s="130"/>
      <c r="L474" s="3"/>
      <c r="M474" s="129"/>
      <c r="T474" s="62"/>
      <c r="AT474" s="103" t="s">
        <v>106</v>
      </c>
      <c r="AU474" s="103" t="s">
        <v>4</v>
      </c>
    </row>
    <row r="475" spans="2:65" s="2" customFormat="1" ht="24.15" customHeight="1">
      <c r="B475" s="3"/>
      <c r="C475" s="145" t="s">
        <v>302</v>
      </c>
      <c r="D475" s="145" t="s">
        <v>110</v>
      </c>
      <c r="E475" s="144" t="s">
        <v>271</v>
      </c>
      <c r="F475" s="143" t="s">
        <v>268</v>
      </c>
      <c r="G475" s="142" t="s">
        <v>237</v>
      </c>
      <c r="H475" s="141">
        <v>13</v>
      </c>
      <c r="I475" s="140"/>
      <c r="J475" s="139">
        <f>ROUND(I475*H475,2)</f>
        <v>0</v>
      </c>
      <c r="K475" s="138"/>
      <c r="L475" s="3"/>
      <c r="M475" s="137" t="s">
        <v>0</v>
      </c>
      <c r="N475" s="136" t="s">
        <v>66</v>
      </c>
      <c r="P475" s="135">
        <f>O475*H475</f>
        <v>0</v>
      </c>
      <c r="Q475" s="135">
        <v>0.45937</v>
      </c>
      <c r="R475" s="135">
        <f>Q475*H475</f>
        <v>5.9718099999999996</v>
      </c>
      <c r="S475" s="135">
        <v>0</v>
      </c>
      <c r="T475" s="134">
        <f>S475*H475</f>
        <v>0</v>
      </c>
      <c r="AR475" s="132" t="s">
        <v>122</v>
      </c>
      <c r="AT475" s="132" t="s">
        <v>110</v>
      </c>
      <c r="AU475" s="132" t="s">
        <v>4</v>
      </c>
      <c r="AY475" s="103" t="s">
        <v>103</v>
      </c>
      <c r="BE475" s="133">
        <f>IF(N475="základní",J475,0)</f>
        <v>0</v>
      </c>
      <c r="BF475" s="133">
        <f>IF(N475="snížená",J475,0)</f>
        <v>0</v>
      </c>
      <c r="BG475" s="133">
        <f>IF(N475="zákl. přenesená",J475,0)</f>
        <v>0</v>
      </c>
      <c r="BH475" s="133">
        <f>IF(N475="sníž. přenesená",J475,0)</f>
        <v>0</v>
      </c>
      <c r="BI475" s="133">
        <f>IF(N475="nulová",J475,0)</f>
        <v>0</v>
      </c>
      <c r="BJ475" s="103" t="s">
        <v>11</v>
      </c>
      <c r="BK475" s="133">
        <f>ROUND(I475*H475,2)</f>
        <v>0</v>
      </c>
      <c r="BL475" s="103" t="s">
        <v>122</v>
      </c>
      <c r="BM475" s="132" t="s">
        <v>970</v>
      </c>
    </row>
    <row r="476" spans="2:65" s="2" customFormat="1" ht="17.399999999999999">
      <c r="B476" s="3"/>
      <c r="D476" s="128" t="s">
        <v>106</v>
      </c>
      <c r="F476" s="131" t="s">
        <v>268</v>
      </c>
      <c r="I476" s="130"/>
      <c r="L476" s="3"/>
      <c r="M476" s="129"/>
      <c r="T476" s="62"/>
      <c r="AT476" s="103" t="s">
        <v>106</v>
      </c>
      <c r="AU476" s="103" t="s">
        <v>4</v>
      </c>
    </row>
    <row r="477" spans="2:65" s="2" customFormat="1" ht="16.5" customHeight="1">
      <c r="B477" s="3"/>
      <c r="C477" s="145" t="s">
        <v>294</v>
      </c>
      <c r="D477" s="145" t="s">
        <v>110</v>
      </c>
      <c r="E477" s="144" t="s">
        <v>969</v>
      </c>
      <c r="F477" s="143" t="s">
        <v>967</v>
      </c>
      <c r="G477" s="142" t="s">
        <v>179</v>
      </c>
      <c r="H477" s="141">
        <v>52</v>
      </c>
      <c r="I477" s="140"/>
      <c r="J477" s="139">
        <f>ROUND(I477*H477,2)</f>
        <v>0</v>
      </c>
      <c r="K477" s="138"/>
      <c r="L477" s="3"/>
      <c r="M477" s="137" t="s">
        <v>0</v>
      </c>
      <c r="N477" s="136" t="s">
        <v>66</v>
      </c>
      <c r="P477" s="135">
        <f>O477*H477</f>
        <v>0</v>
      </c>
      <c r="Q477" s="135">
        <v>0</v>
      </c>
      <c r="R477" s="135">
        <f>Q477*H477</f>
        <v>0</v>
      </c>
      <c r="S477" s="135">
        <v>0</v>
      </c>
      <c r="T477" s="134">
        <f>S477*H477</f>
        <v>0</v>
      </c>
      <c r="AR477" s="132" t="s">
        <v>122</v>
      </c>
      <c r="AT477" s="132" t="s">
        <v>110</v>
      </c>
      <c r="AU477" s="132" t="s">
        <v>4</v>
      </c>
      <c r="AY477" s="103" t="s">
        <v>103</v>
      </c>
      <c r="BE477" s="133">
        <f>IF(N477="základní",J477,0)</f>
        <v>0</v>
      </c>
      <c r="BF477" s="133">
        <f>IF(N477="snížená",J477,0)</f>
        <v>0</v>
      </c>
      <c r="BG477" s="133">
        <f>IF(N477="zákl. přenesená",J477,0)</f>
        <v>0</v>
      </c>
      <c r="BH477" s="133">
        <f>IF(N477="sníž. přenesená",J477,0)</f>
        <v>0</v>
      </c>
      <c r="BI477" s="133">
        <f>IF(N477="nulová",J477,0)</f>
        <v>0</v>
      </c>
      <c r="BJ477" s="103" t="s">
        <v>11</v>
      </c>
      <c r="BK477" s="133">
        <f>ROUND(I477*H477,2)</f>
        <v>0</v>
      </c>
      <c r="BL477" s="103" t="s">
        <v>122</v>
      </c>
      <c r="BM477" s="132" t="s">
        <v>968</v>
      </c>
    </row>
    <row r="478" spans="2:65" s="2" customFormat="1">
      <c r="B478" s="3"/>
      <c r="D478" s="128" t="s">
        <v>106</v>
      </c>
      <c r="F478" s="131" t="s">
        <v>967</v>
      </c>
      <c r="I478" s="130"/>
      <c r="L478" s="3"/>
      <c r="M478" s="129"/>
      <c r="T478" s="62"/>
      <c r="AT478" s="103" t="s">
        <v>106</v>
      </c>
      <c r="AU478" s="103" t="s">
        <v>4</v>
      </c>
    </row>
    <row r="479" spans="2:65" s="2" customFormat="1" ht="18">
      <c r="B479" s="3"/>
      <c r="D479" s="128" t="s">
        <v>218</v>
      </c>
      <c r="F479" s="171" t="s">
        <v>262</v>
      </c>
      <c r="I479" s="130"/>
      <c r="L479" s="3"/>
      <c r="M479" s="129"/>
      <c r="T479" s="62"/>
      <c r="AT479" s="103" t="s">
        <v>218</v>
      </c>
      <c r="AU479" s="103" t="s">
        <v>4</v>
      </c>
    </row>
    <row r="480" spans="2:65" s="2" customFormat="1" ht="16.5" customHeight="1">
      <c r="B480" s="3"/>
      <c r="C480" s="145" t="s">
        <v>288</v>
      </c>
      <c r="D480" s="145" t="s">
        <v>110</v>
      </c>
      <c r="E480" s="144" t="s">
        <v>966</v>
      </c>
      <c r="F480" s="143" t="s">
        <v>964</v>
      </c>
      <c r="G480" s="142" t="s">
        <v>237</v>
      </c>
      <c r="H480" s="141">
        <v>13</v>
      </c>
      <c r="I480" s="140"/>
      <c r="J480" s="139">
        <f>ROUND(I480*H480,2)</f>
        <v>0</v>
      </c>
      <c r="K480" s="138"/>
      <c r="L480" s="3"/>
      <c r="M480" s="137" t="s">
        <v>0</v>
      </c>
      <c r="N480" s="136" t="s">
        <v>66</v>
      </c>
      <c r="P480" s="135">
        <f>O480*H480</f>
        <v>0</v>
      </c>
      <c r="Q480" s="135">
        <v>6.3829999999999998E-2</v>
      </c>
      <c r="R480" s="135">
        <f>Q480*H480</f>
        <v>0.82979000000000003</v>
      </c>
      <c r="S480" s="135">
        <v>0</v>
      </c>
      <c r="T480" s="134">
        <f>S480*H480</f>
        <v>0</v>
      </c>
      <c r="AR480" s="132" t="s">
        <v>122</v>
      </c>
      <c r="AT480" s="132" t="s">
        <v>110</v>
      </c>
      <c r="AU480" s="132" t="s">
        <v>4</v>
      </c>
      <c r="AY480" s="103" t="s">
        <v>103</v>
      </c>
      <c r="BE480" s="133">
        <f>IF(N480="základní",J480,0)</f>
        <v>0</v>
      </c>
      <c r="BF480" s="133">
        <f>IF(N480="snížená",J480,0)</f>
        <v>0</v>
      </c>
      <c r="BG480" s="133">
        <f>IF(N480="zákl. přenesená",J480,0)</f>
        <v>0</v>
      </c>
      <c r="BH480" s="133">
        <f>IF(N480="sníž. přenesená",J480,0)</f>
        <v>0</v>
      </c>
      <c r="BI480" s="133">
        <f>IF(N480="nulová",J480,0)</f>
        <v>0</v>
      </c>
      <c r="BJ480" s="103" t="s">
        <v>11</v>
      </c>
      <c r="BK480" s="133">
        <f>ROUND(I480*H480,2)</f>
        <v>0</v>
      </c>
      <c r="BL480" s="103" t="s">
        <v>122</v>
      </c>
      <c r="BM480" s="132" t="s">
        <v>965</v>
      </c>
    </row>
    <row r="481" spans="2:65" s="2" customFormat="1">
      <c r="B481" s="3"/>
      <c r="D481" s="128" t="s">
        <v>106</v>
      </c>
      <c r="F481" s="131" t="s">
        <v>964</v>
      </c>
      <c r="I481" s="130"/>
      <c r="L481" s="3"/>
      <c r="M481" s="129"/>
      <c r="T481" s="62"/>
      <c r="AT481" s="103" t="s">
        <v>106</v>
      </c>
      <c r="AU481" s="103" t="s">
        <v>4</v>
      </c>
    </row>
    <row r="482" spans="2:65" s="2" customFormat="1">
      <c r="B482" s="3"/>
      <c r="D482" s="160" t="s">
        <v>118</v>
      </c>
      <c r="F482" s="159" t="s">
        <v>963</v>
      </c>
      <c r="I482" s="130"/>
      <c r="L482" s="3"/>
      <c r="M482" s="129"/>
      <c r="T482" s="62"/>
      <c r="AT482" s="103" t="s">
        <v>118</v>
      </c>
      <c r="AU482" s="103" t="s">
        <v>4</v>
      </c>
    </row>
    <row r="483" spans="2:65" s="2" customFormat="1" ht="16.5" customHeight="1">
      <c r="B483" s="3"/>
      <c r="C483" s="145" t="s">
        <v>283</v>
      </c>
      <c r="D483" s="145" t="s">
        <v>110</v>
      </c>
      <c r="E483" s="144" t="s">
        <v>232</v>
      </c>
      <c r="F483" s="143" t="s">
        <v>229</v>
      </c>
      <c r="G483" s="142" t="s">
        <v>179</v>
      </c>
      <c r="H483" s="141">
        <v>57.2</v>
      </c>
      <c r="I483" s="140"/>
      <c r="J483" s="139">
        <f>ROUND(I483*H483,2)</f>
        <v>0</v>
      </c>
      <c r="K483" s="138"/>
      <c r="L483" s="3"/>
      <c r="M483" s="137" t="s">
        <v>0</v>
      </c>
      <c r="N483" s="136" t="s">
        <v>66</v>
      </c>
      <c r="P483" s="135">
        <f>O483*H483</f>
        <v>0</v>
      </c>
      <c r="Q483" s="135">
        <v>1.9000000000000001E-4</v>
      </c>
      <c r="R483" s="135">
        <f>Q483*H483</f>
        <v>1.0868000000000001E-2</v>
      </c>
      <c r="S483" s="135">
        <v>0</v>
      </c>
      <c r="T483" s="134">
        <f>S483*H483</f>
        <v>0</v>
      </c>
      <c r="AR483" s="132" t="s">
        <v>122</v>
      </c>
      <c r="AT483" s="132" t="s">
        <v>110</v>
      </c>
      <c r="AU483" s="132" t="s">
        <v>4</v>
      </c>
      <c r="AY483" s="103" t="s">
        <v>103</v>
      </c>
      <c r="BE483" s="133">
        <f>IF(N483="základní",J483,0)</f>
        <v>0</v>
      </c>
      <c r="BF483" s="133">
        <f>IF(N483="snížená",J483,0)</f>
        <v>0</v>
      </c>
      <c r="BG483" s="133">
        <f>IF(N483="zákl. přenesená",J483,0)</f>
        <v>0</v>
      </c>
      <c r="BH483" s="133">
        <f>IF(N483="sníž. přenesená",J483,0)</f>
        <v>0</v>
      </c>
      <c r="BI483" s="133">
        <f>IF(N483="nulová",J483,0)</f>
        <v>0</v>
      </c>
      <c r="BJ483" s="103" t="s">
        <v>11</v>
      </c>
      <c r="BK483" s="133">
        <f>ROUND(I483*H483,2)</f>
        <v>0</v>
      </c>
      <c r="BL483" s="103" t="s">
        <v>122</v>
      </c>
      <c r="BM483" s="132" t="s">
        <v>962</v>
      </c>
    </row>
    <row r="484" spans="2:65" s="2" customFormat="1">
      <c r="B484" s="3"/>
      <c r="D484" s="128" t="s">
        <v>106</v>
      </c>
      <c r="F484" s="131" t="s">
        <v>229</v>
      </c>
      <c r="I484" s="130"/>
      <c r="L484" s="3"/>
      <c r="M484" s="129"/>
      <c r="T484" s="62"/>
      <c r="AT484" s="103" t="s">
        <v>106</v>
      </c>
      <c r="AU484" s="103" t="s">
        <v>4</v>
      </c>
    </row>
    <row r="485" spans="2:65" s="2" customFormat="1" ht="18">
      <c r="B485" s="3"/>
      <c r="D485" s="128" t="s">
        <v>218</v>
      </c>
      <c r="F485" s="171" t="s">
        <v>961</v>
      </c>
      <c r="I485" s="130"/>
      <c r="L485" s="3"/>
      <c r="M485" s="129"/>
      <c r="T485" s="62"/>
      <c r="AT485" s="103" t="s">
        <v>218</v>
      </c>
      <c r="AU485" s="103" t="s">
        <v>4</v>
      </c>
    </row>
    <row r="486" spans="2:65" s="119" customFormat="1">
      <c r="B486" s="124"/>
      <c r="D486" s="128" t="s">
        <v>104</v>
      </c>
      <c r="E486" s="120" t="s">
        <v>0</v>
      </c>
      <c r="F486" s="127" t="s">
        <v>960</v>
      </c>
      <c r="H486" s="126">
        <v>57.2</v>
      </c>
      <c r="I486" s="125"/>
      <c r="L486" s="124"/>
      <c r="M486" s="162"/>
      <c r="T486" s="161"/>
      <c r="AT486" s="120" t="s">
        <v>104</v>
      </c>
      <c r="AU486" s="120" t="s">
        <v>4</v>
      </c>
      <c r="AV486" s="119" t="s">
        <v>4</v>
      </c>
      <c r="AW486" s="119" t="s">
        <v>74</v>
      </c>
      <c r="AX486" s="119" t="s">
        <v>11</v>
      </c>
      <c r="AY486" s="120" t="s">
        <v>103</v>
      </c>
    </row>
    <row r="487" spans="2:65" s="2" customFormat="1" ht="21.75" customHeight="1">
      <c r="B487" s="3"/>
      <c r="C487" s="145" t="s">
        <v>277</v>
      </c>
      <c r="D487" s="145" t="s">
        <v>110</v>
      </c>
      <c r="E487" s="144" t="s">
        <v>224</v>
      </c>
      <c r="F487" s="143" t="s">
        <v>958</v>
      </c>
      <c r="G487" s="142" t="s">
        <v>179</v>
      </c>
      <c r="H487" s="141">
        <v>54.6</v>
      </c>
      <c r="I487" s="140"/>
      <c r="J487" s="139">
        <f>ROUND(I487*H487,2)</f>
        <v>0</v>
      </c>
      <c r="K487" s="138"/>
      <c r="L487" s="3"/>
      <c r="M487" s="137" t="s">
        <v>0</v>
      </c>
      <c r="N487" s="136" t="s">
        <v>66</v>
      </c>
      <c r="P487" s="135">
        <f>O487*H487</f>
        <v>0</v>
      </c>
      <c r="Q487" s="135">
        <v>9.0000000000000006E-5</v>
      </c>
      <c r="R487" s="135">
        <f>Q487*H487</f>
        <v>4.9140000000000008E-3</v>
      </c>
      <c r="S487" s="135">
        <v>0</v>
      </c>
      <c r="T487" s="134">
        <f>S487*H487</f>
        <v>0</v>
      </c>
      <c r="AR487" s="132" t="s">
        <v>122</v>
      </c>
      <c r="AT487" s="132" t="s">
        <v>110</v>
      </c>
      <c r="AU487" s="132" t="s">
        <v>4</v>
      </c>
      <c r="AY487" s="103" t="s">
        <v>103</v>
      </c>
      <c r="BE487" s="133">
        <f>IF(N487="základní",J487,0)</f>
        <v>0</v>
      </c>
      <c r="BF487" s="133">
        <f>IF(N487="snížená",J487,0)</f>
        <v>0</v>
      </c>
      <c r="BG487" s="133">
        <f>IF(N487="zákl. přenesená",J487,0)</f>
        <v>0</v>
      </c>
      <c r="BH487" s="133">
        <f>IF(N487="sníž. přenesená",J487,0)</f>
        <v>0</v>
      </c>
      <c r="BI487" s="133">
        <f>IF(N487="nulová",J487,0)</f>
        <v>0</v>
      </c>
      <c r="BJ487" s="103" t="s">
        <v>11</v>
      </c>
      <c r="BK487" s="133">
        <f>ROUND(I487*H487,2)</f>
        <v>0</v>
      </c>
      <c r="BL487" s="103" t="s">
        <v>122</v>
      </c>
      <c r="BM487" s="132" t="s">
        <v>959</v>
      </c>
    </row>
    <row r="488" spans="2:65" s="2" customFormat="1">
      <c r="B488" s="3"/>
      <c r="D488" s="128" t="s">
        <v>106</v>
      </c>
      <c r="F488" s="131" t="s">
        <v>958</v>
      </c>
      <c r="I488" s="130"/>
      <c r="L488" s="3"/>
      <c r="M488" s="129"/>
      <c r="T488" s="62"/>
      <c r="AT488" s="103" t="s">
        <v>106</v>
      </c>
      <c r="AU488" s="103" t="s">
        <v>4</v>
      </c>
    </row>
    <row r="489" spans="2:65" s="119" customFormat="1">
      <c r="B489" s="124"/>
      <c r="D489" s="128" t="s">
        <v>104</v>
      </c>
      <c r="E489" s="120" t="s">
        <v>0</v>
      </c>
      <c r="F489" s="127" t="s">
        <v>957</v>
      </c>
      <c r="H489" s="126">
        <v>54.6</v>
      </c>
      <c r="I489" s="125"/>
      <c r="L489" s="124"/>
      <c r="M489" s="162"/>
      <c r="T489" s="161"/>
      <c r="AT489" s="120" t="s">
        <v>104</v>
      </c>
      <c r="AU489" s="120" t="s">
        <v>4</v>
      </c>
      <c r="AV489" s="119" t="s">
        <v>4</v>
      </c>
      <c r="AW489" s="119" t="s">
        <v>74</v>
      </c>
      <c r="AX489" s="119" t="s">
        <v>11</v>
      </c>
      <c r="AY489" s="120" t="s">
        <v>103</v>
      </c>
    </row>
    <row r="490" spans="2:65" s="146" customFormat="1" ht="22.8" customHeight="1">
      <c r="B490" s="153"/>
      <c r="D490" s="148" t="s">
        <v>12</v>
      </c>
      <c r="E490" s="156" t="s">
        <v>207</v>
      </c>
      <c r="F490" s="156" t="s">
        <v>206</v>
      </c>
      <c r="I490" s="155"/>
      <c r="J490" s="154">
        <f>BK490</f>
        <v>0</v>
      </c>
      <c r="L490" s="153"/>
      <c r="M490" s="152"/>
      <c r="P490" s="151">
        <f>SUM(P491:P532)</f>
        <v>0</v>
      </c>
      <c r="R490" s="151">
        <f>SUM(R491:R532)</f>
        <v>1.9409922000000002</v>
      </c>
      <c r="T490" s="150">
        <f>SUM(T491:T532)</f>
        <v>2.4041999999999999</v>
      </c>
      <c r="AR490" s="148" t="s">
        <v>11</v>
      </c>
      <c r="AT490" s="149" t="s">
        <v>12</v>
      </c>
      <c r="AU490" s="149" t="s">
        <v>11</v>
      </c>
      <c r="AY490" s="148" t="s">
        <v>103</v>
      </c>
      <c r="BK490" s="147">
        <f>SUM(BK491:BK532)</f>
        <v>0</v>
      </c>
    </row>
    <row r="491" spans="2:65" s="2" customFormat="1" ht="16.5" customHeight="1">
      <c r="B491" s="3"/>
      <c r="C491" s="182" t="s">
        <v>272</v>
      </c>
      <c r="D491" s="182" t="s">
        <v>373</v>
      </c>
      <c r="E491" s="181" t="s">
        <v>956</v>
      </c>
      <c r="F491" s="180" t="s">
        <v>954</v>
      </c>
      <c r="G491" s="179" t="s">
        <v>179</v>
      </c>
      <c r="H491" s="178">
        <v>3.3</v>
      </c>
      <c r="I491" s="177"/>
      <c r="J491" s="176">
        <f>ROUND(I491*H491,2)</f>
        <v>0</v>
      </c>
      <c r="K491" s="175"/>
      <c r="L491" s="174"/>
      <c r="M491" s="173" t="s">
        <v>0</v>
      </c>
      <c r="N491" s="172" t="s">
        <v>66</v>
      </c>
      <c r="P491" s="135">
        <f>O491*H491</f>
        <v>0</v>
      </c>
      <c r="Q491" s="135">
        <v>0.08</v>
      </c>
      <c r="R491" s="135">
        <f>Q491*H491</f>
        <v>0.26400000000000001</v>
      </c>
      <c r="S491" s="135">
        <v>0</v>
      </c>
      <c r="T491" s="134">
        <f>S491*H491</f>
        <v>0</v>
      </c>
      <c r="AR491" s="132" t="s">
        <v>374</v>
      </c>
      <c r="AT491" s="132" t="s">
        <v>373</v>
      </c>
      <c r="AU491" s="132" t="s">
        <v>4</v>
      </c>
      <c r="AY491" s="103" t="s">
        <v>103</v>
      </c>
      <c r="BE491" s="133">
        <f>IF(N491="základní",J491,0)</f>
        <v>0</v>
      </c>
      <c r="BF491" s="133">
        <f>IF(N491="snížená",J491,0)</f>
        <v>0</v>
      </c>
      <c r="BG491" s="133">
        <f>IF(N491="zákl. přenesená",J491,0)</f>
        <v>0</v>
      </c>
      <c r="BH491" s="133">
        <f>IF(N491="sníž. přenesená",J491,0)</f>
        <v>0</v>
      </c>
      <c r="BI491" s="133">
        <f>IF(N491="nulová",J491,0)</f>
        <v>0</v>
      </c>
      <c r="BJ491" s="103" t="s">
        <v>11</v>
      </c>
      <c r="BK491" s="133">
        <f>ROUND(I491*H491,2)</f>
        <v>0</v>
      </c>
      <c r="BL491" s="103" t="s">
        <v>122</v>
      </c>
      <c r="BM491" s="132" t="s">
        <v>955</v>
      </c>
    </row>
    <row r="492" spans="2:65" s="2" customFormat="1">
      <c r="B492" s="3"/>
      <c r="D492" s="128" t="s">
        <v>106</v>
      </c>
      <c r="F492" s="131" t="s">
        <v>954</v>
      </c>
      <c r="I492" s="130"/>
      <c r="L492" s="3"/>
      <c r="M492" s="129"/>
      <c r="T492" s="62"/>
      <c r="AT492" s="103" t="s">
        <v>106</v>
      </c>
      <c r="AU492" s="103" t="s">
        <v>4</v>
      </c>
    </row>
    <row r="493" spans="2:65" s="119" customFormat="1">
      <c r="B493" s="124"/>
      <c r="D493" s="128" t="s">
        <v>104</v>
      </c>
      <c r="E493" s="120" t="s">
        <v>0</v>
      </c>
      <c r="F493" s="127" t="s">
        <v>953</v>
      </c>
      <c r="H493" s="126">
        <v>3.3</v>
      </c>
      <c r="I493" s="125"/>
      <c r="L493" s="124"/>
      <c r="M493" s="162"/>
      <c r="T493" s="161"/>
      <c r="AT493" s="120" t="s">
        <v>104</v>
      </c>
      <c r="AU493" s="120" t="s">
        <v>4</v>
      </c>
      <c r="AV493" s="119" t="s">
        <v>4</v>
      </c>
      <c r="AW493" s="119" t="s">
        <v>74</v>
      </c>
      <c r="AX493" s="119" t="s">
        <v>11</v>
      </c>
      <c r="AY493" s="120" t="s">
        <v>103</v>
      </c>
    </row>
    <row r="494" spans="2:65" s="2" customFormat="1" ht="24.15" customHeight="1">
      <c r="B494" s="3"/>
      <c r="C494" s="145" t="s">
        <v>266</v>
      </c>
      <c r="D494" s="145" t="s">
        <v>110</v>
      </c>
      <c r="E494" s="144" t="s">
        <v>952</v>
      </c>
      <c r="F494" s="143" t="s">
        <v>951</v>
      </c>
      <c r="G494" s="142" t="s">
        <v>237</v>
      </c>
      <c r="H494" s="141">
        <v>2</v>
      </c>
      <c r="I494" s="140"/>
      <c r="J494" s="139">
        <f>ROUND(I494*H494,2)</f>
        <v>0</v>
      </c>
      <c r="K494" s="138"/>
      <c r="L494" s="3"/>
      <c r="M494" s="137" t="s">
        <v>0</v>
      </c>
      <c r="N494" s="136" t="s">
        <v>66</v>
      </c>
      <c r="P494" s="135">
        <f>O494*H494</f>
        <v>0</v>
      </c>
      <c r="Q494" s="135">
        <v>0</v>
      </c>
      <c r="R494" s="135">
        <f>Q494*H494</f>
        <v>0</v>
      </c>
      <c r="S494" s="135">
        <v>0</v>
      </c>
      <c r="T494" s="134">
        <f>S494*H494</f>
        <v>0</v>
      </c>
      <c r="AR494" s="132" t="s">
        <v>122</v>
      </c>
      <c r="AT494" s="132" t="s">
        <v>110</v>
      </c>
      <c r="AU494" s="132" t="s">
        <v>4</v>
      </c>
      <c r="AY494" s="103" t="s">
        <v>103</v>
      </c>
      <c r="BE494" s="133">
        <f>IF(N494="základní",J494,0)</f>
        <v>0</v>
      </c>
      <c r="BF494" s="133">
        <f>IF(N494="snížená",J494,0)</f>
        <v>0</v>
      </c>
      <c r="BG494" s="133">
        <f>IF(N494="zákl. přenesená",J494,0)</f>
        <v>0</v>
      </c>
      <c r="BH494" s="133">
        <f>IF(N494="sníž. přenesená",J494,0)</f>
        <v>0</v>
      </c>
      <c r="BI494" s="133">
        <f>IF(N494="nulová",J494,0)</f>
        <v>0</v>
      </c>
      <c r="BJ494" s="103" t="s">
        <v>11</v>
      </c>
      <c r="BK494" s="133">
        <f>ROUND(I494*H494,2)</f>
        <v>0</v>
      </c>
      <c r="BL494" s="103" t="s">
        <v>122</v>
      </c>
      <c r="BM494" s="132" t="s">
        <v>950</v>
      </c>
    </row>
    <row r="495" spans="2:65" s="2" customFormat="1" ht="17.399999999999999">
      <c r="B495" s="3"/>
      <c r="D495" s="128" t="s">
        <v>106</v>
      </c>
      <c r="F495" s="131" t="s">
        <v>949</v>
      </c>
      <c r="I495" s="130"/>
      <c r="L495" s="3"/>
      <c r="M495" s="129"/>
      <c r="T495" s="62"/>
      <c r="AT495" s="103" t="s">
        <v>106</v>
      </c>
      <c r="AU495" s="103" t="s">
        <v>4</v>
      </c>
    </row>
    <row r="496" spans="2:65" s="2" customFormat="1">
      <c r="B496" s="3"/>
      <c r="D496" s="160" t="s">
        <v>118</v>
      </c>
      <c r="F496" s="159" t="s">
        <v>948</v>
      </c>
      <c r="I496" s="130"/>
      <c r="L496" s="3"/>
      <c r="M496" s="129"/>
      <c r="T496" s="62"/>
      <c r="AT496" s="103" t="s">
        <v>118</v>
      </c>
      <c r="AU496" s="103" t="s">
        <v>4</v>
      </c>
    </row>
    <row r="497" spans="2:65" s="2" customFormat="1" ht="33" customHeight="1">
      <c r="B497" s="3"/>
      <c r="C497" s="145" t="s">
        <v>261</v>
      </c>
      <c r="D497" s="145" t="s">
        <v>110</v>
      </c>
      <c r="E497" s="144" t="s">
        <v>947</v>
      </c>
      <c r="F497" s="143" t="s">
        <v>946</v>
      </c>
      <c r="G497" s="142" t="s">
        <v>179</v>
      </c>
      <c r="H497" s="141">
        <v>6</v>
      </c>
      <c r="I497" s="140"/>
      <c r="J497" s="139">
        <f>ROUND(I497*H497,2)</f>
        <v>0</v>
      </c>
      <c r="K497" s="138"/>
      <c r="L497" s="3"/>
      <c r="M497" s="137" t="s">
        <v>0</v>
      </c>
      <c r="N497" s="136" t="s">
        <v>66</v>
      </c>
      <c r="P497" s="135">
        <f>O497*H497</f>
        <v>0</v>
      </c>
      <c r="Q497" s="135">
        <v>0.15540000000000001</v>
      </c>
      <c r="R497" s="135">
        <f>Q497*H497</f>
        <v>0.93240000000000012</v>
      </c>
      <c r="S497" s="135">
        <v>0</v>
      </c>
      <c r="T497" s="134">
        <f>S497*H497</f>
        <v>0</v>
      </c>
      <c r="AR497" s="132" t="s">
        <v>122</v>
      </c>
      <c r="AT497" s="132" t="s">
        <v>110</v>
      </c>
      <c r="AU497" s="132" t="s">
        <v>4</v>
      </c>
      <c r="AY497" s="103" t="s">
        <v>103</v>
      </c>
      <c r="BE497" s="133">
        <f>IF(N497="základní",J497,0)</f>
        <v>0</v>
      </c>
      <c r="BF497" s="133">
        <f>IF(N497="snížená",J497,0)</f>
        <v>0</v>
      </c>
      <c r="BG497" s="133">
        <f>IF(N497="zákl. přenesená",J497,0)</f>
        <v>0</v>
      </c>
      <c r="BH497" s="133">
        <f>IF(N497="sníž. přenesená",J497,0)</f>
        <v>0</v>
      </c>
      <c r="BI497" s="133">
        <f>IF(N497="nulová",J497,0)</f>
        <v>0</v>
      </c>
      <c r="BJ497" s="103" t="s">
        <v>11</v>
      </c>
      <c r="BK497" s="133">
        <f>ROUND(I497*H497,2)</f>
        <v>0</v>
      </c>
      <c r="BL497" s="103" t="s">
        <v>122</v>
      </c>
      <c r="BM497" s="132" t="s">
        <v>945</v>
      </c>
    </row>
    <row r="498" spans="2:65" s="2" customFormat="1" ht="26.1">
      <c r="B498" s="3"/>
      <c r="D498" s="128" t="s">
        <v>106</v>
      </c>
      <c r="F498" s="131" t="s">
        <v>944</v>
      </c>
      <c r="I498" s="130"/>
      <c r="L498" s="3"/>
      <c r="M498" s="129"/>
      <c r="T498" s="62"/>
      <c r="AT498" s="103" t="s">
        <v>106</v>
      </c>
      <c r="AU498" s="103" t="s">
        <v>4</v>
      </c>
    </row>
    <row r="499" spans="2:65" s="2" customFormat="1" ht="24.15" customHeight="1">
      <c r="B499" s="3"/>
      <c r="C499" s="145" t="s">
        <v>257</v>
      </c>
      <c r="D499" s="145" t="s">
        <v>110</v>
      </c>
      <c r="E499" s="144" t="s">
        <v>943</v>
      </c>
      <c r="F499" s="143" t="s">
        <v>942</v>
      </c>
      <c r="G499" s="142" t="s">
        <v>171</v>
      </c>
      <c r="H499" s="141">
        <v>0.33</v>
      </c>
      <c r="I499" s="140"/>
      <c r="J499" s="139">
        <f>ROUND(I499*H499,2)</f>
        <v>0</v>
      </c>
      <c r="K499" s="138"/>
      <c r="L499" s="3"/>
      <c r="M499" s="137" t="s">
        <v>0</v>
      </c>
      <c r="N499" s="136" t="s">
        <v>66</v>
      </c>
      <c r="P499" s="135">
        <f>O499*H499</f>
        <v>0</v>
      </c>
      <c r="Q499" s="135">
        <v>2.2563399999999998</v>
      </c>
      <c r="R499" s="135">
        <f>Q499*H499</f>
        <v>0.74459219999999993</v>
      </c>
      <c r="S499" s="135">
        <v>0</v>
      </c>
      <c r="T499" s="134">
        <f>S499*H499</f>
        <v>0</v>
      </c>
      <c r="AR499" s="132" t="s">
        <v>122</v>
      </c>
      <c r="AT499" s="132" t="s">
        <v>110</v>
      </c>
      <c r="AU499" s="132" t="s">
        <v>4</v>
      </c>
      <c r="AY499" s="103" t="s">
        <v>103</v>
      </c>
      <c r="BE499" s="133">
        <f>IF(N499="základní",J499,0)</f>
        <v>0</v>
      </c>
      <c r="BF499" s="133">
        <f>IF(N499="snížená",J499,0)</f>
        <v>0</v>
      </c>
      <c r="BG499" s="133">
        <f>IF(N499="zákl. přenesená",J499,0)</f>
        <v>0</v>
      </c>
      <c r="BH499" s="133">
        <f>IF(N499="sníž. přenesená",J499,0)</f>
        <v>0</v>
      </c>
      <c r="BI499" s="133">
        <f>IF(N499="nulová",J499,0)</f>
        <v>0</v>
      </c>
      <c r="BJ499" s="103" t="s">
        <v>11</v>
      </c>
      <c r="BK499" s="133">
        <f>ROUND(I499*H499,2)</f>
        <v>0</v>
      </c>
      <c r="BL499" s="103" t="s">
        <v>122</v>
      </c>
      <c r="BM499" s="132" t="s">
        <v>941</v>
      </c>
    </row>
    <row r="500" spans="2:65" s="2" customFormat="1" ht="17.399999999999999">
      <c r="B500" s="3"/>
      <c r="D500" s="128" t="s">
        <v>106</v>
      </c>
      <c r="F500" s="131" t="s">
        <v>940</v>
      </c>
      <c r="I500" s="130"/>
      <c r="L500" s="3"/>
      <c r="M500" s="129"/>
      <c r="T500" s="62"/>
      <c r="AT500" s="103" t="s">
        <v>106</v>
      </c>
      <c r="AU500" s="103" t="s">
        <v>4</v>
      </c>
    </row>
    <row r="501" spans="2:65" s="119" customFormat="1">
      <c r="B501" s="124"/>
      <c r="D501" s="128" t="s">
        <v>104</v>
      </c>
      <c r="E501" s="120" t="s">
        <v>0</v>
      </c>
      <c r="F501" s="127" t="s">
        <v>939</v>
      </c>
      <c r="H501" s="126">
        <v>0.33</v>
      </c>
      <c r="I501" s="125"/>
      <c r="L501" s="124"/>
      <c r="M501" s="162"/>
      <c r="T501" s="161"/>
      <c r="AT501" s="120" t="s">
        <v>104</v>
      </c>
      <c r="AU501" s="120" t="s">
        <v>4</v>
      </c>
      <c r="AV501" s="119" t="s">
        <v>4</v>
      </c>
      <c r="AW501" s="119" t="s">
        <v>74</v>
      </c>
      <c r="AX501" s="119" t="s">
        <v>11</v>
      </c>
      <c r="AY501" s="120" t="s">
        <v>103</v>
      </c>
    </row>
    <row r="502" spans="2:65" s="2" customFormat="1" ht="44.25" customHeight="1">
      <c r="B502" s="3"/>
      <c r="C502" s="145" t="s">
        <v>250</v>
      </c>
      <c r="D502" s="145" t="s">
        <v>110</v>
      </c>
      <c r="E502" s="144" t="s">
        <v>204</v>
      </c>
      <c r="F502" s="143" t="s">
        <v>201</v>
      </c>
      <c r="G502" s="142" t="s">
        <v>179</v>
      </c>
      <c r="H502" s="141">
        <v>65</v>
      </c>
      <c r="I502" s="140"/>
      <c r="J502" s="139">
        <f>ROUND(I502*H502,2)</f>
        <v>0</v>
      </c>
      <c r="K502" s="138"/>
      <c r="L502" s="3"/>
      <c r="M502" s="137" t="s">
        <v>0</v>
      </c>
      <c r="N502" s="136" t="s">
        <v>66</v>
      </c>
      <c r="P502" s="135">
        <f>O502*H502</f>
        <v>0</v>
      </c>
      <c r="Q502" s="135">
        <v>0</v>
      </c>
      <c r="R502" s="135">
        <f>Q502*H502</f>
        <v>0</v>
      </c>
      <c r="S502" s="135">
        <v>0</v>
      </c>
      <c r="T502" s="134">
        <f>S502*H502</f>
        <v>0</v>
      </c>
      <c r="AR502" s="132" t="s">
        <v>122</v>
      </c>
      <c r="AT502" s="132" t="s">
        <v>110</v>
      </c>
      <c r="AU502" s="132" t="s">
        <v>4</v>
      </c>
      <c r="AY502" s="103" t="s">
        <v>103</v>
      </c>
      <c r="BE502" s="133">
        <f>IF(N502="základní",J502,0)</f>
        <v>0</v>
      </c>
      <c r="BF502" s="133">
        <f>IF(N502="snížená",J502,0)</f>
        <v>0</v>
      </c>
      <c r="BG502" s="133">
        <f>IF(N502="zákl. přenesená",J502,0)</f>
        <v>0</v>
      </c>
      <c r="BH502" s="133">
        <f>IF(N502="sníž. přenesená",J502,0)</f>
        <v>0</v>
      </c>
      <c r="BI502" s="133">
        <f>IF(N502="nulová",J502,0)</f>
        <v>0</v>
      </c>
      <c r="BJ502" s="103" t="s">
        <v>11</v>
      </c>
      <c r="BK502" s="133">
        <f>ROUND(I502*H502,2)</f>
        <v>0</v>
      </c>
      <c r="BL502" s="103" t="s">
        <v>122</v>
      </c>
      <c r="BM502" s="132" t="s">
        <v>938</v>
      </c>
    </row>
    <row r="503" spans="2:65" s="2" customFormat="1" ht="17.399999999999999">
      <c r="B503" s="3"/>
      <c r="D503" s="128" t="s">
        <v>106</v>
      </c>
      <c r="F503" s="131" t="s">
        <v>201</v>
      </c>
      <c r="I503" s="130"/>
      <c r="L503" s="3"/>
      <c r="M503" s="129"/>
      <c r="T503" s="62"/>
      <c r="AT503" s="103" t="s">
        <v>106</v>
      </c>
      <c r="AU503" s="103" t="s">
        <v>4</v>
      </c>
    </row>
    <row r="504" spans="2:65" s="119" customFormat="1">
      <c r="B504" s="124"/>
      <c r="D504" s="128" t="s">
        <v>104</v>
      </c>
      <c r="E504" s="120" t="s">
        <v>0</v>
      </c>
      <c r="F504" s="127" t="s">
        <v>936</v>
      </c>
      <c r="H504" s="126">
        <v>46</v>
      </c>
      <c r="I504" s="125"/>
      <c r="L504" s="124"/>
      <c r="M504" s="162"/>
      <c r="T504" s="161"/>
      <c r="AT504" s="120" t="s">
        <v>104</v>
      </c>
      <c r="AU504" s="120" t="s">
        <v>4</v>
      </c>
      <c r="AV504" s="119" t="s">
        <v>4</v>
      </c>
      <c r="AW504" s="119" t="s">
        <v>74</v>
      </c>
      <c r="AX504" s="119" t="s">
        <v>30</v>
      </c>
      <c r="AY504" s="120" t="s">
        <v>103</v>
      </c>
    </row>
    <row r="505" spans="2:65" s="119" customFormat="1">
      <c r="B505" s="124"/>
      <c r="D505" s="128" t="s">
        <v>104</v>
      </c>
      <c r="E505" s="120" t="s">
        <v>0</v>
      </c>
      <c r="F505" s="127" t="s">
        <v>935</v>
      </c>
      <c r="H505" s="126">
        <v>19</v>
      </c>
      <c r="I505" s="125"/>
      <c r="L505" s="124"/>
      <c r="M505" s="162"/>
      <c r="T505" s="161"/>
      <c r="AT505" s="120" t="s">
        <v>104</v>
      </c>
      <c r="AU505" s="120" t="s">
        <v>4</v>
      </c>
      <c r="AV505" s="119" t="s">
        <v>4</v>
      </c>
      <c r="AW505" s="119" t="s">
        <v>74</v>
      </c>
      <c r="AX505" s="119" t="s">
        <v>30</v>
      </c>
      <c r="AY505" s="120" t="s">
        <v>103</v>
      </c>
    </row>
    <row r="506" spans="2:65" s="163" customFormat="1">
      <c r="B506" s="167"/>
      <c r="D506" s="128" t="s">
        <v>104</v>
      </c>
      <c r="E506" s="164" t="s">
        <v>0</v>
      </c>
      <c r="F506" s="170" t="s">
        <v>183</v>
      </c>
      <c r="H506" s="169">
        <v>65</v>
      </c>
      <c r="I506" s="168"/>
      <c r="L506" s="167"/>
      <c r="M506" s="166"/>
      <c r="T506" s="165"/>
      <c r="AT506" s="164" t="s">
        <v>104</v>
      </c>
      <c r="AU506" s="164" t="s">
        <v>4</v>
      </c>
      <c r="AV506" s="163" t="s">
        <v>122</v>
      </c>
      <c r="AW506" s="163" t="s">
        <v>74</v>
      </c>
      <c r="AX506" s="163" t="s">
        <v>11</v>
      </c>
      <c r="AY506" s="164" t="s">
        <v>103</v>
      </c>
    </row>
    <row r="507" spans="2:65" s="2" customFormat="1" ht="62.7" customHeight="1">
      <c r="B507" s="3"/>
      <c r="C507" s="145" t="s">
        <v>245</v>
      </c>
      <c r="D507" s="145" t="s">
        <v>110</v>
      </c>
      <c r="E507" s="144" t="s">
        <v>198</v>
      </c>
      <c r="F507" s="143" t="s">
        <v>195</v>
      </c>
      <c r="G507" s="142" t="s">
        <v>179</v>
      </c>
      <c r="H507" s="141">
        <v>65</v>
      </c>
      <c r="I507" s="140"/>
      <c r="J507" s="139">
        <f>ROUND(I507*H507,2)</f>
        <v>0</v>
      </c>
      <c r="K507" s="138"/>
      <c r="L507" s="3"/>
      <c r="M507" s="137" t="s">
        <v>0</v>
      </c>
      <c r="N507" s="136" t="s">
        <v>66</v>
      </c>
      <c r="P507" s="135">
        <f>O507*H507</f>
        <v>0</v>
      </c>
      <c r="Q507" s="135">
        <v>0</v>
      </c>
      <c r="R507" s="135">
        <f>Q507*H507</f>
        <v>0</v>
      </c>
      <c r="S507" s="135">
        <v>0</v>
      </c>
      <c r="T507" s="134">
        <f>S507*H507</f>
        <v>0</v>
      </c>
      <c r="AR507" s="132" t="s">
        <v>122</v>
      </c>
      <c r="AT507" s="132" t="s">
        <v>110</v>
      </c>
      <c r="AU507" s="132" t="s">
        <v>4</v>
      </c>
      <c r="AY507" s="103" t="s">
        <v>103</v>
      </c>
      <c r="BE507" s="133">
        <f>IF(N507="základní",J507,0)</f>
        <v>0</v>
      </c>
      <c r="BF507" s="133">
        <f>IF(N507="snížená",J507,0)</f>
        <v>0</v>
      </c>
      <c r="BG507" s="133">
        <f>IF(N507="zákl. přenesená",J507,0)</f>
        <v>0</v>
      </c>
      <c r="BH507" s="133">
        <f>IF(N507="sníž. přenesená",J507,0)</f>
        <v>0</v>
      </c>
      <c r="BI507" s="133">
        <f>IF(N507="nulová",J507,0)</f>
        <v>0</v>
      </c>
      <c r="BJ507" s="103" t="s">
        <v>11</v>
      </c>
      <c r="BK507" s="133">
        <f>ROUND(I507*H507,2)</f>
        <v>0</v>
      </c>
      <c r="BL507" s="103" t="s">
        <v>122</v>
      </c>
      <c r="BM507" s="132" t="s">
        <v>937</v>
      </c>
    </row>
    <row r="508" spans="2:65" s="2" customFormat="1" ht="26.1">
      <c r="B508" s="3"/>
      <c r="D508" s="128" t="s">
        <v>106</v>
      </c>
      <c r="F508" s="131" t="s">
        <v>195</v>
      </c>
      <c r="I508" s="130"/>
      <c r="L508" s="3"/>
      <c r="M508" s="129"/>
      <c r="T508" s="62"/>
      <c r="AT508" s="103" t="s">
        <v>106</v>
      </c>
      <c r="AU508" s="103" t="s">
        <v>4</v>
      </c>
    </row>
    <row r="509" spans="2:65" s="119" customFormat="1">
      <c r="B509" s="124"/>
      <c r="D509" s="128" t="s">
        <v>104</v>
      </c>
      <c r="E509" s="120" t="s">
        <v>0</v>
      </c>
      <c r="F509" s="127" t="s">
        <v>936</v>
      </c>
      <c r="H509" s="126">
        <v>46</v>
      </c>
      <c r="I509" s="125"/>
      <c r="L509" s="124"/>
      <c r="M509" s="162"/>
      <c r="T509" s="161"/>
      <c r="AT509" s="120" t="s">
        <v>104</v>
      </c>
      <c r="AU509" s="120" t="s">
        <v>4</v>
      </c>
      <c r="AV509" s="119" t="s">
        <v>4</v>
      </c>
      <c r="AW509" s="119" t="s">
        <v>74</v>
      </c>
      <c r="AX509" s="119" t="s">
        <v>30</v>
      </c>
      <c r="AY509" s="120" t="s">
        <v>103</v>
      </c>
    </row>
    <row r="510" spans="2:65" s="119" customFormat="1">
      <c r="B510" s="124"/>
      <c r="D510" s="128" t="s">
        <v>104</v>
      </c>
      <c r="E510" s="120" t="s">
        <v>0</v>
      </c>
      <c r="F510" s="127" t="s">
        <v>935</v>
      </c>
      <c r="H510" s="126">
        <v>19</v>
      </c>
      <c r="I510" s="125"/>
      <c r="L510" s="124"/>
      <c r="M510" s="162"/>
      <c r="T510" s="161"/>
      <c r="AT510" s="120" t="s">
        <v>104</v>
      </c>
      <c r="AU510" s="120" t="s">
        <v>4</v>
      </c>
      <c r="AV510" s="119" t="s">
        <v>4</v>
      </c>
      <c r="AW510" s="119" t="s">
        <v>74</v>
      </c>
      <c r="AX510" s="119" t="s">
        <v>30</v>
      </c>
      <c r="AY510" s="120" t="s">
        <v>103</v>
      </c>
    </row>
    <row r="511" spans="2:65" s="163" customFormat="1">
      <c r="B511" s="167"/>
      <c r="D511" s="128" t="s">
        <v>104</v>
      </c>
      <c r="E511" s="164" t="s">
        <v>0</v>
      </c>
      <c r="F511" s="170" t="s">
        <v>183</v>
      </c>
      <c r="H511" s="169">
        <v>65</v>
      </c>
      <c r="I511" s="168"/>
      <c r="L511" s="167"/>
      <c r="M511" s="166"/>
      <c r="T511" s="165"/>
      <c r="AT511" s="164" t="s">
        <v>104</v>
      </c>
      <c r="AU511" s="164" t="s">
        <v>4</v>
      </c>
      <c r="AV511" s="163" t="s">
        <v>122</v>
      </c>
      <c r="AW511" s="163" t="s">
        <v>74</v>
      </c>
      <c r="AX511" s="163" t="s">
        <v>11</v>
      </c>
      <c r="AY511" s="164" t="s">
        <v>103</v>
      </c>
    </row>
    <row r="512" spans="2:65" s="2" customFormat="1" ht="24.15" customHeight="1">
      <c r="B512" s="3"/>
      <c r="C512" s="145" t="s">
        <v>240</v>
      </c>
      <c r="D512" s="145" t="s">
        <v>110</v>
      </c>
      <c r="E512" s="144" t="s">
        <v>190</v>
      </c>
      <c r="F512" s="143" t="s">
        <v>189</v>
      </c>
      <c r="G512" s="142" t="s">
        <v>179</v>
      </c>
      <c r="H512" s="141">
        <v>116</v>
      </c>
      <c r="I512" s="140"/>
      <c r="J512" s="139">
        <f>ROUND(I512*H512,2)</f>
        <v>0</v>
      </c>
      <c r="K512" s="138"/>
      <c r="L512" s="3"/>
      <c r="M512" s="137" t="s">
        <v>0</v>
      </c>
      <c r="N512" s="136" t="s">
        <v>66</v>
      </c>
      <c r="P512" s="135">
        <f>O512*H512</f>
        <v>0</v>
      </c>
      <c r="Q512" s="135">
        <v>0</v>
      </c>
      <c r="R512" s="135">
        <f>Q512*H512</f>
        <v>0</v>
      </c>
      <c r="S512" s="135">
        <v>0</v>
      </c>
      <c r="T512" s="134">
        <f>S512*H512</f>
        <v>0</v>
      </c>
      <c r="AR512" s="132" t="s">
        <v>122</v>
      </c>
      <c r="AT512" s="132" t="s">
        <v>110</v>
      </c>
      <c r="AU512" s="132" t="s">
        <v>4</v>
      </c>
      <c r="AY512" s="103" t="s">
        <v>103</v>
      </c>
      <c r="BE512" s="133">
        <f>IF(N512="základní",J512,0)</f>
        <v>0</v>
      </c>
      <c r="BF512" s="133">
        <f>IF(N512="snížená",J512,0)</f>
        <v>0</v>
      </c>
      <c r="BG512" s="133">
        <f>IF(N512="zákl. přenesená",J512,0)</f>
        <v>0</v>
      </c>
      <c r="BH512" s="133">
        <f>IF(N512="sníž. přenesená",J512,0)</f>
        <v>0</v>
      </c>
      <c r="BI512" s="133">
        <f>IF(N512="nulová",J512,0)</f>
        <v>0</v>
      </c>
      <c r="BJ512" s="103" t="s">
        <v>11</v>
      </c>
      <c r="BK512" s="133">
        <f>ROUND(I512*H512,2)</f>
        <v>0</v>
      </c>
      <c r="BL512" s="103" t="s">
        <v>122</v>
      </c>
      <c r="BM512" s="132" t="s">
        <v>934</v>
      </c>
    </row>
    <row r="513" spans="2:65" s="2" customFormat="1" ht="17.399999999999999">
      <c r="B513" s="3"/>
      <c r="D513" s="128" t="s">
        <v>106</v>
      </c>
      <c r="F513" s="131" t="s">
        <v>187</v>
      </c>
      <c r="I513" s="130"/>
      <c r="L513" s="3"/>
      <c r="M513" s="129"/>
      <c r="T513" s="62"/>
      <c r="AT513" s="103" t="s">
        <v>106</v>
      </c>
      <c r="AU513" s="103" t="s">
        <v>4</v>
      </c>
    </row>
    <row r="514" spans="2:65" s="2" customFormat="1">
      <c r="B514" s="3"/>
      <c r="D514" s="160" t="s">
        <v>118</v>
      </c>
      <c r="F514" s="159" t="s">
        <v>186</v>
      </c>
      <c r="I514" s="130"/>
      <c r="L514" s="3"/>
      <c r="M514" s="129"/>
      <c r="T514" s="62"/>
      <c r="AT514" s="103" t="s">
        <v>118</v>
      </c>
      <c r="AU514" s="103" t="s">
        <v>4</v>
      </c>
    </row>
    <row r="515" spans="2:65" s="119" customFormat="1">
      <c r="B515" s="124"/>
      <c r="D515" s="128" t="s">
        <v>104</v>
      </c>
      <c r="E515" s="120" t="s">
        <v>0</v>
      </c>
      <c r="F515" s="127" t="s">
        <v>933</v>
      </c>
      <c r="H515" s="126">
        <v>92</v>
      </c>
      <c r="I515" s="125"/>
      <c r="L515" s="124"/>
      <c r="M515" s="162"/>
      <c r="T515" s="161"/>
      <c r="AT515" s="120" t="s">
        <v>104</v>
      </c>
      <c r="AU515" s="120" t="s">
        <v>4</v>
      </c>
      <c r="AV515" s="119" t="s">
        <v>4</v>
      </c>
      <c r="AW515" s="119" t="s">
        <v>74</v>
      </c>
      <c r="AX515" s="119" t="s">
        <v>30</v>
      </c>
      <c r="AY515" s="120" t="s">
        <v>103</v>
      </c>
    </row>
    <row r="516" spans="2:65" s="119" customFormat="1">
      <c r="B516" s="124"/>
      <c r="D516" s="128" t="s">
        <v>104</v>
      </c>
      <c r="E516" s="120" t="s">
        <v>0</v>
      </c>
      <c r="F516" s="127" t="s">
        <v>932</v>
      </c>
      <c r="H516" s="126">
        <v>24</v>
      </c>
      <c r="I516" s="125"/>
      <c r="L516" s="124"/>
      <c r="M516" s="162"/>
      <c r="T516" s="161"/>
      <c r="AT516" s="120" t="s">
        <v>104</v>
      </c>
      <c r="AU516" s="120" t="s">
        <v>4</v>
      </c>
      <c r="AV516" s="119" t="s">
        <v>4</v>
      </c>
      <c r="AW516" s="119" t="s">
        <v>74</v>
      </c>
      <c r="AX516" s="119" t="s">
        <v>30</v>
      </c>
      <c r="AY516" s="120" t="s">
        <v>103</v>
      </c>
    </row>
    <row r="517" spans="2:65" s="163" customFormat="1">
      <c r="B517" s="167"/>
      <c r="D517" s="128" t="s">
        <v>104</v>
      </c>
      <c r="E517" s="164" t="s">
        <v>0</v>
      </c>
      <c r="F517" s="170" t="s">
        <v>183</v>
      </c>
      <c r="H517" s="169">
        <v>116</v>
      </c>
      <c r="I517" s="168"/>
      <c r="L517" s="167"/>
      <c r="M517" s="166"/>
      <c r="T517" s="165"/>
      <c r="AT517" s="164" t="s">
        <v>104</v>
      </c>
      <c r="AU517" s="164" t="s">
        <v>4</v>
      </c>
      <c r="AV517" s="163" t="s">
        <v>122</v>
      </c>
      <c r="AW517" s="163" t="s">
        <v>74</v>
      </c>
      <c r="AX517" s="163" t="s">
        <v>11</v>
      </c>
      <c r="AY517" s="164" t="s">
        <v>103</v>
      </c>
    </row>
    <row r="518" spans="2:65" s="2" customFormat="1" ht="16.5" customHeight="1">
      <c r="B518" s="3"/>
      <c r="C518" s="145" t="s">
        <v>233</v>
      </c>
      <c r="D518" s="145" t="s">
        <v>110</v>
      </c>
      <c r="E518" s="144" t="s">
        <v>173</v>
      </c>
      <c r="F518" s="143" t="s">
        <v>931</v>
      </c>
      <c r="G518" s="142" t="s">
        <v>171</v>
      </c>
      <c r="H518" s="141">
        <v>1</v>
      </c>
      <c r="I518" s="140"/>
      <c r="J518" s="139">
        <f>ROUND(I518*H518,2)</f>
        <v>0</v>
      </c>
      <c r="K518" s="138"/>
      <c r="L518" s="3"/>
      <c r="M518" s="137" t="s">
        <v>0</v>
      </c>
      <c r="N518" s="136" t="s">
        <v>66</v>
      </c>
      <c r="P518" s="135">
        <f>O518*H518</f>
        <v>0</v>
      </c>
      <c r="Q518" s="135">
        <v>0</v>
      </c>
      <c r="R518" s="135">
        <f>Q518*H518</f>
        <v>0</v>
      </c>
      <c r="S518" s="135">
        <v>2.4</v>
      </c>
      <c r="T518" s="134">
        <f>S518*H518</f>
        <v>2.4</v>
      </c>
      <c r="AR518" s="132" t="s">
        <v>122</v>
      </c>
      <c r="AT518" s="132" t="s">
        <v>110</v>
      </c>
      <c r="AU518" s="132" t="s">
        <v>4</v>
      </c>
      <c r="AY518" s="103" t="s">
        <v>103</v>
      </c>
      <c r="BE518" s="133">
        <f>IF(N518="základní",J518,0)</f>
        <v>0</v>
      </c>
      <c r="BF518" s="133">
        <f>IF(N518="snížená",J518,0)</f>
        <v>0</v>
      </c>
      <c r="BG518" s="133">
        <f>IF(N518="zákl. přenesená",J518,0)</f>
        <v>0</v>
      </c>
      <c r="BH518" s="133">
        <f>IF(N518="sníž. přenesená",J518,0)</f>
        <v>0</v>
      </c>
      <c r="BI518" s="133">
        <f>IF(N518="nulová",J518,0)</f>
        <v>0</v>
      </c>
      <c r="BJ518" s="103" t="s">
        <v>11</v>
      </c>
      <c r="BK518" s="133">
        <f>ROUND(I518*H518,2)</f>
        <v>0</v>
      </c>
      <c r="BL518" s="103" t="s">
        <v>122</v>
      </c>
      <c r="BM518" s="132" t="s">
        <v>930</v>
      </c>
    </row>
    <row r="519" spans="2:65" s="2" customFormat="1">
      <c r="B519" s="3"/>
      <c r="D519" s="128" t="s">
        <v>106</v>
      </c>
      <c r="F519" s="131" t="s">
        <v>929</v>
      </c>
      <c r="I519" s="130"/>
      <c r="L519" s="3"/>
      <c r="M519" s="129"/>
      <c r="T519" s="62"/>
      <c r="AT519" s="103" t="s">
        <v>106</v>
      </c>
      <c r="AU519" s="103" t="s">
        <v>4</v>
      </c>
    </row>
    <row r="520" spans="2:65" s="2" customFormat="1" ht="21.75" customHeight="1">
      <c r="B520" s="3"/>
      <c r="C520" s="145" t="s">
        <v>225</v>
      </c>
      <c r="D520" s="145" t="s">
        <v>110</v>
      </c>
      <c r="E520" s="144" t="s">
        <v>928</v>
      </c>
      <c r="F520" s="143" t="s">
        <v>927</v>
      </c>
      <c r="G520" s="142" t="s">
        <v>237</v>
      </c>
      <c r="H520" s="141">
        <v>2</v>
      </c>
      <c r="I520" s="140"/>
      <c r="J520" s="139">
        <f>ROUND(I520*H520,2)</f>
        <v>0</v>
      </c>
      <c r="K520" s="138"/>
      <c r="L520" s="3"/>
      <c r="M520" s="137" t="s">
        <v>0</v>
      </c>
      <c r="N520" s="136" t="s">
        <v>66</v>
      </c>
      <c r="P520" s="135">
        <f>O520*H520</f>
        <v>0</v>
      </c>
      <c r="Q520" s="135">
        <v>0</v>
      </c>
      <c r="R520" s="135">
        <f>Q520*H520</f>
        <v>0</v>
      </c>
      <c r="S520" s="135">
        <v>2.0999999999999999E-3</v>
      </c>
      <c r="T520" s="134">
        <f>S520*H520</f>
        <v>4.1999999999999997E-3</v>
      </c>
      <c r="AR520" s="132" t="s">
        <v>122</v>
      </c>
      <c r="AT520" s="132" t="s">
        <v>110</v>
      </c>
      <c r="AU520" s="132" t="s">
        <v>4</v>
      </c>
      <c r="AY520" s="103" t="s">
        <v>103</v>
      </c>
      <c r="BE520" s="133">
        <f>IF(N520="základní",J520,0)</f>
        <v>0</v>
      </c>
      <c r="BF520" s="133">
        <f>IF(N520="snížená",J520,0)</f>
        <v>0</v>
      </c>
      <c r="BG520" s="133">
        <f>IF(N520="zákl. přenesená",J520,0)</f>
        <v>0</v>
      </c>
      <c r="BH520" s="133">
        <f>IF(N520="sníž. přenesená",J520,0)</f>
        <v>0</v>
      </c>
      <c r="BI520" s="133">
        <f>IF(N520="nulová",J520,0)</f>
        <v>0</v>
      </c>
      <c r="BJ520" s="103" t="s">
        <v>11</v>
      </c>
      <c r="BK520" s="133">
        <f>ROUND(I520*H520,2)</f>
        <v>0</v>
      </c>
      <c r="BL520" s="103" t="s">
        <v>122</v>
      </c>
      <c r="BM520" s="132" t="s">
        <v>926</v>
      </c>
    </row>
    <row r="521" spans="2:65" s="2" customFormat="1" ht="26.1">
      <c r="B521" s="3"/>
      <c r="D521" s="128" t="s">
        <v>106</v>
      </c>
      <c r="F521" s="131" t="s">
        <v>925</v>
      </c>
      <c r="I521" s="130"/>
      <c r="L521" s="3"/>
      <c r="M521" s="129"/>
      <c r="T521" s="62"/>
      <c r="AT521" s="103" t="s">
        <v>106</v>
      </c>
      <c r="AU521" s="103" t="s">
        <v>4</v>
      </c>
    </row>
    <row r="522" spans="2:65" s="2" customFormat="1">
      <c r="B522" s="3"/>
      <c r="D522" s="160" t="s">
        <v>118</v>
      </c>
      <c r="F522" s="159" t="s">
        <v>924</v>
      </c>
      <c r="I522" s="130"/>
      <c r="L522" s="3"/>
      <c r="M522" s="129"/>
      <c r="T522" s="62"/>
      <c r="AT522" s="103" t="s">
        <v>118</v>
      </c>
      <c r="AU522" s="103" t="s">
        <v>4</v>
      </c>
    </row>
    <row r="523" spans="2:65" s="2" customFormat="1" ht="24.15" customHeight="1">
      <c r="B523" s="3"/>
      <c r="C523" s="145" t="s">
        <v>216</v>
      </c>
      <c r="D523" s="145" t="s">
        <v>110</v>
      </c>
      <c r="E523" s="144" t="s">
        <v>923</v>
      </c>
      <c r="F523" s="143" t="s">
        <v>922</v>
      </c>
      <c r="G523" s="142" t="s">
        <v>179</v>
      </c>
      <c r="H523" s="141">
        <v>6</v>
      </c>
      <c r="I523" s="140"/>
      <c r="J523" s="139">
        <f>ROUND(I523*H523,2)</f>
        <v>0</v>
      </c>
      <c r="K523" s="138"/>
      <c r="L523" s="3"/>
      <c r="M523" s="137" t="s">
        <v>0</v>
      </c>
      <c r="N523" s="136" t="s">
        <v>66</v>
      </c>
      <c r="P523" s="135">
        <f>O523*H523</f>
        <v>0</v>
      </c>
      <c r="Q523" s="135">
        <v>0</v>
      </c>
      <c r="R523" s="135">
        <f>Q523*H523</f>
        <v>0</v>
      </c>
      <c r="S523" s="135">
        <v>0</v>
      </c>
      <c r="T523" s="134">
        <f>S523*H523</f>
        <v>0</v>
      </c>
      <c r="AR523" s="132" t="s">
        <v>122</v>
      </c>
      <c r="AT523" s="132" t="s">
        <v>110</v>
      </c>
      <c r="AU523" s="132" t="s">
        <v>4</v>
      </c>
      <c r="AY523" s="103" t="s">
        <v>103</v>
      </c>
      <c r="BE523" s="133">
        <f>IF(N523="základní",J523,0)</f>
        <v>0</v>
      </c>
      <c r="BF523" s="133">
        <f>IF(N523="snížená",J523,0)</f>
        <v>0</v>
      </c>
      <c r="BG523" s="133">
        <f>IF(N523="zákl. přenesená",J523,0)</f>
        <v>0</v>
      </c>
      <c r="BH523" s="133">
        <f>IF(N523="sníž. přenesená",J523,0)</f>
        <v>0</v>
      </c>
      <c r="BI523" s="133">
        <f>IF(N523="nulová",J523,0)</f>
        <v>0</v>
      </c>
      <c r="BJ523" s="103" t="s">
        <v>11</v>
      </c>
      <c r="BK523" s="133">
        <f>ROUND(I523*H523,2)</f>
        <v>0</v>
      </c>
      <c r="BL523" s="103" t="s">
        <v>122</v>
      </c>
      <c r="BM523" s="132" t="s">
        <v>921</v>
      </c>
    </row>
    <row r="524" spans="2:65" s="2" customFormat="1" ht="43.5">
      <c r="B524" s="3"/>
      <c r="D524" s="128" t="s">
        <v>106</v>
      </c>
      <c r="F524" s="131" t="s">
        <v>920</v>
      </c>
      <c r="I524" s="130"/>
      <c r="L524" s="3"/>
      <c r="M524" s="129"/>
      <c r="T524" s="62"/>
      <c r="AT524" s="103" t="s">
        <v>106</v>
      </c>
      <c r="AU524" s="103" t="s">
        <v>4</v>
      </c>
    </row>
    <row r="525" spans="2:65" s="2" customFormat="1">
      <c r="B525" s="3"/>
      <c r="D525" s="160" t="s">
        <v>118</v>
      </c>
      <c r="F525" s="159" t="s">
        <v>919</v>
      </c>
      <c r="I525" s="130"/>
      <c r="L525" s="3"/>
      <c r="M525" s="129"/>
      <c r="T525" s="62"/>
      <c r="AT525" s="103" t="s">
        <v>118</v>
      </c>
      <c r="AU525" s="103" t="s">
        <v>4</v>
      </c>
    </row>
    <row r="526" spans="2:65" s="2" customFormat="1" ht="33" customHeight="1">
      <c r="B526" s="3"/>
      <c r="C526" s="145" t="s">
        <v>205</v>
      </c>
      <c r="D526" s="145" t="s">
        <v>110</v>
      </c>
      <c r="E526" s="144" t="s">
        <v>918</v>
      </c>
      <c r="F526" s="143" t="s">
        <v>917</v>
      </c>
      <c r="G526" s="142" t="s">
        <v>111</v>
      </c>
      <c r="H526" s="141">
        <v>28.8</v>
      </c>
      <c r="I526" s="140"/>
      <c r="J526" s="139">
        <f>ROUND(I526*H526,2)</f>
        <v>0</v>
      </c>
      <c r="K526" s="138"/>
      <c r="L526" s="3"/>
      <c r="M526" s="137" t="s">
        <v>0</v>
      </c>
      <c r="N526" s="136" t="s">
        <v>66</v>
      </c>
      <c r="P526" s="135">
        <f>O526*H526</f>
        <v>0</v>
      </c>
      <c r="Q526" s="135">
        <v>0</v>
      </c>
      <c r="R526" s="135">
        <f>Q526*H526</f>
        <v>0</v>
      </c>
      <c r="S526" s="135">
        <v>0</v>
      </c>
      <c r="T526" s="134">
        <f>S526*H526</f>
        <v>0</v>
      </c>
      <c r="AR526" s="132" t="s">
        <v>122</v>
      </c>
      <c r="AT526" s="132" t="s">
        <v>110</v>
      </c>
      <c r="AU526" s="132" t="s">
        <v>4</v>
      </c>
      <c r="AY526" s="103" t="s">
        <v>103</v>
      </c>
      <c r="BE526" s="133">
        <f>IF(N526="základní",J526,0)</f>
        <v>0</v>
      </c>
      <c r="BF526" s="133">
        <f>IF(N526="snížená",J526,0)</f>
        <v>0</v>
      </c>
      <c r="BG526" s="133">
        <f>IF(N526="zákl. přenesená",J526,0)</f>
        <v>0</v>
      </c>
      <c r="BH526" s="133">
        <f>IF(N526="sníž. přenesená",J526,0)</f>
        <v>0</v>
      </c>
      <c r="BI526" s="133">
        <f>IF(N526="nulová",J526,0)</f>
        <v>0</v>
      </c>
      <c r="BJ526" s="103" t="s">
        <v>11</v>
      </c>
      <c r="BK526" s="133">
        <f>ROUND(I526*H526,2)</f>
        <v>0</v>
      </c>
      <c r="BL526" s="103" t="s">
        <v>122</v>
      </c>
      <c r="BM526" s="132" t="s">
        <v>916</v>
      </c>
    </row>
    <row r="527" spans="2:65" s="2" customFormat="1" ht="34.799999999999997">
      <c r="B527" s="3"/>
      <c r="D527" s="128" t="s">
        <v>106</v>
      </c>
      <c r="F527" s="131" t="s">
        <v>915</v>
      </c>
      <c r="I527" s="130"/>
      <c r="L527" s="3"/>
      <c r="M527" s="129"/>
      <c r="T527" s="62"/>
      <c r="AT527" s="103" t="s">
        <v>106</v>
      </c>
      <c r="AU527" s="103" t="s">
        <v>4</v>
      </c>
    </row>
    <row r="528" spans="2:65" s="2" customFormat="1">
      <c r="B528" s="3"/>
      <c r="D528" s="160" t="s">
        <v>118</v>
      </c>
      <c r="F528" s="159" t="s">
        <v>914</v>
      </c>
      <c r="I528" s="130"/>
      <c r="L528" s="3"/>
      <c r="M528" s="129"/>
      <c r="T528" s="62"/>
      <c r="AT528" s="103" t="s">
        <v>118</v>
      </c>
      <c r="AU528" s="103" t="s">
        <v>4</v>
      </c>
    </row>
    <row r="529" spans="2:65" s="119" customFormat="1">
      <c r="B529" s="124"/>
      <c r="D529" s="128" t="s">
        <v>104</v>
      </c>
      <c r="E529" s="120" t="s">
        <v>0</v>
      </c>
      <c r="F529" s="127" t="s">
        <v>913</v>
      </c>
      <c r="H529" s="126">
        <v>28.8</v>
      </c>
      <c r="I529" s="125"/>
      <c r="L529" s="124"/>
      <c r="M529" s="162"/>
      <c r="T529" s="161"/>
      <c r="AT529" s="120" t="s">
        <v>104</v>
      </c>
      <c r="AU529" s="120" t="s">
        <v>4</v>
      </c>
      <c r="AV529" s="119" t="s">
        <v>4</v>
      </c>
      <c r="AW529" s="119" t="s">
        <v>74</v>
      </c>
      <c r="AX529" s="119" t="s">
        <v>11</v>
      </c>
      <c r="AY529" s="120" t="s">
        <v>103</v>
      </c>
    </row>
    <row r="530" spans="2:65" s="2" customFormat="1" ht="37.799999999999997" customHeight="1">
      <c r="B530" s="3"/>
      <c r="C530" s="145" t="s">
        <v>199</v>
      </c>
      <c r="D530" s="145" t="s">
        <v>110</v>
      </c>
      <c r="E530" s="144" t="s">
        <v>912</v>
      </c>
      <c r="F530" s="143" t="s">
        <v>911</v>
      </c>
      <c r="G530" s="142" t="s">
        <v>111</v>
      </c>
      <c r="H530" s="141">
        <v>4</v>
      </c>
      <c r="I530" s="140"/>
      <c r="J530" s="139">
        <f>ROUND(I530*H530,2)</f>
        <v>0</v>
      </c>
      <c r="K530" s="138"/>
      <c r="L530" s="3"/>
      <c r="M530" s="137" t="s">
        <v>0</v>
      </c>
      <c r="N530" s="136" t="s">
        <v>66</v>
      </c>
      <c r="P530" s="135">
        <f>O530*H530</f>
        <v>0</v>
      </c>
      <c r="Q530" s="135">
        <v>0</v>
      </c>
      <c r="R530" s="135">
        <f>Q530*H530</f>
        <v>0</v>
      </c>
      <c r="S530" s="135">
        <v>0</v>
      </c>
      <c r="T530" s="134">
        <f>S530*H530</f>
        <v>0</v>
      </c>
      <c r="AR530" s="132" t="s">
        <v>122</v>
      </c>
      <c r="AT530" s="132" t="s">
        <v>110</v>
      </c>
      <c r="AU530" s="132" t="s">
        <v>4</v>
      </c>
      <c r="AY530" s="103" t="s">
        <v>103</v>
      </c>
      <c r="BE530" s="133">
        <f>IF(N530="základní",J530,0)</f>
        <v>0</v>
      </c>
      <c r="BF530" s="133">
        <f>IF(N530="snížená",J530,0)</f>
        <v>0</v>
      </c>
      <c r="BG530" s="133">
        <f>IF(N530="zákl. přenesená",J530,0)</f>
        <v>0</v>
      </c>
      <c r="BH530" s="133">
        <f>IF(N530="sníž. přenesená",J530,0)</f>
        <v>0</v>
      </c>
      <c r="BI530" s="133">
        <f>IF(N530="nulová",J530,0)</f>
        <v>0</v>
      </c>
      <c r="BJ530" s="103" t="s">
        <v>11</v>
      </c>
      <c r="BK530" s="133">
        <f>ROUND(I530*H530,2)</f>
        <v>0</v>
      </c>
      <c r="BL530" s="103" t="s">
        <v>122</v>
      </c>
      <c r="BM530" s="132" t="s">
        <v>910</v>
      </c>
    </row>
    <row r="531" spans="2:65" s="2" customFormat="1" ht="34.799999999999997">
      <c r="B531" s="3"/>
      <c r="D531" s="128" t="s">
        <v>106</v>
      </c>
      <c r="F531" s="131" t="s">
        <v>909</v>
      </c>
      <c r="I531" s="130"/>
      <c r="L531" s="3"/>
      <c r="M531" s="129"/>
      <c r="T531" s="62"/>
      <c r="AT531" s="103" t="s">
        <v>106</v>
      </c>
      <c r="AU531" s="103" t="s">
        <v>4</v>
      </c>
    </row>
    <row r="532" spans="2:65" s="2" customFormat="1">
      <c r="B532" s="3"/>
      <c r="D532" s="160" t="s">
        <v>118</v>
      </c>
      <c r="F532" s="159" t="s">
        <v>908</v>
      </c>
      <c r="I532" s="130"/>
      <c r="L532" s="3"/>
      <c r="M532" s="129"/>
      <c r="T532" s="62"/>
      <c r="AT532" s="103" t="s">
        <v>118</v>
      </c>
      <c r="AU532" s="103" t="s">
        <v>4</v>
      </c>
    </row>
    <row r="533" spans="2:65" s="146" customFormat="1" ht="22.8" customHeight="1">
      <c r="B533" s="153"/>
      <c r="D533" s="148" t="s">
        <v>12</v>
      </c>
      <c r="E533" s="156" t="s">
        <v>167</v>
      </c>
      <c r="F533" s="156" t="s">
        <v>166</v>
      </c>
      <c r="I533" s="155"/>
      <c r="J533" s="154">
        <f>BK533</f>
        <v>0</v>
      </c>
      <c r="L533" s="153"/>
      <c r="M533" s="152"/>
      <c r="P533" s="151">
        <f>SUM(P534:P547)</f>
        <v>0</v>
      </c>
      <c r="R533" s="151">
        <f>SUM(R534:R547)</f>
        <v>0</v>
      </c>
      <c r="T533" s="150">
        <f>SUM(T534:T547)</f>
        <v>0</v>
      </c>
      <c r="AR533" s="148" t="s">
        <v>11</v>
      </c>
      <c r="AT533" s="149" t="s">
        <v>12</v>
      </c>
      <c r="AU533" s="149" t="s">
        <v>11</v>
      </c>
      <c r="AY533" s="148" t="s">
        <v>103</v>
      </c>
      <c r="BK533" s="147">
        <f>SUM(BK534:BK547)</f>
        <v>0</v>
      </c>
    </row>
    <row r="534" spans="2:65" s="2" customFormat="1" ht="37.799999999999997" customHeight="1">
      <c r="B534" s="3"/>
      <c r="C534" s="145" t="s">
        <v>191</v>
      </c>
      <c r="D534" s="145" t="s">
        <v>110</v>
      </c>
      <c r="E534" s="144" t="s">
        <v>164</v>
      </c>
      <c r="F534" s="143" t="s">
        <v>906</v>
      </c>
      <c r="G534" s="142" t="s">
        <v>123</v>
      </c>
      <c r="H534" s="141">
        <v>58.959000000000003</v>
      </c>
      <c r="I534" s="140"/>
      <c r="J534" s="139">
        <f>ROUND(I534*H534,2)</f>
        <v>0</v>
      </c>
      <c r="K534" s="138"/>
      <c r="L534" s="3"/>
      <c r="M534" s="137" t="s">
        <v>0</v>
      </c>
      <c r="N534" s="136" t="s">
        <v>66</v>
      </c>
      <c r="P534" s="135">
        <f>O534*H534</f>
        <v>0</v>
      </c>
      <c r="Q534" s="135">
        <v>0</v>
      </c>
      <c r="R534" s="135">
        <f>Q534*H534</f>
        <v>0</v>
      </c>
      <c r="S534" s="135">
        <v>0</v>
      </c>
      <c r="T534" s="134">
        <f>S534*H534</f>
        <v>0</v>
      </c>
      <c r="AR534" s="132" t="s">
        <v>122</v>
      </c>
      <c r="AT534" s="132" t="s">
        <v>110</v>
      </c>
      <c r="AU534" s="132" t="s">
        <v>4</v>
      </c>
      <c r="AY534" s="103" t="s">
        <v>103</v>
      </c>
      <c r="BE534" s="133">
        <f>IF(N534="základní",J534,0)</f>
        <v>0</v>
      </c>
      <c r="BF534" s="133">
        <f>IF(N534="snížená",J534,0)</f>
        <v>0</v>
      </c>
      <c r="BG534" s="133">
        <f>IF(N534="zákl. přenesená",J534,0)</f>
        <v>0</v>
      </c>
      <c r="BH534" s="133">
        <f>IF(N534="sníž. přenesená",J534,0)</f>
        <v>0</v>
      </c>
      <c r="BI534" s="133">
        <f>IF(N534="nulová",J534,0)</f>
        <v>0</v>
      </c>
      <c r="BJ534" s="103" t="s">
        <v>11</v>
      </c>
      <c r="BK534" s="133">
        <f>ROUND(I534*H534,2)</f>
        <v>0</v>
      </c>
      <c r="BL534" s="103" t="s">
        <v>122</v>
      </c>
      <c r="BM534" s="132" t="s">
        <v>907</v>
      </c>
    </row>
    <row r="535" spans="2:65" s="2" customFormat="1" ht="17.399999999999999">
      <c r="B535" s="3"/>
      <c r="D535" s="128" t="s">
        <v>106</v>
      </c>
      <c r="F535" s="131" t="s">
        <v>906</v>
      </c>
      <c r="I535" s="130"/>
      <c r="L535" s="3"/>
      <c r="M535" s="129"/>
      <c r="T535" s="62"/>
      <c r="AT535" s="103" t="s">
        <v>106</v>
      </c>
      <c r="AU535" s="103" t="s">
        <v>4</v>
      </c>
    </row>
    <row r="536" spans="2:65" s="2" customFormat="1" ht="24.15" customHeight="1">
      <c r="B536" s="3"/>
      <c r="C536" s="145" t="s">
        <v>182</v>
      </c>
      <c r="D536" s="145" t="s">
        <v>110</v>
      </c>
      <c r="E536" s="144" t="s">
        <v>905</v>
      </c>
      <c r="F536" s="143" t="s">
        <v>157</v>
      </c>
      <c r="G536" s="142" t="s">
        <v>123</v>
      </c>
      <c r="H536" s="141">
        <v>1120.221</v>
      </c>
      <c r="I536" s="140"/>
      <c r="J536" s="139">
        <f>ROUND(I536*H536,2)</f>
        <v>0</v>
      </c>
      <c r="K536" s="138"/>
      <c r="L536" s="3"/>
      <c r="M536" s="137" t="s">
        <v>0</v>
      </c>
      <c r="N536" s="136" t="s">
        <v>66</v>
      </c>
      <c r="P536" s="135">
        <f>O536*H536</f>
        <v>0</v>
      </c>
      <c r="Q536" s="135">
        <v>0</v>
      </c>
      <c r="R536" s="135">
        <f>Q536*H536</f>
        <v>0</v>
      </c>
      <c r="S536" s="135">
        <v>0</v>
      </c>
      <c r="T536" s="134">
        <f>S536*H536</f>
        <v>0</v>
      </c>
      <c r="AR536" s="132" t="s">
        <v>122</v>
      </c>
      <c r="AT536" s="132" t="s">
        <v>110</v>
      </c>
      <c r="AU536" s="132" t="s">
        <v>4</v>
      </c>
      <c r="AY536" s="103" t="s">
        <v>103</v>
      </c>
      <c r="BE536" s="133">
        <f>IF(N536="základní",J536,0)</f>
        <v>0</v>
      </c>
      <c r="BF536" s="133">
        <f>IF(N536="snížená",J536,0)</f>
        <v>0</v>
      </c>
      <c r="BG536" s="133">
        <f>IF(N536="zákl. přenesená",J536,0)</f>
        <v>0</v>
      </c>
      <c r="BH536" s="133">
        <f>IF(N536="sníž. přenesená",J536,0)</f>
        <v>0</v>
      </c>
      <c r="BI536" s="133">
        <f>IF(N536="nulová",J536,0)</f>
        <v>0</v>
      </c>
      <c r="BJ536" s="103" t="s">
        <v>11</v>
      </c>
      <c r="BK536" s="133">
        <f>ROUND(I536*H536,2)</f>
        <v>0</v>
      </c>
      <c r="BL536" s="103" t="s">
        <v>122</v>
      </c>
      <c r="BM536" s="132" t="s">
        <v>904</v>
      </c>
    </row>
    <row r="537" spans="2:65" s="2" customFormat="1" ht="17.399999999999999">
      <c r="B537" s="3"/>
      <c r="D537" s="128" t="s">
        <v>106</v>
      </c>
      <c r="F537" s="131" t="s">
        <v>155</v>
      </c>
      <c r="I537" s="130"/>
      <c r="L537" s="3"/>
      <c r="M537" s="129"/>
      <c r="T537" s="62"/>
      <c r="AT537" s="103" t="s">
        <v>106</v>
      </c>
      <c r="AU537" s="103" t="s">
        <v>4</v>
      </c>
    </row>
    <row r="538" spans="2:65" s="2" customFormat="1">
      <c r="B538" s="3"/>
      <c r="D538" s="160" t="s">
        <v>118</v>
      </c>
      <c r="F538" s="159" t="s">
        <v>903</v>
      </c>
      <c r="I538" s="130"/>
      <c r="L538" s="3"/>
      <c r="M538" s="129"/>
      <c r="T538" s="62"/>
      <c r="AT538" s="103" t="s">
        <v>118</v>
      </c>
      <c r="AU538" s="103" t="s">
        <v>4</v>
      </c>
    </row>
    <row r="539" spans="2:65" s="119" customFormat="1">
      <c r="B539" s="124"/>
      <c r="D539" s="128" t="s">
        <v>104</v>
      </c>
      <c r="F539" s="127" t="s">
        <v>902</v>
      </c>
      <c r="H539" s="126">
        <v>1120.221</v>
      </c>
      <c r="I539" s="125"/>
      <c r="L539" s="124"/>
      <c r="M539" s="162"/>
      <c r="T539" s="161"/>
      <c r="AT539" s="120" t="s">
        <v>104</v>
      </c>
      <c r="AU539" s="120" t="s">
        <v>4</v>
      </c>
      <c r="AV539" s="119" t="s">
        <v>4</v>
      </c>
      <c r="AW539" s="119" t="s">
        <v>81</v>
      </c>
      <c r="AX539" s="119" t="s">
        <v>11</v>
      </c>
      <c r="AY539" s="120" t="s">
        <v>103</v>
      </c>
    </row>
    <row r="540" spans="2:65" s="2" customFormat="1" ht="24.15" customHeight="1">
      <c r="B540" s="3"/>
      <c r="C540" s="145" t="s">
        <v>174</v>
      </c>
      <c r="D540" s="145" t="s">
        <v>110</v>
      </c>
      <c r="E540" s="144" t="s">
        <v>151</v>
      </c>
      <c r="F540" s="143" t="s">
        <v>148</v>
      </c>
      <c r="G540" s="142" t="s">
        <v>123</v>
      </c>
      <c r="H540" s="141">
        <v>58.959000000000003</v>
      </c>
      <c r="I540" s="140"/>
      <c r="J540" s="139">
        <f>ROUND(I540*H540,2)</f>
        <v>0</v>
      </c>
      <c r="K540" s="138"/>
      <c r="L540" s="3"/>
      <c r="M540" s="137" t="s">
        <v>0</v>
      </c>
      <c r="N540" s="136" t="s">
        <v>66</v>
      </c>
      <c r="P540" s="135">
        <f>O540*H540</f>
        <v>0</v>
      </c>
      <c r="Q540" s="135">
        <v>0</v>
      </c>
      <c r="R540" s="135">
        <f>Q540*H540</f>
        <v>0</v>
      </c>
      <c r="S540" s="135">
        <v>0</v>
      </c>
      <c r="T540" s="134">
        <f>S540*H540</f>
        <v>0</v>
      </c>
      <c r="AR540" s="132" t="s">
        <v>122</v>
      </c>
      <c r="AT540" s="132" t="s">
        <v>110</v>
      </c>
      <c r="AU540" s="132" t="s">
        <v>4</v>
      </c>
      <c r="AY540" s="103" t="s">
        <v>103</v>
      </c>
      <c r="BE540" s="133">
        <f>IF(N540="základní",J540,0)</f>
        <v>0</v>
      </c>
      <c r="BF540" s="133">
        <f>IF(N540="snížená",J540,0)</f>
        <v>0</v>
      </c>
      <c r="BG540" s="133">
        <f>IF(N540="zákl. přenesená",J540,0)</f>
        <v>0</v>
      </c>
      <c r="BH540" s="133">
        <f>IF(N540="sníž. přenesená",J540,0)</f>
        <v>0</v>
      </c>
      <c r="BI540" s="133">
        <f>IF(N540="nulová",J540,0)</f>
        <v>0</v>
      </c>
      <c r="BJ540" s="103" t="s">
        <v>11</v>
      </c>
      <c r="BK540" s="133">
        <f>ROUND(I540*H540,2)</f>
        <v>0</v>
      </c>
      <c r="BL540" s="103" t="s">
        <v>122</v>
      </c>
      <c r="BM540" s="132" t="s">
        <v>901</v>
      </c>
    </row>
    <row r="541" spans="2:65" s="2" customFormat="1">
      <c r="B541" s="3"/>
      <c r="D541" s="128" t="s">
        <v>106</v>
      </c>
      <c r="F541" s="131" t="s">
        <v>148</v>
      </c>
      <c r="I541" s="130"/>
      <c r="L541" s="3"/>
      <c r="M541" s="129"/>
      <c r="T541" s="62"/>
      <c r="AT541" s="103" t="s">
        <v>106</v>
      </c>
      <c r="AU541" s="103" t="s">
        <v>4</v>
      </c>
    </row>
    <row r="542" spans="2:65" s="2" customFormat="1" ht="44.25" customHeight="1">
      <c r="B542" s="3"/>
      <c r="C542" s="145" t="s">
        <v>165</v>
      </c>
      <c r="D542" s="145" t="s">
        <v>110</v>
      </c>
      <c r="E542" s="144" t="s">
        <v>145</v>
      </c>
      <c r="F542" s="143" t="s">
        <v>142</v>
      </c>
      <c r="G542" s="142" t="s">
        <v>123</v>
      </c>
      <c r="H542" s="141">
        <v>29.058</v>
      </c>
      <c r="I542" s="140"/>
      <c r="J542" s="139">
        <f>ROUND(I542*H542,2)</f>
        <v>0</v>
      </c>
      <c r="K542" s="138"/>
      <c r="L542" s="3"/>
      <c r="M542" s="137" t="s">
        <v>0</v>
      </c>
      <c r="N542" s="136" t="s">
        <v>66</v>
      </c>
      <c r="P542" s="135">
        <f>O542*H542</f>
        <v>0</v>
      </c>
      <c r="Q542" s="135">
        <v>0</v>
      </c>
      <c r="R542" s="135">
        <f>Q542*H542</f>
        <v>0</v>
      </c>
      <c r="S542" s="135">
        <v>0</v>
      </c>
      <c r="T542" s="134">
        <f>S542*H542</f>
        <v>0</v>
      </c>
      <c r="AR542" s="132" t="s">
        <v>122</v>
      </c>
      <c r="AT542" s="132" t="s">
        <v>110</v>
      </c>
      <c r="AU542" s="132" t="s">
        <v>4</v>
      </c>
      <c r="AY542" s="103" t="s">
        <v>103</v>
      </c>
      <c r="BE542" s="133">
        <f>IF(N542="základní",J542,0)</f>
        <v>0</v>
      </c>
      <c r="BF542" s="133">
        <f>IF(N542="snížená",J542,0)</f>
        <v>0</v>
      </c>
      <c r="BG542" s="133">
        <f>IF(N542="zákl. přenesená",J542,0)</f>
        <v>0</v>
      </c>
      <c r="BH542" s="133">
        <f>IF(N542="sníž. přenesená",J542,0)</f>
        <v>0</v>
      </c>
      <c r="BI542" s="133">
        <f>IF(N542="nulová",J542,0)</f>
        <v>0</v>
      </c>
      <c r="BJ542" s="103" t="s">
        <v>11</v>
      </c>
      <c r="BK542" s="133">
        <f>ROUND(I542*H542,2)</f>
        <v>0</v>
      </c>
      <c r="BL542" s="103" t="s">
        <v>122</v>
      </c>
      <c r="BM542" s="132" t="s">
        <v>900</v>
      </c>
    </row>
    <row r="543" spans="2:65" s="2" customFormat="1" ht="17.399999999999999">
      <c r="B543" s="3"/>
      <c r="D543" s="128" t="s">
        <v>106</v>
      </c>
      <c r="F543" s="131" t="s">
        <v>142</v>
      </c>
      <c r="I543" s="130"/>
      <c r="L543" s="3"/>
      <c r="M543" s="129"/>
      <c r="T543" s="62"/>
      <c r="AT543" s="103" t="s">
        <v>106</v>
      </c>
      <c r="AU543" s="103" t="s">
        <v>4</v>
      </c>
    </row>
    <row r="544" spans="2:65" s="2" customFormat="1" ht="44.25" customHeight="1">
      <c r="B544" s="3"/>
      <c r="C544" s="145" t="s">
        <v>159</v>
      </c>
      <c r="D544" s="145" t="s">
        <v>110</v>
      </c>
      <c r="E544" s="144" t="s">
        <v>139</v>
      </c>
      <c r="F544" s="143" t="s">
        <v>136</v>
      </c>
      <c r="G544" s="142" t="s">
        <v>123</v>
      </c>
      <c r="H544" s="141">
        <v>15.669</v>
      </c>
      <c r="I544" s="140"/>
      <c r="J544" s="139">
        <f>ROUND(I544*H544,2)</f>
        <v>0</v>
      </c>
      <c r="K544" s="138"/>
      <c r="L544" s="3"/>
      <c r="M544" s="137" t="s">
        <v>0</v>
      </c>
      <c r="N544" s="136" t="s">
        <v>66</v>
      </c>
      <c r="P544" s="135">
        <f>O544*H544</f>
        <v>0</v>
      </c>
      <c r="Q544" s="135">
        <v>0</v>
      </c>
      <c r="R544" s="135">
        <f>Q544*H544</f>
        <v>0</v>
      </c>
      <c r="S544" s="135">
        <v>0</v>
      </c>
      <c r="T544" s="134">
        <f>S544*H544</f>
        <v>0</v>
      </c>
      <c r="AR544" s="132" t="s">
        <v>122</v>
      </c>
      <c r="AT544" s="132" t="s">
        <v>110</v>
      </c>
      <c r="AU544" s="132" t="s">
        <v>4</v>
      </c>
      <c r="AY544" s="103" t="s">
        <v>103</v>
      </c>
      <c r="BE544" s="133">
        <f>IF(N544="základní",J544,0)</f>
        <v>0</v>
      </c>
      <c r="BF544" s="133">
        <f>IF(N544="snížená",J544,0)</f>
        <v>0</v>
      </c>
      <c r="BG544" s="133">
        <f>IF(N544="zákl. přenesená",J544,0)</f>
        <v>0</v>
      </c>
      <c r="BH544" s="133">
        <f>IF(N544="sníž. přenesená",J544,0)</f>
        <v>0</v>
      </c>
      <c r="BI544" s="133">
        <f>IF(N544="nulová",J544,0)</f>
        <v>0</v>
      </c>
      <c r="BJ544" s="103" t="s">
        <v>11</v>
      </c>
      <c r="BK544" s="133">
        <f>ROUND(I544*H544,2)</f>
        <v>0</v>
      </c>
      <c r="BL544" s="103" t="s">
        <v>122</v>
      </c>
      <c r="BM544" s="132" t="s">
        <v>899</v>
      </c>
    </row>
    <row r="545" spans="2:65" s="2" customFormat="1" ht="26.1">
      <c r="B545" s="3"/>
      <c r="D545" s="128" t="s">
        <v>106</v>
      </c>
      <c r="F545" s="131" t="s">
        <v>136</v>
      </c>
      <c r="I545" s="130"/>
      <c r="L545" s="3"/>
      <c r="M545" s="129"/>
      <c r="T545" s="62"/>
      <c r="AT545" s="103" t="s">
        <v>106</v>
      </c>
      <c r="AU545" s="103" t="s">
        <v>4</v>
      </c>
    </row>
    <row r="546" spans="2:65" s="2" customFormat="1" ht="44.25" customHeight="1">
      <c r="B546" s="3"/>
      <c r="C546" s="145" t="s">
        <v>152</v>
      </c>
      <c r="D546" s="145" t="s">
        <v>110</v>
      </c>
      <c r="E546" s="144" t="s">
        <v>133</v>
      </c>
      <c r="F546" s="143" t="s">
        <v>130</v>
      </c>
      <c r="G546" s="142" t="s">
        <v>123</v>
      </c>
      <c r="H546" s="141">
        <v>14.231999999999999</v>
      </c>
      <c r="I546" s="140"/>
      <c r="J546" s="139">
        <f>ROUND(I546*H546,2)</f>
        <v>0</v>
      </c>
      <c r="K546" s="138"/>
      <c r="L546" s="3"/>
      <c r="M546" s="137" t="s">
        <v>0</v>
      </c>
      <c r="N546" s="136" t="s">
        <v>66</v>
      </c>
      <c r="P546" s="135">
        <f>O546*H546</f>
        <v>0</v>
      </c>
      <c r="Q546" s="135">
        <v>0</v>
      </c>
      <c r="R546" s="135">
        <f>Q546*H546</f>
        <v>0</v>
      </c>
      <c r="S546" s="135">
        <v>0</v>
      </c>
      <c r="T546" s="134">
        <f>S546*H546</f>
        <v>0</v>
      </c>
      <c r="AR546" s="132" t="s">
        <v>122</v>
      </c>
      <c r="AT546" s="132" t="s">
        <v>110</v>
      </c>
      <c r="AU546" s="132" t="s">
        <v>4</v>
      </c>
      <c r="AY546" s="103" t="s">
        <v>103</v>
      </c>
      <c r="BE546" s="133">
        <f>IF(N546="základní",J546,0)</f>
        <v>0</v>
      </c>
      <c r="BF546" s="133">
        <f>IF(N546="snížená",J546,0)</f>
        <v>0</v>
      </c>
      <c r="BG546" s="133">
        <f>IF(N546="zákl. přenesená",J546,0)</f>
        <v>0</v>
      </c>
      <c r="BH546" s="133">
        <f>IF(N546="sníž. přenesená",J546,0)</f>
        <v>0</v>
      </c>
      <c r="BI546" s="133">
        <f>IF(N546="nulová",J546,0)</f>
        <v>0</v>
      </c>
      <c r="BJ546" s="103" t="s">
        <v>11</v>
      </c>
      <c r="BK546" s="133">
        <f>ROUND(I546*H546,2)</f>
        <v>0</v>
      </c>
      <c r="BL546" s="103" t="s">
        <v>122</v>
      </c>
      <c r="BM546" s="132" t="s">
        <v>898</v>
      </c>
    </row>
    <row r="547" spans="2:65" s="2" customFormat="1" ht="17.399999999999999">
      <c r="B547" s="3"/>
      <c r="D547" s="128" t="s">
        <v>106</v>
      </c>
      <c r="F547" s="131" t="s">
        <v>130</v>
      </c>
      <c r="I547" s="130"/>
      <c r="L547" s="3"/>
      <c r="M547" s="129"/>
      <c r="T547" s="62"/>
      <c r="AT547" s="103" t="s">
        <v>106</v>
      </c>
      <c r="AU547" s="103" t="s">
        <v>4</v>
      </c>
    </row>
    <row r="548" spans="2:65" s="146" customFormat="1" ht="22.8" customHeight="1">
      <c r="B548" s="153"/>
      <c r="D548" s="148" t="s">
        <v>12</v>
      </c>
      <c r="E548" s="156" t="s">
        <v>128</v>
      </c>
      <c r="F548" s="156" t="s">
        <v>127</v>
      </c>
      <c r="I548" s="155"/>
      <c r="J548" s="154">
        <f>BK548</f>
        <v>0</v>
      </c>
      <c r="L548" s="153"/>
      <c r="M548" s="152"/>
      <c r="P548" s="151">
        <f>SUM(P549:P550)</f>
        <v>0</v>
      </c>
      <c r="R548" s="151">
        <f>SUM(R549:R550)</f>
        <v>0</v>
      </c>
      <c r="T548" s="150">
        <f>SUM(T549:T550)</f>
        <v>0</v>
      </c>
      <c r="AR548" s="148" t="s">
        <v>11</v>
      </c>
      <c r="AT548" s="149" t="s">
        <v>12</v>
      </c>
      <c r="AU548" s="149" t="s">
        <v>11</v>
      </c>
      <c r="AY548" s="148" t="s">
        <v>103</v>
      </c>
      <c r="BK548" s="147">
        <f>SUM(BK549:BK550)</f>
        <v>0</v>
      </c>
    </row>
    <row r="549" spans="2:65" s="2" customFormat="1" ht="49.05" customHeight="1">
      <c r="B549" s="3"/>
      <c r="C549" s="145" t="s">
        <v>146</v>
      </c>
      <c r="D549" s="145" t="s">
        <v>110</v>
      </c>
      <c r="E549" s="144" t="s">
        <v>125</v>
      </c>
      <c r="F549" s="143" t="s">
        <v>896</v>
      </c>
      <c r="G549" s="142" t="s">
        <v>123</v>
      </c>
      <c r="H549" s="141">
        <v>15.762</v>
      </c>
      <c r="I549" s="140"/>
      <c r="J549" s="139">
        <f>ROUND(I549*H549,2)</f>
        <v>0</v>
      </c>
      <c r="K549" s="138"/>
      <c r="L549" s="3"/>
      <c r="M549" s="137" t="s">
        <v>0</v>
      </c>
      <c r="N549" s="136" t="s">
        <v>66</v>
      </c>
      <c r="P549" s="135">
        <f>O549*H549</f>
        <v>0</v>
      </c>
      <c r="Q549" s="135">
        <v>0</v>
      </c>
      <c r="R549" s="135">
        <f>Q549*H549</f>
        <v>0</v>
      </c>
      <c r="S549" s="135">
        <v>0</v>
      </c>
      <c r="T549" s="134">
        <f>S549*H549</f>
        <v>0</v>
      </c>
      <c r="AR549" s="132" t="s">
        <v>122</v>
      </c>
      <c r="AT549" s="132" t="s">
        <v>110</v>
      </c>
      <c r="AU549" s="132" t="s">
        <v>4</v>
      </c>
      <c r="AY549" s="103" t="s">
        <v>103</v>
      </c>
      <c r="BE549" s="133">
        <f>IF(N549="základní",J549,0)</f>
        <v>0</v>
      </c>
      <c r="BF549" s="133">
        <f>IF(N549="snížená",J549,0)</f>
        <v>0</v>
      </c>
      <c r="BG549" s="133">
        <f>IF(N549="zákl. přenesená",J549,0)</f>
        <v>0</v>
      </c>
      <c r="BH549" s="133">
        <f>IF(N549="sníž. přenesená",J549,0)</f>
        <v>0</v>
      </c>
      <c r="BI549" s="133">
        <f>IF(N549="nulová",J549,0)</f>
        <v>0</v>
      </c>
      <c r="BJ549" s="103" t="s">
        <v>11</v>
      </c>
      <c r="BK549" s="133">
        <f>ROUND(I549*H549,2)</f>
        <v>0</v>
      </c>
      <c r="BL549" s="103" t="s">
        <v>122</v>
      </c>
      <c r="BM549" s="132" t="s">
        <v>897</v>
      </c>
    </row>
    <row r="550" spans="2:65" s="2" customFormat="1" ht="26.1">
      <c r="B550" s="3"/>
      <c r="D550" s="128" t="s">
        <v>106</v>
      </c>
      <c r="F550" s="131" t="s">
        <v>896</v>
      </c>
      <c r="I550" s="130"/>
      <c r="L550" s="3"/>
      <c r="M550" s="129"/>
      <c r="T550" s="62"/>
      <c r="AT550" s="103" t="s">
        <v>106</v>
      </c>
      <c r="AU550" s="103" t="s">
        <v>4</v>
      </c>
    </row>
    <row r="551" spans="2:65" s="146" customFormat="1" ht="25.9" customHeight="1">
      <c r="B551" s="153"/>
      <c r="D551" s="148" t="s">
        <v>12</v>
      </c>
      <c r="E551" s="158" t="s">
        <v>117</v>
      </c>
      <c r="F551" s="158" t="s">
        <v>116</v>
      </c>
      <c r="I551" s="155"/>
      <c r="J551" s="157">
        <f>BK551</f>
        <v>0</v>
      </c>
      <c r="L551" s="153"/>
      <c r="M551" s="152"/>
      <c r="P551" s="151">
        <f>P552</f>
        <v>0</v>
      </c>
      <c r="R551" s="151">
        <f>R552</f>
        <v>4.81E-3</v>
      </c>
      <c r="T551" s="150">
        <f>T552</f>
        <v>0</v>
      </c>
      <c r="AR551" s="148" t="s">
        <v>4</v>
      </c>
      <c r="AT551" s="149" t="s">
        <v>12</v>
      </c>
      <c r="AU551" s="149" t="s">
        <v>30</v>
      </c>
      <c r="AY551" s="148" t="s">
        <v>103</v>
      </c>
      <c r="BK551" s="147">
        <f>BK552</f>
        <v>0</v>
      </c>
    </row>
    <row r="552" spans="2:65" s="146" customFormat="1" ht="22.8" customHeight="1">
      <c r="B552" s="153"/>
      <c r="D552" s="148" t="s">
        <v>12</v>
      </c>
      <c r="E552" s="156" t="s">
        <v>895</v>
      </c>
      <c r="F552" s="156" t="s">
        <v>894</v>
      </c>
      <c r="I552" s="155"/>
      <c r="J552" s="154">
        <f>BK552</f>
        <v>0</v>
      </c>
      <c r="L552" s="153"/>
      <c r="M552" s="152"/>
      <c r="P552" s="151">
        <f>SUM(P553:P555)</f>
        <v>0</v>
      </c>
      <c r="R552" s="151">
        <f>SUM(R553:R555)</f>
        <v>4.81E-3</v>
      </c>
      <c r="T552" s="150">
        <f>SUM(T553:T555)</f>
        <v>0</v>
      </c>
      <c r="AR552" s="148" t="s">
        <v>4</v>
      </c>
      <c r="AT552" s="149" t="s">
        <v>12</v>
      </c>
      <c r="AU552" s="149" t="s">
        <v>11</v>
      </c>
      <c r="AY552" s="148" t="s">
        <v>103</v>
      </c>
      <c r="BK552" s="147">
        <f>SUM(BK553:BK555)</f>
        <v>0</v>
      </c>
    </row>
    <row r="553" spans="2:65" s="2" customFormat="1" ht="21.75" customHeight="1">
      <c r="B553" s="3"/>
      <c r="C553" s="145" t="s">
        <v>140</v>
      </c>
      <c r="D553" s="145" t="s">
        <v>110</v>
      </c>
      <c r="E553" s="144" t="s">
        <v>893</v>
      </c>
      <c r="F553" s="143" t="s">
        <v>892</v>
      </c>
      <c r="G553" s="142" t="s">
        <v>237</v>
      </c>
      <c r="H553" s="141">
        <v>13</v>
      </c>
      <c r="I553" s="140"/>
      <c r="J553" s="139">
        <f>ROUND(I553*H553,2)</f>
        <v>0</v>
      </c>
      <c r="K553" s="138"/>
      <c r="L553" s="3"/>
      <c r="M553" s="137" t="s">
        <v>0</v>
      </c>
      <c r="N553" s="136" t="s">
        <v>66</v>
      </c>
      <c r="P553" s="135">
        <f>O553*H553</f>
        <v>0</v>
      </c>
      <c r="Q553" s="135">
        <v>3.6999999999999999E-4</v>
      </c>
      <c r="R553" s="135">
        <f>Q553*H553</f>
        <v>4.81E-3</v>
      </c>
      <c r="S553" s="135">
        <v>0</v>
      </c>
      <c r="T553" s="134">
        <f>S553*H553</f>
        <v>0</v>
      </c>
      <c r="AR553" s="132" t="s">
        <v>109</v>
      </c>
      <c r="AT553" s="132" t="s">
        <v>110</v>
      </c>
      <c r="AU553" s="132" t="s">
        <v>4</v>
      </c>
      <c r="AY553" s="103" t="s">
        <v>103</v>
      </c>
      <c r="BE553" s="133">
        <f>IF(N553="základní",J553,0)</f>
        <v>0</v>
      </c>
      <c r="BF553" s="133">
        <f>IF(N553="snížená",J553,0)</f>
        <v>0</v>
      </c>
      <c r="BG553" s="133">
        <f>IF(N553="zákl. přenesená",J553,0)</f>
        <v>0</v>
      </c>
      <c r="BH553" s="133">
        <f>IF(N553="sníž. přenesená",J553,0)</f>
        <v>0</v>
      </c>
      <c r="BI553" s="133">
        <f>IF(N553="nulová",J553,0)</f>
        <v>0</v>
      </c>
      <c r="BJ553" s="103" t="s">
        <v>11</v>
      </c>
      <c r="BK553" s="133">
        <f>ROUND(I553*H553,2)</f>
        <v>0</v>
      </c>
      <c r="BL553" s="103" t="s">
        <v>109</v>
      </c>
      <c r="BM553" s="132" t="s">
        <v>891</v>
      </c>
    </row>
    <row r="554" spans="2:65" s="2" customFormat="1" ht="17.399999999999999">
      <c r="B554" s="3"/>
      <c r="D554" s="128" t="s">
        <v>106</v>
      </c>
      <c r="F554" s="131" t="s">
        <v>890</v>
      </c>
      <c r="I554" s="130"/>
      <c r="L554" s="3"/>
      <c r="M554" s="129"/>
      <c r="T554" s="62"/>
      <c r="AT554" s="103" t="s">
        <v>106</v>
      </c>
      <c r="AU554" s="103" t="s">
        <v>4</v>
      </c>
    </row>
    <row r="555" spans="2:65" s="2" customFormat="1">
      <c r="B555" s="3"/>
      <c r="D555" s="160" t="s">
        <v>118</v>
      </c>
      <c r="F555" s="159" t="s">
        <v>889</v>
      </c>
      <c r="I555" s="130"/>
      <c r="L555" s="3"/>
      <c r="M555" s="129"/>
      <c r="T555" s="62"/>
      <c r="AT555" s="103" t="s">
        <v>118</v>
      </c>
      <c r="AU555" s="103" t="s">
        <v>4</v>
      </c>
    </row>
    <row r="556" spans="2:65" s="146" customFormat="1" ht="25.9" customHeight="1">
      <c r="B556" s="153"/>
      <c r="D556" s="148" t="s">
        <v>12</v>
      </c>
      <c r="E556" s="158" t="s">
        <v>373</v>
      </c>
      <c r="F556" s="158" t="s">
        <v>888</v>
      </c>
      <c r="I556" s="155"/>
      <c r="J556" s="157">
        <f>BK556</f>
        <v>0</v>
      </c>
      <c r="L556" s="153"/>
      <c r="M556" s="152"/>
      <c r="P556" s="151">
        <f>P557</f>
        <v>0</v>
      </c>
      <c r="R556" s="151">
        <f>R557</f>
        <v>0</v>
      </c>
      <c r="T556" s="150">
        <f>T557</f>
        <v>0</v>
      </c>
      <c r="AR556" s="148" t="s">
        <v>559</v>
      </c>
      <c r="AT556" s="149" t="s">
        <v>12</v>
      </c>
      <c r="AU556" s="149" t="s">
        <v>30</v>
      </c>
      <c r="AY556" s="148" t="s">
        <v>103</v>
      </c>
      <c r="BK556" s="147">
        <f>BK557</f>
        <v>0</v>
      </c>
    </row>
    <row r="557" spans="2:65" s="146" customFormat="1" ht="22.8" customHeight="1">
      <c r="B557" s="153"/>
      <c r="D557" s="148" t="s">
        <v>12</v>
      </c>
      <c r="E557" s="156" t="s">
        <v>887</v>
      </c>
      <c r="F557" s="156" t="s">
        <v>886</v>
      </c>
      <c r="I557" s="155"/>
      <c r="J557" s="154">
        <f>BK557</f>
        <v>0</v>
      </c>
      <c r="L557" s="153"/>
      <c r="M557" s="152"/>
      <c r="P557" s="151">
        <f>SUM(P558:P562)</f>
        <v>0</v>
      </c>
      <c r="R557" s="151">
        <f>SUM(R558:R562)</f>
        <v>0</v>
      </c>
      <c r="T557" s="150">
        <f>SUM(T558:T562)</f>
        <v>0</v>
      </c>
      <c r="AR557" s="148" t="s">
        <v>559</v>
      </c>
      <c r="AT557" s="149" t="s">
        <v>12</v>
      </c>
      <c r="AU557" s="149" t="s">
        <v>11</v>
      </c>
      <c r="AY557" s="148" t="s">
        <v>103</v>
      </c>
      <c r="BK557" s="147">
        <f>SUM(BK558:BK562)</f>
        <v>0</v>
      </c>
    </row>
    <row r="558" spans="2:65" s="2" customFormat="1" ht="24.15" customHeight="1">
      <c r="B558" s="3"/>
      <c r="C558" s="145" t="s">
        <v>134</v>
      </c>
      <c r="D558" s="145" t="s">
        <v>110</v>
      </c>
      <c r="E558" s="144" t="s">
        <v>885</v>
      </c>
      <c r="F558" s="143" t="s">
        <v>884</v>
      </c>
      <c r="G558" s="142" t="s">
        <v>179</v>
      </c>
      <c r="H558" s="141">
        <v>11</v>
      </c>
      <c r="I558" s="140"/>
      <c r="J558" s="139">
        <f>ROUND(I558*H558,2)</f>
        <v>0</v>
      </c>
      <c r="K558" s="138"/>
      <c r="L558" s="3"/>
      <c r="M558" s="137" t="s">
        <v>0</v>
      </c>
      <c r="N558" s="136" t="s">
        <v>66</v>
      </c>
      <c r="P558" s="135">
        <f>O558*H558</f>
        <v>0</v>
      </c>
      <c r="Q558" s="135">
        <v>0</v>
      </c>
      <c r="R558" s="135">
        <f>Q558*H558</f>
        <v>0</v>
      </c>
      <c r="S558" s="135">
        <v>0</v>
      </c>
      <c r="T558" s="134">
        <f>S558*H558</f>
        <v>0</v>
      </c>
      <c r="AR558" s="132" t="s">
        <v>436</v>
      </c>
      <c r="AT558" s="132" t="s">
        <v>110</v>
      </c>
      <c r="AU558" s="132" t="s">
        <v>4</v>
      </c>
      <c r="AY558" s="103" t="s">
        <v>103</v>
      </c>
      <c r="BE558" s="133">
        <f>IF(N558="základní",J558,0)</f>
        <v>0</v>
      </c>
      <c r="BF558" s="133">
        <f>IF(N558="snížená",J558,0)</f>
        <v>0</v>
      </c>
      <c r="BG558" s="133">
        <f>IF(N558="zákl. přenesená",J558,0)</f>
        <v>0</v>
      </c>
      <c r="BH558" s="133">
        <f>IF(N558="sníž. přenesená",J558,0)</f>
        <v>0</v>
      </c>
      <c r="BI558" s="133">
        <f>IF(N558="nulová",J558,0)</f>
        <v>0</v>
      </c>
      <c r="BJ558" s="103" t="s">
        <v>11</v>
      </c>
      <c r="BK558" s="133">
        <f>ROUND(I558*H558,2)</f>
        <v>0</v>
      </c>
      <c r="BL558" s="103" t="s">
        <v>436</v>
      </c>
      <c r="BM558" s="132" t="s">
        <v>883</v>
      </c>
    </row>
    <row r="559" spans="2:65" s="2" customFormat="1" ht="17.399999999999999">
      <c r="B559" s="3"/>
      <c r="D559" s="128" t="s">
        <v>106</v>
      </c>
      <c r="F559" s="131" t="s">
        <v>882</v>
      </c>
      <c r="I559" s="130"/>
      <c r="L559" s="3"/>
      <c r="M559" s="129"/>
      <c r="T559" s="62"/>
      <c r="AT559" s="103" t="s">
        <v>106</v>
      </c>
      <c r="AU559" s="103" t="s">
        <v>4</v>
      </c>
    </row>
    <row r="560" spans="2:65" s="2" customFormat="1">
      <c r="B560" s="3"/>
      <c r="D560" s="160" t="s">
        <v>118</v>
      </c>
      <c r="F560" s="159" t="s">
        <v>881</v>
      </c>
      <c r="I560" s="130"/>
      <c r="L560" s="3"/>
      <c r="M560" s="129"/>
      <c r="T560" s="62"/>
      <c r="AT560" s="103" t="s">
        <v>118</v>
      </c>
      <c r="AU560" s="103" t="s">
        <v>4</v>
      </c>
    </row>
    <row r="561" spans="2:51" s="2" customFormat="1" ht="18">
      <c r="B561" s="3"/>
      <c r="D561" s="128" t="s">
        <v>218</v>
      </c>
      <c r="F561" s="171" t="s">
        <v>880</v>
      </c>
      <c r="I561" s="130"/>
      <c r="L561" s="3"/>
      <c r="M561" s="129"/>
      <c r="T561" s="62"/>
      <c r="AT561" s="103" t="s">
        <v>218</v>
      </c>
      <c r="AU561" s="103" t="s">
        <v>4</v>
      </c>
    </row>
    <row r="562" spans="2:51" s="119" customFormat="1">
      <c r="B562" s="124"/>
      <c r="D562" s="128" t="s">
        <v>104</v>
      </c>
      <c r="E562" s="120" t="s">
        <v>0</v>
      </c>
      <c r="F562" s="127" t="s">
        <v>879</v>
      </c>
      <c r="H562" s="126">
        <v>11</v>
      </c>
      <c r="I562" s="125"/>
      <c r="L562" s="124"/>
      <c r="M562" s="123"/>
      <c r="N562" s="122"/>
      <c r="O562" s="122"/>
      <c r="P562" s="122"/>
      <c r="Q562" s="122"/>
      <c r="R562" s="122"/>
      <c r="S562" s="122"/>
      <c r="T562" s="121"/>
      <c r="AT562" s="120" t="s">
        <v>104</v>
      </c>
      <c r="AU562" s="120" t="s">
        <v>4</v>
      </c>
      <c r="AV562" s="119" t="s">
        <v>4</v>
      </c>
      <c r="AW562" s="119" t="s">
        <v>74</v>
      </c>
      <c r="AX562" s="119" t="s">
        <v>11</v>
      </c>
      <c r="AY562" s="120" t="s">
        <v>103</v>
      </c>
    </row>
    <row r="563" spans="2:51" s="2" customFormat="1" ht="7" customHeight="1">
      <c r="B563" s="5"/>
      <c r="C563" s="4"/>
      <c r="D563" s="4"/>
      <c r="E563" s="4"/>
      <c r="F563" s="4"/>
      <c r="G563" s="4"/>
      <c r="H563" s="4"/>
      <c r="I563" s="4"/>
      <c r="J563" s="4"/>
      <c r="K563" s="4"/>
      <c r="L563" s="3"/>
    </row>
  </sheetData>
  <sheetProtection algorithmName="SHA-512" hashValue="yReu9WEZqFD4UTuyD7+vkgPJxOgVwpjce0mrckXixIentz5Z06p+T8oNyBr8p8EygtPyNaU6zEnpusqrsRe5BQ==" saltValue="8iByezSX1+5xknWGfBA+IoSUj4gK2g6SCuYcypPkqbzDFX0zOocutGHaOp30GPJzBFL8XUJGnPIkb2Q4LW7cBA==" spinCount="100000" sheet="1" objects="1" scenarios="1" formatColumns="0" formatRows="0" autoFilter="0"/>
  <autoFilter ref="C97:K562" xr:uid="{00000000-0009-0000-0000-000002000000}"/>
  <mergeCells count="12">
    <mergeCell ref="E20:H20"/>
    <mergeCell ref="E29:H29"/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</mergeCells>
  <hyperlinks>
    <hyperlink ref="F106" r:id="rId1" xr:uid="{F9E3ECF6-5906-4279-80B1-6C1170199B46}"/>
    <hyperlink ref="F110" r:id="rId2" xr:uid="{D95D9F7F-A623-4C07-9D65-94A675FEA963}"/>
    <hyperlink ref="F113" r:id="rId3" xr:uid="{1AE5BECC-BB1A-4227-8C17-1B6349F400EF}"/>
    <hyperlink ref="F120" r:id="rId4" xr:uid="{1908342C-7CE8-47F0-B786-51E7C64813E6}"/>
    <hyperlink ref="F128" r:id="rId5" xr:uid="{EC5269A0-3BFB-4C96-AC4D-4390857C0D5D}"/>
    <hyperlink ref="F132" r:id="rId6" xr:uid="{BE62D857-2070-4693-B95E-09E82D2AC3E1}"/>
    <hyperlink ref="F143" r:id="rId7" xr:uid="{6592C151-DDF4-417B-8C39-CB87E866B2A6}"/>
    <hyperlink ref="F150" r:id="rId8" xr:uid="{50F7D3DE-97D0-4F03-B7E3-27E11C90CAD3}"/>
    <hyperlink ref="F161" r:id="rId9" xr:uid="{5C5B55C5-9A6C-4245-A7CE-C0E831E35203}"/>
    <hyperlink ref="F174" r:id="rId10" xr:uid="{584A15D9-6229-4F74-B222-5630640553A1}"/>
    <hyperlink ref="F178" r:id="rId11" xr:uid="{6CB313E5-341C-4903-8577-88E87CC07136}"/>
    <hyperlink ref="F182" r:id="rId12" xr:uid="{0C4E66C1-1C11-41CB-A6F7-6A0BB0502DEA}"/>
    <hyperlink ref="F208" r:id="rId13" xr:uid="{8CC38079-356B-4F09-BA50-AD1FF15768CF}"/>
    <hyperlink ref="F214" r:id="rId14" xr:uid="{0BC78E75-EACE-417C-B844-88CEC77BFDFF}"/>
    <hyperlink ref="F220" r:id="rId15" xr:uid="{44E6231D-1D1B-4730-8D65-753557BB793F}"/>
    <hyperlink ref="F224" r:id="rId16" xr:uid="{1F2058CD-455A-4934-9305-14D6FE890D13}"/>
    <hyperlink ref="F228" r:id="rId17" xr:uid="{387C5795-7765-4BF7-A34E-ED1FA16BD935}"/>
    <hyperlink ref="F232" r:id="rId18" xr:uid="{7EFBA7ED-0B61-4F80-B432-0E19A097B126}"/>
    <hyperlink ref="F363" r:id="rId19" xr:uid="{3F4752E8-494F-47A9-9C35-4E8146AA07DB}"/>
    <hyperlink ref="F369" r:id="rId20" xr:uid="{892DBF1D-4BB2-4F88-9CAE-F137AF098CF3}"/>
    <hyperlink ref="F373" r:id="rId21" xr:uid="{D6860E63-8D73-46EF-8E55-CB60BB381BC4}"/>
    <hyperlink ref="F377" r:id="rId22" xr:uid="{E76C7C45-5D10-46F6-8DA2-1A87C2A4FBFE}"/>
    <hyperlink ref="F383" r:id="rId23" xr:uid="{EBBFDC01-E473-4352-B710-DAEB8AF43ECA}"/>
    <hyperlink ref="F389" r:id="rId24" xr:uid="{AAE0515F-E92F-42ED-A248-B248D64E87BB}"/>
    <hyperlink ref="F395" r:id="rId25" xr:uid="{E0FFE0C4-4618-401F-AAEE-2DB079CFE20E}"/>
    <hyperlink ref="F401" r:id="rId26" xr:uid="{069CE081-4E69-4A62-AF8F-EA09D7471845}"/>
    <hyperlink ref="F407" r:id="rId27" xr:uid="{D55AA41A-BA45-4B17-9854-F311D8FC47C9}"/>
    <hyperlink ref="F417" r:id="rId28" xr:uid="{A83E9BBB-5BC4-4C20-B787-2AE95142E714}"/>
    <hyperlink ref="F457" r:id="rId29" xr:uid="{80EAE2F1-6DA7-4227-AFA5-45EA8832E4C2}"/>
    <hyperlink ref="F460" r:id="rId30" xr:uid="{C2F3A735-3057-47DF-81A9-B3D81AE97A40}"/>
    <hyperlink ref="F463" r:id="rId31" xr:uid="{75A8E197-EBCE-4F7A-B8BF-9881BC4FF935}"/>
    <hyperlink ref="F466" r:id="rId32" xr:uid="{CD26B441-F9DB-437F-B5C0-B05838D38362}"/>
    <hyperlink ref="F469" r:id="rId33" xr:uid="{9CC1E88F-EFA9-459A-8A7C-F4B92050A23D}"/>
    <hyperlink ref="F472" r:id="rId34" xr:uid="{763AB9A2-4E7E-4810-908E-F8D896AD3BD6}"/>
    <hyperlink ref="F482" r:id="rId35" xr:uid="{45ED71C5-7E1F-44DA-B07C-C57B044B0C76}"/>
    <hyperlink ref="F496" r:id="rId36" xr:uid="{B28BD00E-2E50-4651-B2BB-CE22A75280B3}"/>
    <hyperlink ref="F514" r:id="rId37" xr:uid="{735FFCFE-DDB0-42BF-8B19-9575776E4093}"/>
    <hyperlink ref="F522" r:id="rId38" xr:uid="{5DD27ED1-FD71-404A-87B5-390B5D2D7F0B}"/>
    <hyperlink ref="F525" r:id="rId39" xr:uid="{DA7744C7-4826-4B75-919E-071CE07E8C5E}"/>
    <hyperlink ref="F528" r:id="rId40" xr:uid="{80E02702-4A46-4C5F-8131-E77B7D8C99CA}"/>
    <hyperlink ref="F532" r:id="rId41" xr:uid="{A4BBA223-AF8F-4B15-B273-78B1262E359C}"/>
    <hyperlink ref="F538" r:id="rId42" xr:uid="{40E59DDD-3D67-49C9-8791-4546AF6F2431}"/>
    <hyperlink ref="F555" r:id="rId43" xr:uid="{72365190-87E0-403D-AFFB-E793C7E629B7}"/>
    <hyperlink ref="F560" r:id="rId44" xr:uid="{6FE37A5F-9484-4317-8D65-ABB40C09B557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50D91-DACB-4F67-9566-11D7A9141DB1}">
  <sheetPr>
    <pageSetUpPr fitToPage="1"/>
  </sheetPr>
  <dimension ref="B2:BM118"/>
  <sheetViews>
    <sheetView showGridLines="0" workbookViewId="0"/>
  </sheetViews>
  <sheetFormatPr defaultRowHeight="10.199999999999999"/>
  <cols>
    <col min="1" max="1" width="6.578125" style="1" customWidth="1"/>
    <col min="2" max="2" width="0.9453125" style="1" customWidth="1"/>
    <col min="3" max="3" width="3.26171875" style="1" customWidth="1"/>
    <col min="4" max="4" width="3.41796875" style="1" customWidth="1"/>
    <col min="5" max="5" width="13.5234375" style="1" customWidth="1"/>
    <col min="6" max="6" width="40.1015625" style="1" customWidth="1"/>
    <col min="7" max="7" width="5.89453125" style="1" customWidth="1"/>
    <col min="8" max="8" width="11.05078125" style="1" customWidth="1"/>
    <col min="9" max="9" width="12.47265625" style="1" customWidth="1"/>
    <col min="10" max="10" width="17.62890625" style="1" customWidth="1"/>
    <col min="11" max="11" width="17.62890625" style="1" hidden="1" customWidth="1"/>
    <col min="12" max="12" width="7.3671875" style="1" customWidth="1"/>
    <col min="13" max="13" width="8.5234375" style="1" hidden="1" customWidth="1"/>
    <col min="14" max="14" width="8.83984375" style="1"/>
    <col min="15" max="20" width="11.15625" style="1" hidden="1" customWidth="1"/>
    <col min="21" max="21" width="12.89453125" style="1" hidden="1" customWidth="1"/>
    <col min="22" max="22" width="9.734375" style="1" customWidth="1"/>
    <col min="23" max="23" width="12.89453125" style="1" customWidth="1"/>
    <col min="24" max="24" width="9.734375" style="1" customWidth="1"/>
    <col min="25" max="25" width="11.83984375" style="1" customWidth="1"/>
    <col min="26" max="26" width="8.68359375" style="1" customWidth="1"/>
    <col min="27" max="27" width="11.83984375" style="1" customWidth="1"/>
    <col min="28" max="28" width="12.89453125" style="1" customWidth="1"/>
    <col min="29" max="29" width="8.68359375" style="1" customWidth="1"/>
    <col min="30" max="30" width="11.83984375" style="1" customWidth="1"/>
    <col min="31" max="31" width="12.89453125" style="1" customWidth="1"/>
    <col min="32" max="16384" width="8.83984375" style="1"/>
  </cols>
  <sheetData>
    <row r="2" spans="2:46" ht="37" customHeight="1"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AT2" s="103" t="s">
        <v>16</v>
      </c>
    </row>
    <row r="3" spans="2:46" ht="7" customHeight="1">
      <c r="B3" s="117"/>
      <c r="C3" s="116"/>
      <c r="D3" s="116"/>
      <c r="E3" s="116"/>
      <c r="F3" s="116"/>
      <c r="G3" s="116"/>
      <c r="H3" s="116"/>
      <c r="I3" s="116"/>
      <c r="J3" s="116"/>
      <c r="K3" s="116"/>
      <c r="L3" s="100"/>
      <c r="AT3" s="103" t="s">
        <v>4</v>
      </c>
    </row>
    <row r="4" spans="2:46" ht="25" customHeight="1">
      <c r="B4" s="100"/>
      <c r="D4" s="77" t="s">
        <v>878</v>
      </c>
      <c r="L4" s="100"/>
      <c r="M4" s="239" t="s">
        <v>95</v>
      </c>
      <c r="AT4" s="103" t="s">
        <v>81</v>
      </c>
    </row>
    <row r="5" spans="2:46" ht="7" customHeight="1">
      <c r="B5" s="100"/>
      <c r="L5" s="100"/>
    </row>
    <row r="6" spans="2:46" ht="12" customHeight="1">
      <c r="B6" s="100"/>
      <c r="D6" s="67" t="s">
        <v>56</v>
      </c>
      <c r="L6" s="100"/>
    </row>
    <row r="7" spans="2:46" ht="16.5" customHeight="1">
      <c r="B7" s="100"/>
      <c r="E7" s="211" t="str">
        <f>'Rekapitulace stavby'!K6</f>
        <v>Holice - Podhráz - výměna vodovodu LT80</v>
      </c>
      <c r="F7" s="212"/>
      <c r="G7" s="212"/>
      <c r="H7" s="212"/>
      <c r="L7" s="100"/>
    </row>
    <row r="8" spans="2:46" ht="12" customHeight="1">
      <c r="B8" s="100"/>
      <c r="D8" s="67" t="s">
        <v>862</v>
      </c>
      <c r="L8" s="100"/>
    </row>
    <row r="9" spans="2:46" s="2" customFormat="1" ht="16.5" customHeight="1">
      <c r="B9" s="3"/>
      <c r="E9" s="211" t="s">
        <v>1286</v>
      </c>
      <c r="F9" s="210"/>
      <c r="G9" s="210"/>
      <c r="H9" s="210"/>
      <c r="L9" s="3"/>
    </row>
    <row r="10" spans="2:46" s="2" customFormat="1" ht="12" customHeight="1">
      <c r="B10" s="3"/>
      <c r="D10" s="67" t="s">
        <v>860</v>
      </c>
      <c r="L10" s="3"/>
    </row>
    <row r="11" spans="2:46" s="2" customFormat="1" ht="16.5" customHeight="1">
      <c r="B11" s="3"/>
      <c r="E11" s="75" t="s">
        <v>1286</v>
      </c>
      <c r="F11" s="210"/>
      <c r="G11" s="210"/>
      <c r="H11" s="210"/>
      <c r="L11" s="3"/>
    </row>
    <row r="12" spans="2:46" s="2" customFormat="1">
      <c r="B12" s="3"/>
      <c r="L12" s="3"/>
    </row>
    <row r="13" spans="2:46" s="2" customFormat="1" ht="12" customHeight="1">
      <c r="B13" s="3"/>
      <c r="D13" s="67" t="s">
        <v>89</v>
      </c>
      <c r="F13" s="7" t="s">
        <v>0</v>
      </c>
      <c r="I13" s="67" t="s">
        <v>88</v>
      </c>
      <c r="J13" s="7" t="s">
        <v>0</v>
      </c>
      <c r="L13" s="3"/>
    </row>
    <row r="14" spans="2:46" s="2" customFormat="1" ht="12" customHeight="1">
      <c r="B14" s="3"/>
      <c r="D14" s="67" t="s">
        <v>55</v>
      </c>
      <c r="F14" s="7" t="s">
        <v>87</v>
      </c>
      <c r="I14" s="67" t="s">
        <v>54</v>
      </c>
      <c r="J14" s="209" t="str">
        <f>'Rekapitulace stavby'!AN8</f>
        <v>25. 4. 2024</v>
      </c>
      <c r="L14" s="3"/>
    </row>
    <row r="15" spans="2:46" s="2" customFormat="1" ht="10.8" customHeight="1">
      <c r="B15" s="3"/>
      <c r="L15" s="3"/>
    </row>
    <row r="16" spans="2:46" s="2" customFormat="1" ht="12" customHeight="1">
      <c r="B16" s="3"/>
      <c r="D16" s="67" t="s">
        <v>53</v>
      </c>
      <c r="I16" s="67" t="s">
        <v>80</v>
      </c>
      <c r="J16" s="7" t="s">
        <v>85</v>
      </c>
      <c r="L16" s="3"/>
    </row>
    <row r="17" spans="2:12" s="2" customFormat="1" ht="18" customHeight="1">
      <c r="B17" s="3"/>
      <c r="E17" s="7" t="s">
        <v>84</v>
      </c>
      <c r="I17" s="67" t="s">
        <v>76</v>
      </c>
      <c r="J17" s="7" t="s">
        <v>83</v>
      </c>
      <c r="L17" s="3"/>
    </row>
    <row r="18" spans="2:12" s="2" customFormat="1" ht="7" customHeight="1">
      <c r="B18" s="3"/>
      <c r="L18" s="3"/>
    </row>
    <row r="19" spans="2:12" s="2" customFormat="1" ht="12" customHeight="1">
      <c r="B19" s="3"/>
      <c r="D19" s="67" t="s">
        <v>50</v>
      </c>
      <c r="I19" s="67" t="s">
        <v>80</v>
      </c>
      <c r="J19" s="107" t="str">
        <f>'Rekapitulace stavby'!AN13</f>
        <v>Vyplň údaj</v>
      </c>
      <c r="L19" s="3"/>
    </row>
    <row r="20" spans="2:12" s="2" customFormat="1" ht="18" customHeight="1">
      <c r="B20" s="3"/>
      <c r="E20" s="238" t="str">
        <f>'Rekapitulace stavby'!E14</f>
        <v>Vyplň údaj</v>
      </c>
      <c r="F20" s="112"/>
      <c r="G20" s="112"/>
      <c r="H20" s="112"/>
      <c r="I20" s="67" t="s">
        <v>76</v>
      </c>
      <c r="J20" s="107" t="str">
        <f>'Rekapitulace stavby'!AN14</f>
        <v>Vyplň údaj</v>
      </c>
      <c r="L20" s="3"/>
    </row>
    <row r="21" spans="2:12" s="2" customFormat="1" ht="7" customHeight="1">
      <c r="B21" s="3"/>
      <c r="L21" s="3"/>
    </row>
    <row r="22" spans="2:12" s="2" customFormat="1" ht="12" customHeight="1">
      <c r="B22" s="3"/>
      <c r="D22" s="67" t="s">
        <v>52</v>
      </c>
      <c r="I22" s="67" t="s">
        <v>80</v>
      </c>
      <c r="J22" s="7" t="s">
        <v>79</v>
      </c>
      <c r="L22" s="3"/>
    </row>
    <row r="23" spans="2:12" s="2" customFormat="1" ht="18" customHeight="1">
      <c r="B23" s="3"/>
      <c r="E23" s="7" t="s">
        <v>77</v>
      </c>
      <c r="I23" s="67" t="s">
        <v>76</v>
      </c>
      <c r="J23" s="7" t="s">
        <v>75</v>
      </c>
      <c r="L23" s="3"/>
    </row>
    <row r="24" spans="2:12" s="2" customFormat="1" ht="7" customHeight="1">
      <c r="B24" s="3"/>
      <c r="L24" s="3"/>
    </row>
    <row r="25" spans="2:12" s="2" customFormat="1" ht="12" customHeight="1">
      <c r="B25" s="3"/>
      <c r="D25" s="67" t="s">
        <v>49</v>
      </c>
      <c r="I25" s="67" t="s">
        <v>80</v>
      </c>
      <c r="J25" s="7" t="s">
        <v>79</v>
      </c>
      <c r="L25" s="3"/>
    </row>
    <row r="26" spans="2:12" s="2" customFormat="1" ht="18" customHeight="1">
      <c r="B26" s="3"/>
      <c r="E26" s="7" t="s">
        <v>77</v>
      </c>
      <c r="I26" s="67" t="s">
        <v>76</v>
      </c>
      <c r="J26" s="7" t="s">
        <v>75</v>
      </c>
      <c r="L26" s="3"/>
    </row>
    <row r="27" spans="2:12" s="2" customFormat="1" ht="7" customHeight="1">
      <c r="B27" s="3"/>
      <c r="L27" s="3"/>
    </row>
    <row r="28" spans="2:12" s="2" customFormat="1" ht="12" customHeight="1">
      <c r="B28" s="3"/>
      <c r="D28" s="67" t="s">
        <v>73</v>
      </c>
      <c r="L28" s="3"/>
    </row>
    <row r="29" spans="2:12" s="236" customFormat="1" ht="71.25" customHeight="1">
      <c r="B29" s="237"/>
      <c r="E29" s="102" t="s">
        <v>72</v>
      </c>
      <c r="F29" s="102"/>
      <c r="G29" s="102"/>
      <c r="H29" s="102"/>
      <c r="L29" s="237"/>
    </row>
    <row r="30" spans="2:12" s="2" customFormat="1" ht="7" customHeight="1">
      <c r="B30" s="3"/>
      <c r="L30" s="3"/>
    </row>
    <row r="31" spans="2:12" s="2" customFormat="1" ht="7" customHeight="1">
      <c r="B31" s="3"/>
      <c r="D31" s="51"/>
      <c r="E31" s="51"/>
      <c r="F31" s="51"/>
      <c r="G31" s="51"/>
      <c r="H31" s="51"/>
      <c r="I31" s="51"/>
      <c r="J31" s="51"/>
      <c r="K31" s="51"/>
      <c r="L31" s="3"/>
    </row>
    <row r="32" spans="2:12" s="2" customFormat="1" ht="25.45" customHeight="1">
      <c r="B32" s="3"/>
      <c r="D32" s="235" t="s">
        <v>71</v>
      </c>
      <c r="J32" s="222">
        <f>ROUND(J90, 2)</f>
        <v>0</v>
      </c>
      <c r="L32" s="3"/>
    </row>
    <row r="33" spans="2:12" s="2" customFormat="1" ht="7" customHeight="1">
      <c r="B33" s="3"/>
      <c r="D33" s="51"/>
      <c r="E33" s="51"/>
      <c r="F33" s="51"/>
      <c r="G33" s="51"/>
      <c r="H33" s="51"/>
      <c r="I33" s="51"/>
      <c r="J33" s="51"/>
      <c r="K33" s="51"/>
      <c r="L33" s="3"/>
    </row>
    <row r="34" spans="2:12" s="2" customFormat="1" ht="14.4" customHeight="1">
      <c r="B34" s="3"/>
      <c r="F34" s="234" t="s">
        <v>69</v>
      </c>
      <c r="I34" s="234" t="s">
        <v>70</v>
      </c>
      <c r="J34" s="234" t="s">
        <v>68</v>
      </c>
      <c r="L34" s="3"/>
    </row>
    <row r="35" spans="2:12" s="2" customFormat="1" ht="14.4" customHeight="1">
      <c r="B35" s="3"/>
      <c r="D35" s="233" t="s">
        <v>67</v>
      </c>
      <c r="E35" s="67" t="s">
        <v>66</v>
      </c>
      <c r="F35" s="34">
        <f>ROUND((SUM(BE90:BE117)),  2)</f>
        <v>0</v>
      </c>
      <c r="I35" s="232">
        <v>0.21</v>
      </c>
      <c r="J35" s="34">
        <f>ROUND(((SUM(BE90:BE117))*I35),  2)</f>
        <v>0</v>
      </c>
      <c r="L35" s="3"/>
    </row>
    <row r="36" spans="2:12" s="2" customFormat="1" ht="14.4" customHeight="1">
      <c r="B36" s="3"/>
      <c r="E36" s="67" t="s">
        <v>65</v>
      </c>
      <c r="F36" s="34">
        <f>ROUND((SUM(BF90:BF117)),  2)</f>
        <v>0</v>
      </c>
      <c r="I36" s="232">
        <v>0.12</v>
      </c>
      <c r="J36" s="34">
        <f>ROUND(((SUM(BF90:BF117))*I36),  2)</f>
        <v>0</v>
      </c>
      <c r="L36" s="3"/>
    </row>
    <row r="37" spans="2:12" s="2" customFormat="1" ht="14.4" hidden="1" customHeight="1">
      <c r="B37" s="3"/>
      <c r="E37" s="67" t="s">
        <v>64</v>
      </c>
      <c r="F37" s="34">
        <f>ROUND((SUM(BG90:BG117)),  2)</f>
        <v>0</v>
      </c>
      <c r="I37" s="232">
        <v>0.21</v>
      </c>
      <c r="J37" s="34">
        <f>0</f>
        <v>0</v>
      </c>
      <c r="L37" s="3"/>
    </row>
    <row r="38" spans="2:12" s="2" customFormat="1" ht="14.4" hidden="1" customHeight="1">
      <c r="B38" s="3"/>
      <c r="E38" s="67" t="s">
        <v>63</v>
      </c>
      <c r="F38" s="34">
        <f>ROUND((SUM(BH90:BH117)),  2)</f>
        <v>0</v>
      </c>
      <c r="I38" s="232">
        <v>0.12</v>
      </c>
      <c r="J38" s="34">
        <f>0</f>
        <v>0</v>
      </c>
      <c r="L38" s="3"/>
    </row>
    <row r="39" spans="2:12" s="2" customFormat="1" ht="14.4" hidden="1" customHeight="1">
      <c r="B39" s="3"/>
      <c r="E39" s="67" t="s">
        <v>62</v>
      </c>
      <c r="F39" s="34">
        <f>ROUND((SUM(BI90:BI117)),  2)</f>
        <v>0</v>
      </c>
      <c r="I39" s="232">
        <v>0</v>
      </c>
      <c r="J39" s="34">
        <f>0</f>
        <v>0</v>
      </c>
      <c r="L39" s="3"/>
    </row>
    <row r="40" spans="2:12" s="2" customFormat="1" ht="7" customHeight="1">
      <c r="B40" s="3"/>
      <c r="L40" s="3"/>
    </row>
    <row r="41" spans="2:12" s="2" customFormat="1" ht="25.45" customHeight="1">
      <c r="B41" s="3"/>
      <c r="C41" s="224"/>
      <c r="D41" s="231" t="s">
        <v>61</v>
      </c>
      <c r="E41" s="60"/>
      <c r="F41" s="60"/>
      <c r="G41" s="230" t="s">
        <v>60</v>
      </c>
      <c r="H41" s="229" t="s">
        <v>59</v>
      </c>
      <c r="I41" s="60"/>
      <c r="J41" s="228">
        <f>SUM(J32:J39)</f>
        <v>0</v>
      </c>
      <c r="K41" s="227"/>
      <c r="L41" s="3"/>
    </row>
    <row r="42" spans="2:12" s="2" customFormat="1" ht="14.4" customHeight="1">
      <c r="B42" s="5"/>
      <c r="C42" s="4"/>
      <c r="D42" s="4"/>
      <c r="E42" s="4"/>
      <c r="F42" s="4"/>
      <c r="G42" s="4"/>
      <c r="H42" s="4"/>
      <c r="I42" s="4"/>
      <c r="J42" s="4"/>
      <c r="K42" s="4"/>
      <c r="L42" s="3"/>
    </row>
    <row r="46" spans="2:12" s="2" customFormat="1" ht="7" customHeight="1">
      <c r="B46" s="79"/>
      <c r="C46" s="78"/>
      <c r="D46" s="78"/>
      <c r="E46" s="78"/>
      <c r="F46" s="78"/>
      <c r="G46" s="78"/>
      <c r="H46" s="78"/>
      <c r="I46" s="78"/>
      <c r="J46" s="78"/>
      <c r="K46" s="78"/>
      <c r="L46" s="3"/>
    </row>
    <row r="47" spans="2:12" s="2" customFormat="1" ht="25" customHeight="1">
      <c r="B47" s="3"/>
      <c r="C47" s="77" t="s">
        <v>877</v>
      </c>
      <c r="L47" s="3"/>
    </row>
    <row r="48" spans="2:12" s="2" customFormat="1" ht="7" customHeight="1">
      <c r="B48" s="3"/>
      <c r="L48" s="3"/>
    </row>
    <row r="49" spans="2:47" s="2" customFormat="1" ht="12" customHeight="1">
      <c r="B49" s="3"/>
      <c r="C49" s="67" t="s">
        <v>56</v>
      </c>
      <c r="L49" s="3"/>
    </row>
    <row r="50" spans="2:47" s="2" customFormat="1" ht="16.5" customHeight="1">
      <c r="B50" s="3"/>
      <c r="E50" s="211" t="str">
        <f>E7</f>
        <v>Holice - Podhráz - výměna vodovodu LT80</v>
      </c>
      <c r="F50" s="212"/>
      <c r="G50" s="212"/>
      <c r="H50" s="212"/>
      <c r="L50" s="3"/>
    </row>
    <row r="51" spans="2:47" ht="12" customHeight="1">
      <c r="B51" s="100"/>
      <c r="C51" s="67" t="s">
        <v>862</v>
      </c>
      <c r="L51" s="100"/>
    </row>
    <row r="52" spans="2:47" s="2" customFormat="1" ht="16.5" customHeight="1">
      <c r="B52" s="3"/>
      <c r="E52" s="211" t="s">
        <v>1286</v>
      </c>
      <c r="F52" s="210"/>
      <c r="G52" s="210"/>
      <c r="H52" s="210"/>
      <c r="L52" s="3"/>
    </row>
    <row r="53" spans="2:47" s="2" customFormat="1" ht="12" customHeight="1">
      <c r="B53" s="3"/>
      <c r="C53" s="67" t="s">
        <v>860</v>
      </c>
      <c r="L53" s="3"/>
    </row>
    <row r="54" spans="2:47" s="2" customFormat="1" ht="16.5" customHeight="1">
      <c r="B54" s="3"/>
      <c r="E54" s="75" t="str">
        <f>E11</f>
        <v>SO 1.3 - Vodovod - oprava komunikací</v>
      </c>
      <c r="F54" s="210"/>
      <c r="G54" s="210"/>
      <c r="H54" s="210"/>
      <c r="L54" s="3"/>
    </row>
    <row r="55" spans="2:47" s="2" customFormat="1" ht="7" customHeight="1">
      <c r="B55" s="3"/>
      <c r="L55" s="3"/>
    </row>
    <row r="56" spans="2:47" s="2" customFormat="1" ht="12" customHeight="1">
      <c r="B56" s="3"/>
      <c r="C56" s="67" t="s">
        <v>55</v>
      </c>
      <c r="F56" s="7" t="str">
        <f>F14</f>
        <v>Holice</v>
      </c>
      <c r="I56" s="67" t="s">
        <v>54</v>
      </c>
      <c r="J56" s="209" t="str">
        <f>IF(J14="","",J14)</f>
        <v>25. 4. 2024</v>
      </c>
      <c r="L56" s="3"/>
    </row>
    <row r="57" spans="2:47" s="2" customFormat="1" ht="7" customHeight="1">
      <c r="B57" s="3"/>
      <c r="L57" s="3"/>
    </row>
    <row r="58" spans="2:47" s="2" customFormat="1" ht="15.15" customHeight="1">
      <c r="B58" s="3"/>
      <c r="C58" s="67" t="s">
        <v>53</v>
      </c>
      <c r="F58" s="7" t="str">
        <f>E17</f>
        <v>Vodovody a kanalizace Pardubice, a.s.</v>
      </c>
      <c r="I58" s="67" t="s">
        <v>52</v>
      </c>
      <c r="J58" s="208" t="str">
        <f>E23</f>
        <v>PLP Projektstav s.r.o.</v>
      </c>
      <c r="L58" s="3"/>
    </row>
    <row r="59" spans="2:47" s="2" customFormat="1" ht="15.15" customHeight="1">
      <c r="B59" s="3"/>
      <c r="C59" s="67" t="s">
        <v>50</v>
      </c>
      <c r="F59" s="7" t="str">
        <f>IF(E20="","",E20)</f>
        <v>Vyplň údaj</v>
      </c>
      <c r="I59" s="67" t="s">
        <v>49</v>
      </c>
      <c r="J59" s="208" t="str">
        <f>E26</f>
        <v>PLP Projektstav s.r.o.</v>
      </c>
      <c r="L59" s="3"/>
    </row>
    <row r="60" spans="2:47" s="2" customFormat="1" ht="10.3" customHeight="1">
      <c r="B60" s="3"/>
      <c r="L60" s="3"/>
    </row>
    <row r="61" spans="2:47" s="2" customFormat="1" ht="29.25" customHeight="1">
      <c r="B61" s="3"/>
      <c r="C61" s="226" t="s">
        <v>876</v>
      </c>
      <c r="D61" s="224"/>
      <c r="E61" s="224"/>
      <c r="F61" s="224"/>
      <c r="G61" s="224"/>
      <c r="H61" s="224"/>
      <c r="I61" s="224"/>
      <c r="J61" s="225" t="s">
        <v>855</v>
      </c>
      <c r="K61" s="224"/>
      <c r="L61" s="3"/>
    </row>
    <row r="62" spans="2:47" s="2" customFormat="1" ht="10.3" customHeight="1">
      <c r="B62" s="3"/>
      <c r="L62" s="3"/>
    </row>
    <row r="63" spans="2:47" s="2" customFormat="1" ht="22.8" customHeight="1">
      <c r="B63" s="3"/>
      <c r="C63" s="223" t="s">
        <v>31</v>
      </c>
      <c r="J63" s="222">
        <f>J90</f>
        <v>0</v>
      </c>
      <c r="L63" s="3"/>
      <c r="AU63" s="103" t="s">
        <v>846</v>
      </c>
    </row>
    <row r="64" spans="2:47" s="217" customFormat="1" ht="25" customHeight="1">
      <c r="B64" s="218"/>
      <c r="D64" s="221" t="s">
        <v>875</v>
      </c>
      <c r="E64" s="220"/>
      <c r="F64" s="220"/>
      <c r="G64" s="220"/>
      <c r="H64" s="220"/>
      <c r="I64" s="220"/>
      <c r="J64" s="219">
        <f>J91</f>
        <v>0</v>
      </c>
      <c r="L64" s="218"/>
    </row>
    <row r="65" spans="2:12" s="17" customFormat="1" ht="19.899999999999999" customHeight="1">
      <c r="B65" s="213"/>
      <c r="D65" s="216" t="s">
        <v>874</v>
      </c>
      <c r="E65" s="215"/>
      <c r="F65" s="215"/>
      <c r="G65" s="215"/>
      <c r="H65" s="215"/>
      <c r="I65" s="215"/>
      <c r="J65" s="214">
        <f>J92</f>
        <v>0</v>
      </c>
      <c r="L65" s="213"/>
    </row>
    <row r="66" spans="2:12" s="17" customFormat="1" ht="19.899999999999999" customHeight="1">
      <c r="B66" s="213"/>
      <c r="D66" s="216" t="s">
        <v>870</v>
      </c>
      <c r="E66" s="215"/>
      <c r="F66" s="215"/>
      <c r="G66" s="215"/>
      <c r="H66" s="215"/>
      <c r="I66" s="215"/>
      <c r="J66" s="214">
        <f>J97</f>
        <v>0</v>
      </c>
      <c r="L66" s="213"/>
    </row>
    <row r="67" spans="2:12" s="17" customFormat="1" ht="19.899999999999999" customHeight="1">
      <c r="B67" s="213"/>
      <c r="D67" s="216" t="s">
        <v>867</v>
      </c>
      <c r="E67" s="215"/>
      <c r="F67" s="215"/>
      <c r="G67" s="215"/>
      <c r="H67" s="215"/>
      <c r="I67" s="215"/>
      <c r="J67" s="214">
        <f>J106</f>
        <v>0</v>
      </c>
      <c r="L67" s="213"/>
    </row>
    <row r="68" spans="2:12" s="17" customFormat="1" ht="19.899999999999999" customHeight="1">
      <c r="B68" s="213"/>
      <c r="D68" s="216" t="s">
        <v>866</v>
      </c>
      <c r="E68" s="215"/>
      <c r="F68" s="215"/>
      <c r="G68" s="215"/>
      <c r="H68" s="215"/>
      <c r="I68" s="215"/>
      <c r="J68" s="214">
        <f>J115</f>
        <v>0</v>
      </c>
      <c r="L68" s="213"/>
    </row>
    <row r="69" spans="2:12" s="2" customFormat="1" ht="21.85" customHeight="1">
      <c r="B69" s="3"/>
      <c r="L69" s="3"/>
    </row>
    <row r="70" spans="2:12" s="2" customFormat="1" ht="7" customHeight="1">
      <c r="B70" s="5"/>
      <c r="C70" s="4"/>
      <c r="D70" s="4"/>
      <c r="E70" s="4"/>
      <c r="F70" s="4"/>
      <c r="G70" s="4"/>
      <c r="H70" s="4"/>
      <c r="I70" s="4"/>
      <c r="J70" s="4"/>
      <c r="K70" s="4"/>
      <c r="L70" s="3"/>
    </row>
    <row r="74" spans="2:12" s="2" customFormat="1" ht="7" customHeight="1">
      <c r="B74" s="79"/>
      <c r="C74" s="78"/>
      <c r="D74" s="78"/>
      <c r="E74" s="78"/>
      <c r="F74" s="78"/>
      <c r="G74" s="78"/>
      <c r="H74" s="78"/>
      <c r="I74" s="78"/>
      <c r="J74" s="78"/>
      <c r="K74" s="78"/>
      <c r="L74" s="3"/>
    </row>
    <row r="75" spans="2:12" s="2" customFormat="1" ht="25" customHeight="1">
      <c r="B75" s="3"/>
      <c r="C75" s="77" t="s">
        <v>863</v>
      </c>
      <c r="L75" s="3"/>
    </row>
    <row r="76" spans="2:12" s="2" customFormat="1" ht="7" customHeight="1">
      <c r="B76" s="3"/>
      <c r="L76" s="3"/>
    </row>
    <row r="77" spans="2:12" s="2" customFormat="1" ht="12" customHeight="1">
      <c r="B77" s="3"/>
      <c r="C77" s="67" t="s">
        <v>56</v>
      </c>
      <c r="L77" s="3"/>
    </row>
    <row r="78" spans="2:12" s="2" customFormat="1" ht="16.5" customHeight="1">
      <c r="B78" s="3"/>
      <c r="E78" s="211" t="str">
        <f>E7</f>
        <v>Holice - Podhráz - výměna vodovodu LT80</v>
      </c>
      <c r="F78" s="212"/>
      <c r="G78" s="212"/>
      <c r="H78" s="212"/>
      <c r="L78" s="3"/>
    </row>
    <row r="79" spans="2:12" ht="12" customHeight="1">
      <c r="B79" s="100"/>
      <c r="C79" s="67" t="s">
        <v>862</v>
      </c>
      <c r="L79" s="100"/>
    </row>
    <row r="80" spans="2:12" s="2" customFormat="1" ht="16.5" customHeight="1">
      <c r="B80" s="3"/>
      <c r="E80" s="211" t="s">
        <v>1286</v>
      </c>
      <c r="F80" s="210"/>
      <c r="G80" s="210"/>
      <c r="H80" s="210"/>
      <c r="L80" s="3"/>
    </row>
    <row r="81" spans="2:65" s="2" customFormat="1" ht="12" customHeight="1">
      <c r="B81" s="3"/>
      <c r="C81" s="67" t="s">
        <v>860</v>
      </c>
      <c r="L81" s="3"/>
    </row>
    <row r="82" spans="2:65" s="2" customFormat="1" ht="16.5" customHeight="1">
      <c r="B82" s="3"/>
      <c r="E82" s="75" t="str">
        <f>E11</f>
        <v>SO 1.3 - Vodovod - oprava komunikací</v>
      </c>
      <c r="F82" s="210"/>
      <c r="G82" s="210"/>
      <c r="H82" s="210"/>
      <c r="L82" s="3"/>
    </row>
    <row r="83" spans="2:65" s="2" customFormat="1" ht="7" customHeight="1">
      <c r="B83" s="3"/>
      <c r="L83" s="3"/>
    </row>
    <row r="84" spans="2:65" s="2" customFormat="1" ht="12" customHeight="1">
      <c r="B84" s="3"/>
      <c r="C84" s="67" t="s">
        <v>55</v>
      </c>
      <c r="F84" s="7" t="str">
        <f>F14</f>
        <v>Holice</v>
      </c>
      <c r="I84" s="67" t="s">
        <v>54</v>
      </c>
      <c r="J84" s="209" t="str">
        <f>IF(J14="","",J14)</f>
        <v>25. 4. 2024</v>
      </c>
      <c r="L84" s="3"/>
    </row>
    <row r="85" spans="2:65" s="2" customFormat="1" ht="7" customHeight="1">
      <c r="B85" s="3"/>
      <c r="L85" s="3"/>
    </row>
    <row r="86" spans="2:65" s="2" customFormat="1" ht="15.15" customHeight="1">
      <c r="B86" s="3"/>
      <c r="C86" s="67" t="s">
        <v>53</v>
      </c>
      <c r="F86" s="7" t="str">
        <f>E17</f>
        <v>Vodovody a kanalizace Pardubice, a.s.</v>
      </c>
      <c r="I86" s="67" t="s">
        <v>52</v>
      </c>
      <c r="J86" s="208" t="str">
        <f>E23</f>
        <v>PLP Projektstav s.r.o.</v>
      </c>
      <c r="L86" s="3"/>
    </row>
    <row r="87" spans="2:65" s="2" customFormat="1" ht="15.15" customHeight="1">
      <c r="B87" s="3"/>
      <c r="C87" s="67" t="s">
        <v>50</v>
      </c>
      <c r="F87" s="7" t="str">
        <f>IF(E20="","",E20)</f>
        <v>Vyplň údaj</v>
      </c>
      <c r="I87" s="67" t="s">
        <v>49</v>
      </c>
      <c r="J87" s="208" t="str">
        <f>E26</f>
        <v>PLP Projektstav s.r.o.</v>
      </c>
      <c r="L87" s="3"/>
    </row>
    <row r="88" spans="2:65" s="2" customFormat="1" ht="10.3" customHeight="1">
      <c r="B88" s="3"/>
      <c r="L88" s="3"/>
    </row>
    <row r="89" spans="2:65" s="202" customFormat="1" ht="29.25" customHeight="1">
      <c r="B89" s="203"/>
      <c r="C89" s="207" t="s">
        <v>859</v>
      </c>
      <c r="D89" s="206" t="s">
        <v>44</v>
      </c>
      <c r="E89" s="206" t="s">
        <v>48</v>
      </c>
      <c r="F89" s="206" t="s">
        <v>47</v>
      </c>
      <c r="G89" s="206" t="s">
        <v>858</v>
      </c>
      <c r="H89" s="206" t="s">
        <v>857</v>
      </c>
      <c r="I89" s="206" t="s">
        <v>856</v>
      </c>
      <c r="J89" s="205" t="s">
        <v>855</v>
      </c>
      <c r="K89" s="204" t="s">
        <v>854</v>
      </c>
      <c r="L89" s="203"/>
      <c r="M89" s="55" t="s">
        <v>0</v>
      </c>
      <c r="N89" s="54" t="s">
        <v>67</v>
      </c>
      <c r="O89" s="54" t="s">
        <v>853</v>
      </c>
      <c r="P89" s="54" t="s">
        <v>852</v>
      </c>
      <c r="Q89" s="54" t="s">
        <v>851</v>
      </c>
      <c r="R89" s="54" t="s">
        <v>850</v>
      </c>
      <c r="S89" s="54" t="s">
        <v>849</v>
      </c>
      <c r="T89" s="53" t="s">
        <v>848</v>
      </c>
    </row>
    <row r="90" spans="2:65" s="2" customFormat="1" ht="22.8" customHeight="1">
      <c r="B90" s="3"/>
      <c r="C90" s="49" t="s">
        <v>847</v>
      </c>
      <c r="J90" s="201">
        <f>BK90</f>
        <v>0</v>
      </c>
      <c r="L90" s="3"/>
      <c r="M90" s="52"/>
      <c r="N90" s="51"/>
      <c r="O90" s="51"/>
      <c r="P90" s="200">
        <f>P91</f>
        <v>0</v>
      </c>
      <c r="Q90" s="51"/>
      <c r="R90" s="200">
        <f>R91</f>
        <v>16.084350000000001</v>
      </c>
      <c r="S90" s="51"/>
      <c r="T90" s="199">
        <f>T91</f>
        <v>14.26</v>
      </c>
      <c r="AT90" s="103" t="s">
        <v>12</v>
      </c>
      <c r="AU90" s="103" t="s">
        <v>846</v>
      </c>
      <c r="BK90" s="198">
        <f>BK91</f>
        <v>0</v>
      </c>
    </row>
    <row r="91" spans="2:65" s="146" customFormat="1" ht="25.9" customHeight="1">
      <c r="B91" s="153"/>
      <c r="D91" s="148" t="s">
        <v>12</v>
      </c>
      <c r="E91" s="158" t="s">
        <v>845</v>
      </c>
      <c r="F91" s="158" t="s">
        <v>844</v>
      </c>
      <c r="I91" s="155"/>
      <c r="J91" s="157">
        <f>BK91</f>
        <v>0</v>
      </c>
      <c r="L91" s="153"/>
      <c r="M91" s="152"/>
      <c r="P91" s="151">
        <f>P92+P97+P106+P115</f>
        <v>0</v>
      </c>
      <c r="R91" s="151">
        <f>R92+R97+R106+R115</f>
        <v>16.084350000000001</v>
      </c>
      <c r="T91" s="150">
        <f>T92+T97+T106+T115</f>
        <v>14.26</v>
      </c>
      <c r="AR91" s="148" t="s">
        <v>11</v>
      </c>
      <c r="AT91" s="149" t="s">
        <v>12</v>
      </c>
      <c r="AU91" s="149" t="s">
        <v>30</v>
      </c>
      <c r="AY91" s="148" t="s">
        <v>103</v>
      </c>
      <c r="BK91" s="147">
        <f>BK92+BK97+BK106+BK115</f>
        <v>0</v>
      </c>
    </row>
    <row r="92" spans="2:65" s="146" customFormat="1" ht="22.8" customHeight="1">
      <c r="B92" s="153"/>
      <c r="D92" s="148" t="s">
        <v>12</v>
      </c>
      <c r="E92" s="156" t="s">
        <v>11</v>
      </c>
      <c r="F92" s="156" t="s">
        <v>843</v>
      </c>
      <c r="I92" s="155"/>
      <c r="J92" s="154">
        <f>BK92</f>
        <v>0</v>
      </c>
      <c r="L92" s="153"/>
      <c r="M92" s="152"/>
      <c r="P92" s="151">
        <f>SUM(P93:P96)</f>
        <v>0</v>
      </c>
      <c r="R92" s="151">
        <f>SUM(R93:R96)</f>
        <v>6.2000000000000006E-3</v>
      </c>
      <c r="T92" s="150">
        <f>SUM(T93:T96)</f>
        <v>14.26</v>
      </c>
      <c r="AR92" s="148" t="s">
        <v>11</v>
      </c>
      <c r="AT92" s="149" t="s">
        <v>12</v>
      </c>
      <c r="AU92" s="149" t="s">
        <v>11</v>
      </c>
      <c r="AY92" s="148" t="s">
        <v>103</v>
      </c>
      <c r="BK92" s="147">
        <f>SUM(BK93:BK96)</f>
        <v>0</v>
      </c>
    </row>
    <row r="93" spans="2:65" s="2" customFormat="1" ht="33" customHeight="1">
      <c r="B93" s="3"/>
      <c r="C93" s="145" t="s">
        <v>11</v>
      </c>
      <c r="D93" s="145" t="s">
        <v>110</v>
      </c>
      <c r="E93" s="144" t="s">
        <v>1285</v>
      </c>
      <c r="F93" s="143" t="s">
        <v>1284</v>
      </c>
      <c r="G93" s="142" t="s">
        <v>111</v>
      </c>
      <c r="H93" s="141">
        <v>155</v>
      </c>
      <c r="I93" s="140"/>
      <c r="J93" s="139">
        <f>ROUND(I93*H93,2)</f>
        <v>0</v>
      </c>
      <c r="K93" s="138"/>
      <c r="L93" s="3"/>
      <c r="M93" s="137" t="s">
        <v>0</v>
      </c>
      <c r="N93" s="136" t="s">
        <v>66</v>
      </c>
      <c r="P93" s="135">
        <f>O93*H93</f>
        <v>0</v>
      </c>
      <c r="Q93" s="135">
        <v>4.0000000000000003E-5</v>
      </c>
      <c r="R93" s="135">
        <f>Q93*H93</f>
        <v>6.2000000000000006E-3</v>
      </c>
      <c r="S93" s="135">
        <v>9.1999999999999998E-2</v>
      </c>
      <c r="T93" s="134">
        <f>S93*H93</f>
        <v>14.26</v>
      </c>
      <c r="AR93" s="132" t="s">
        <v>122</v>
      </c>
      <c r="AT93" s="132" t="s">
        <v>110</v>
      </c>
      <c r="AU93" s="132" t="s">
        <v>4</v>
      </c>
      <c r="AY93" s="103" t="s">
        <v>103</v>
      </c>
      <c r="BE93" s="133">
        <f>IF(N93="základní",J93,0)</f>
        <v>0</v>
      </c>
      <c r="BF93" s="133">
        <f>IF(N93="snížená",J93,0)</f>
        <v>0</v>
      </c>
      <c r="BG93" s="133">
        <f>IF(N93="zákl. přenesená",J93,0)</f>
        <v>0</v>
      </c>
      <c r="BH93" s="133">
        <f>IF(N93="sníž. přenesená",J93,0)</f>
        <v>0</v>
      </c>
      <c r="BI93" s="133">
        <f>IF(N93="nulová",J93,0)</f>
        <v>0</v>
      </c>
      <c r="BJ93" s="103" t="s">
        <v>11</v>
      </c>
      <c r="BK93" s="133">
        <f>ROUND(I93*H93,2)</f>
        <v>0</v>
      </c>
      <c r="BL93" s="103" t="s">
        <v>122</v>
      </c>
      <c r="BM93" s="132" t="s">
        <v>1283</v>
      </c>
    </row>
    <row r="94" spans="2:65" s="2" customFormat="1" ht="26.1">
      <c r="B94" s="3"/>
      <c r="D94" s="128" t="s">
        <v>106</v>
      </c>
      <c r="F94" s="131" t="s">
        <v>1282</v>
      </c>
      <c r="I94" s="130"/>
      <c r="L94" s="3"/>
      <c r="M94" s="129"/>
      <c r="T94" s="62"/>
      <c r="AT94" s="103" t="s">
        <v>106</v>
      </c>
      <c r="AU94" s="103" t="s">
        <v>4</v>
      </c>
    </row>
    <row r="95" spans="2:65" s="2" customFormat="1">
      <c r="B95" s="3"/>
      <c r="D95" s="160" t="s">
        <v>118</v>
      </c>
      <c r="F95" s="159" t="s">
        <v>1281</v>
      </c>
      <c r="I95" s="130"/>
      <c r="L95" s="3"/>
      <c r="M95" s="129"/>
      <c r="T95" s="62"/>
      <c r="AT95" s="103" t="s">
        <v>118</v>
      </c>
      <c r="AU95" s="103" t="s">
        <v>4</v>
      </c>
    </row>
    <row r="96" spans="2:65" s="119" customFormat="1">
      <c r="B96" s="124"/>
      <c r="D96" s="128" t="s">
        <v>104</v>
      </c>
      <c r="E96" s="120" t="s">
        <v>0</v>
      </c>
      <c r="F96" s="127" t="s">
        <v>1274</v>
      </c>
      <c r="H96" s="126">
        <v>155</v>
      </c>
      <c r="I96" s="125"/>
      <c r="L96" s="124"/>
      <c r="M96" s="162"/>
      <c r="T96" s="161"/>
      <c r="AT96" s="120" t="s">
        <v>104</v>
      </c>
      <c r="AU96" s="120" t="s">
        <v>4</v>
      </c>
      <c r="AV96" s="119" t="s">
        <v>4</v>
      </c>
      <c r="AW96" s="119" t="s">
        <v>74</v>
      </c>
      <c r="AX96" s="119" t="s">
        <v>11</v>
      </c>
      <c r="AY96" s="120" t="s">
        <v>103</v>
      </c>
    </row>
    <row r="97" spans="2:65" s="146" customFormat="1" ht="22.8" customHeight="1">
      <c r="B97" s="153"/>
      <c r="D97" s="148" t="s">
        <v>12</v>
      </c>
      <c r="E97" s="156" t="s">
        <v>523</v>
      </c>
      <c r="F97" s="156" t="s">
        <v>522</v>
      </c>
      <c r="I97" s="155"/>
      <c r="J97" s="154">
        <f>BK97</f>
        <v>0</v>
      </c>
      <c r="L97" s="153"/>
      <c r="M97" s="152"/>
      <c r="P97" s="151">
        <f>SUM(P98:P105)</f>
        <v>0</v>
      </c>
      <c r="R97" s="151">
        <f>SUM(R98:R105)</f>
        <v>16.078150000000001</v>
      </c>
      <c r="T97" s="150">
        <f>SUM(T98:T105)</f>
        <v>0</v>
      </c>
      <c r="AR97" s="148" t="s">
        <v>11</v>
      </c>
      <c r="AT97" s="149" t="s">
        <v>12</v>
      </c>
      <c r="AU97" s="149" t="s">
        <v>11</v>
      </c>
      <c r="AY97" s="148" t="s">
        <v>103</v>
      </c>
      <c r="BK97" s="147">
        <f>SUM(BK98:BK105)</f>
        <v>0</v>
      </c>
    </row>
    <row r="98" spans="2:65" s="2" customFormat="1" ht="21.75" customHeight="1">
      <c r="B98" s="3"/>
      <c r="C98" s="145" t="s">
        <v>4</v>
      </c>
      <c r="D98" s="145" t="s">
        <v>110</v>
      </c>
      <c r="E98" s="144" t="s">
        <v>477</v>
      </c>
      <c r="F98" s="143" t="s">
        <v>476</v>
      </c>
      <c r="G98" s="142" t="s">
        <v>111</v>
      </c>
      <c r="H98" s="141">
        <v>155</v>
      </c>
      <c r="I98" s="140"/>
      <c r="J98" s="139">
        <f>ROUND(I98*H98,2)</f>
        <v>0</v>
      </c>
      <c r="K98" s="138"/>
      <c r="L98" s="3"/>
      <c r="M98" s="137" t="s">
        <v>0</v>
      </c>
      <c r="N98" s="136" t="s">
        <v>66</v>
      </c>
      <c r="P98" s="135">
        <f>O98*H98</f>
        <v>0</v>
      </c>
      <c r="Q98" s="135">
        <v>0</v>
      </c>
      <c r="R98" s="135">
        <f>Q98*H98</f>
        <v>0</v>
      </c>
      <c r="S98" s="135">
        <v>0</v>
      </c>
      <c r="T98" s="134">
        <f>S98*H98</f>
        <v>0</v>
      </c>
      <c r="AR98" s="132" t="s">
        <v>122</v>
      </c>
      <c r="AT98" s="132" t="s">
        <v>110</v>
      </c>
      <c r="AU98" s="132" t="s">
        <v>4</v>
      </c>
      <c r="AY98" s="103" t="s">
        <v>103</v>
      </c>
      <c r="BE98" s="133">
        <f>IF(N98="základní",J98,0)</f>
        <v>0</v>
      </c>
      <c r="BF98" s="133">
        <f>IF(N98="snížená",J98,0)</f>
        <v>0</v>
      </c>
      <c r="BG98" s="133">
        <f>IF(N98="zákl. přenesená",J98,0)</f>
        <v>0</v>
      </c>
      <c r="BH98" s="133">
        <f>IF(N98="sníž. přenesená",J98,0)</f>
        <v>0</v>
      </c>
      <c r="BI98" s="133">
        <f>IF(N98="nulová",J98,0)</f>
        <v>0</v>
      </c>
      <c r="BJ98" s="103" t="s">
        <v>11</v>
      </c>
      <c r="BK98" s="133">
        <f>ROUND(I98*H98,2)</f>
        <v>0</v>
      </c>
      <c r="BL98" s="103" t="s">
        <v>122</v>
      </c>
      <c r="BM98" s="132" t="s">
        <v>1280</v>
      </c>
    </row>
    <row r="99" spans="2:65" s="2" customFormat="1" ht="17.399999999999999">
      <c r="B99" s="3"/>
      <c r="D99" s="128" t="s">
        <v>106</v>
      </c>
      <c r="F99" s="131" t="s">
        <v>474</v>
      </c>
      <c r="I99" s="130"/>
      <c r="L99" s="3"/>
      <c r="M99" s="129"/>
      <c r="T99" s="62"/>
      <c r="AT99" s="103" t="s">
        <v>106</v>
      </c>
      <c r="AU99" s="103" t="s">
        <v>4</v>
      </c>
    </row>
    <row r="100" spans="2:65" s="2" customFormat="1">
      <c r="B100" s="3"/>
      <c r="D100" s="160" t="s">
        <v>118</v>
      </c>
      <c r="F100" s="159" t="s">
        <v>473</v>
      </c>
      <c r="I100" s="130"/>
      <c r="L100" s="3"/>
      <c r="M100" s="129"/>
      <c r="T100" s="62"/>
      <c r="AT100" s="103" t="s">
        <v>118</v>
      </c>
      <c r="AU100" s="103" t="s">
        <v>4</v>
      </c>
    </row>
    <row r="101" spans="2:65" s="119" customFormat="1">
      <c r="B101" s="124"/>
      <c r="D101" s="128" t="s">
        <v>104</v>
      </c>
      <c r="E101" s="120" t="s">
        <v>0</v>
      </c>
      <c r="F101" s="127" t="s">
        <v>1274</v>
      </c>
      <c r="H101" s="126">
        <v>155</v>
      </c>
      <c r="I101" s="125"/>
      <c r="L101" s="124"/>
      <c r="M101" s="162"/>
      <c r="T101" s="161"/>
      <c r="AT101" s="120" t="s">
        <v>104</v>
      </c>
      <c r="AU101" s="120" t="s">
        <v>4</v>
      </c>
      <c r="AV101" s="119" t="s">
        <v>4</v>
      </c>
      <c r="AW101" s="119" t="s">
        <v>74</v>
      </c>
      <c r="AX101" s="119" t="s">
        <v>11</v>
      </c>
      <c r="AY101" s="120" t="s">
        <v>103</v>
      </c>
    </row>
    <row r="102" spans="2:65" s="2" customFormat="1" ht="33" customHeight="1">
      <c r="B102" s="3"/>
      <c r="C102" s="145" t="s">
        <v>559</v>
      </c>
      <c r="D102" s="145" t="s">
        <v>110</v>
      </c>
      <c r="E102" s="144" t="s">
        <v>1279</v>
      </c>
      <c r="F102" s="143" t="s">
        <v>1278</v>
      </c>
      <c r="G102" s="142" t="s">
        <v>111</v>
      </c>
      <c r="H102" s="141">
        <v>155</v>
      </c>
      <c r="I102" s="140"/>
      <c r="J102" s="139">
        <f>ROUND(I102*H102,2)</f>
        <v>0</v>
      </c>
      <c r="K102" s="138"/>
      <c r="L102" s="3"/>
      <c r="M102" s="137" t="s">
        <v>0</v>
      </c>
      <c r="N102" s="136" t="s">
        <v>66</v>
      </c>
      <c r="P102" s="135">
        <f>O102*H102</f>
        <v>0</v>
      </c>
      <c r="Q102" s="135">
        <v>0.10373</v>
      </c>
      <c r="R102" s="135">
        <f>Q102*H102</f>
        <v>16.078150000000001</v>
      </c>
      <c r="S102" s="135">
        <v>0</v>
      </c>
      <c r="T102" s="134">
        <f>S102*H102</f>
        <v>0</v>
      </c>
      <c r="AR102" s="132" t="s">
        <v>122</v>
      </c>
      <c r="AT102" s="132" t="s">
        <v>110</v>
      </c>
      <c r="AU102" s="132" t="s">
        <v>4</v>
      </c>
      <c r="AY102" s="103" t="s">
        <v>103</v>
      </c>
      <c r="BE102" s="133">
        <f>IF(N102="základní",J102,0)</f>
        <v>0</v>
      </c>
      <c r="BF102" s="133">
        <f>IF(N102="snížená",J102,0)</f>
        <v>0</v>
      </c>
      <c r="BG102" s="133">
        <f>IF(N102="zákl. přenesená",J102,0)</f>
        <v>0</v>
      </c>
      <c r="BH102" s="133">
        <f>IF(N102="sníž. přenesená",J102,0)</f>
        <v>0</v>
      </c>
      <c r="BI102" s="133">
        <f>IF(N102="nulová",J102,0)</f>
        <v>0</v>
      </c>
      <c r="BJ102" s="103" t="s">
        <v>11</v>
      </c>
      <c r="BK102" s="133">
        <f>ROUND(I102*H102,2)</f>
        <v>0</v>
      </c>
      <c r="BL102" s="103" t="s">
        <v>122</v>
      </c>
      <c r="BM102" s="132" t="s">
        <v>1277</v>
      </c>
    </row>
    <row r="103" spans="2:65" s="2" customFormat="1" ht="26.1">
      <c r="B103" s="3"/>
      <c r="D103" s="128" t="s">
        <v>106</v>
      </c>
      <c r="F103" s="131" t="s">
        <v>1276</v>
      </c>
      <c r="I103" s="130"/>
      <c r="L103" s="3"/>
      <c r="M103" s="129"/>
      <c r="T103" s="62"/>
      <c r="AT103" s="103" t="s">
        <v>106</v>
      </c>
      <c r="AU103" s="103" t="s">
        <v>4</v>
      </c>
    </row>
    <row r="104" spans="2:65" s="2" customFormat="1">
      <c r="B104" s="3"/>
      <c r="D104" s="160" t="s">
        <v>118</v>
      </c>
      <c r="F104" s="159" t="s">
        <v>1275</v>
      </c>
      <c r="I104" s="130"/>
      <c r="L104" s="3"/>
      <c r="M104" s="129"/>
      <c r="T104" s="62"/>
      <c r="AT104" s="103" t="s">
        <v>118</v>
      </c>
      <c r="AU104" s="103" t="s">
        <v>4</v>
      </c>
    </row>
    <row r="105" spans="2:65" s="119" customFormat="1">
      <c r="B105" s="124"/>
      <c r="D105" s="128" t="s">
        <v>104</v>
      </c>
      <c r="E105" s="120" t="s">
        <v>0</v>
      </c>
      <c r="F105" s="127" t="s">
        <v>1274</v>
      </c>
      <c r="H105" s="126">
        <v>155</v>
      </c>
      <c r="I105" s="125"/>
      <c r="L105" s="124"/>
      <c r="M105" s="162"/>
      <c r="T105" s="161"/>
      <c r="AT105" s="120" t="s">
        <v>104</v>
      </c>
      <c r="AU105" s="120" t="s">
        <v>4</v>
      </c>
      <c r="AV105" s="119" t="s">
        <v>4</v>
      </c>
      <c r="AW105" s="119" t="s">
        <v>74</v>
      </c>
      <c r="AX105" s="119" t="s">
        <v>11</v>
      </c>
      <c r="AY105" s="120" t="s">
        <v>103</v>
      </c>
    </row>
    <row r="106" spans="2:65" s="146" customFormat="1" ht="22.8" customHeight="1">
      <c r="B106" s="153"/>
      <c r="D106" s="148" t="s">
        <v>12</v>
      </c>
      <c r="E106" s="156" t="s">
        <v>167</v>
      </c>
      <c r="F106" s="156" t="s">
        <v>166</v>
      </c>
      <c r="I106" s="155"/>
      <c r="J106" s="154">
        <f>BK106</f>
        <v>0</v>
      </c>
      <c r="L106" s="153"/>
      <c r="M106" s="152"/>
      <c r="P106" s="151">
        <f>SUM(P107:P114)</f>
        <v>0</v>
      </c>
      <c r="R106" s="151">
        <f>SUM(R107:R114)</f>
        <v>0</v>
      </c>
      <c r="T106" s="150">
        <f>SUM(T107:T114)</f>
        <v>0</v>
      </c>
      <c r="AR106" s="148" t="s">
        <v>11</v>
      </c>
      <c r="AT106" s="149" t="s">
        <v>12</v>
      </c>
      <c r="AU106" s="149" t="s">
        <v>11</v>
      </c>
      <c r="AY106" s="148" t="s">
        <v>103</v>
      </c>
      <c r="BK106" s="147">
        <f>SUM(BK107:BK114)</f>
        <v>0</v>
      </c>
    </row>
    <row r="107" spans="2:65" s="2" customFormat="1" ht="21.75" customHeight="1">
      <c r="B107" s="3"/>
      <c r="C107" s="145" t="s">
        <v>122</v>
      </c>
      <c r="D107" s="145" t="s">
        <v>110</v>
      </c>
      <c r="E107" s="144" t="s">
        <v>164</v>
      </c>
      <c r="F107" s="143" t="s">
        <v>163</v>
      </c>
      <c r="G107" s="142" t="s">
        <v>123</v>
      </c>
      <c r="H107" s="141">
        <v>14.26</v>
      </c>
      <c r="I107" s="140"/>
      <c r="J107" s="139">
        <f>ROUND(I107*H107,2)</f>
        <v>0</v>
      </c>
      <c r="K107" s="138"/>
      <c r="L107" s="3"/>
      <c r="M107" s="137" t="s">
        <v>0</v>
      </c>
      <c r="N107" s="136" t="s">
        <v>66</v>
      </c>
      <c r="P107" s="135">
        <f>O107*H107</f>
        <v>0</v>
      </c>
      <c r="Q107" s="135">
        <v>0</v>
      </c>
      <c r="R107" s="135">
        <f>Q107*H107</f>
        <v>0</v>
      </c>
      <c r="S107" s="135">
        <v>0</v>
      </c>
      <c r="T107" s="134">
        <f>S107*H107</f>
        <v>0</v>
      </c>
      <c r="AR107" s="132" t="s">
        <v>122</v>
      </c>
      <c r="AT107" s="132" t="s">
        <v>110</v>
      </c>
      <c r="AU107" s="132" t="s">
        <v>4</v>
      </c>
      <c r="AY107" s="103" t="s">
        <v>103</v>
      </c>
      <c r="BE107" s="133">
        <f>IF(N107="základní",J107,0)</f>
        <v>0</v>
      </c>
      <c r="BF107" s="133">
        <f>IF(N107="snížená",J107,0)</f>
        <v>0</v>
      </c>
      <c r="BG107" s="133">
        <f>IF(N107="zákl. přenesená",J107,0)</f>
        <v>0</v>
      </c>
      <c r="BH107" s="133">
        <f>IF(N107="sníž. přenesená",J107,0)</f>
        <v>0</v>
      </c>
      <c r="BI107" s="133">
        <f>IF(N107="nulová",J107,0)</f>
        <v>0</v>
      </c>
      <c r="BJ107" s="103" t="s">
        <v>11</v>
      </c>
      <c r="BK107" s="133">
        <f>ROUND(I107*H107,2)</f>
        <v>0</v>
      </c>
      <c r="BL107" s="103" t="s">
        <v>122</v>
      </c>
      <c r="BM107" s="132" t="s">
        <v>1273</v>
      </c>
    </row>
    <row r="108" spans="2:65" s="2" customFormat="1" ht="17.399999999999999">
      <c r="B108" s="3"/>
      <c r="D108" s="128" t="s">
        <v>106</v>
      </c>
      <c r="F108" s="131" t="s">
        <v>161</v>
      </c>
      <c r="I108" s="130"/>
      <c r="L108" s="3"/>
      <c r="M108" s="129"/>
      <c r="T108" s="62"/>
      <c r="AT108" s="103" t="s">
        <v>106</v>
      </c>
      <c r="AU108" s="103" t="s">
        <v>4</v>
      </c>
    </row>
    <row r="109" spans="2:65" s="2" customFormat="1" ht="24.15" customHeight="1">
      <c r="B109" s="3"/>
      <c r="C109" s="145" t="s">
        <v>523</v>
      </c>
      <c r="D109" s="145" t="s">
        <v>110</v>
      </c>
      <c r="E109" s="144" t="s">
        <v>158</v>
      </c>
      <c r="F109" s="143" t="s">
        <v>157</v>
      </c>
      <c r="G109" s="142" t="s">
        <v>123</v>
      </c>
      <c r="H109" s="141">
        <v>270.94</v>
      </c>
      <c r="I109" s="140"/>
      <c r="J109" s="139">
        <f>ROUND(I109*H109,2)</f>
        <v>0</v>
      </c>
      <c r="K109" s="138"/>
      <c r="L109" s="3"/>
      <c r="M109" s="137" t="s">
        <v>0</v>
      </c>
      <c r="N109" s="136" t="s">
        <v>66</v>
      </c>
      <c r="P109" s="135">
        <f>O109*H109</f>
        <v>0</v>
      </c>
      <c r="Q109" s="135">
        <v>0</v>
      </c>
      <c r="R109" s="135">
        <f>Q109*H109</f>
        <v>0</v>
      </c>
      <c r="S109" s="135">
        <v>0</v>
      </c>
      <c r="T109" s="134">
        <f>S109*H109</f>
        <v>0</v>
      </c>
      <c r="AR109" s="132" t="s">
        <v>122</v>
      </c>
      <c r="AT109" s="132" t="s">
        <v>110</v>
      </c>
      <c r="AU109" s="132" t="s">
        <v>4</v>
      </c>
      <c r="AY109" s="103" t="s">
        <v>103</v>
      </c>
      <c r="BE109" s="133">
        <f>IF(N109="základní",J109,0)</f>
        <v>0</v>
      </c>
      <c r="BF109" s="133">
        <f>IF(N109="snížená",J109,0)</f>
        <v>0</v>
      </c>
      <c r="BG109" s="133">
        <f>IF(N109="zákl. přenesená",J109,0)</f>
        <v>0</v>
      </c>
      <c r="BH109" s="133">
        <f>IF(N109="sníž. přenesená",J109,0)</f>
        <v>0</v>
      </c>
      <c r="BI109" s="133">
        <f>IF(N109="nulová",J109,0)</f>
        <v>0</v>
      </c>
      <c r="BJ109" s="103" t="s">
        <v>11</v>
      </c>
      <c r="BK109" s="133">
        <f>ROUND(I109*H109,2)</f>
        <v>0</v>
      </c>
      <c r="BL109" s="103" t="s">
        <v>122</v>
      </c>
      <c r="BM109" s="132" t="s">
        <v>1272</v>
      </c>
    </row>
    <row r="110" spans="2:65" s="2" customFormat="1" ht="17.399999999999999">
      <c r="B110" s="3"/>
      <c r="D110" s="128" t="s">
        <v>106</v>
      </c>
      <c r="F110" s="131" t="s">
        <v>155</v>
      </c>
      <c r="I110" s="130"/>
      <c r="L110" s="3"/>
      <c r="M110" s="129"/>
      <c r="T110" s="62"/>
      <c r="AT110" s="103" t="s">
        <v>106</v>
      </c>
      <c r="AU110" s="103" t="s">
        <v>4</v>
      </c>
    </row>
    <row r="111" spans="2:65" s="119" customFormat="1">
      <c r="B111" s="124"/>
      <c r="D111" s="128" t="s">
        <v>104</v>
      </c>
      <c r="F111" s="127" t="s">
        <v>1271</v>
      </c>
      <c r="H111" s="126">
        <v>270.94</v>
      </c>
      <c r="I111" s="125"/>
      <c r="L111" s="124"/>
      <c r="M111" s="162"/>
      <c r="T111" s="161"/>
      <c r="AT111" s="120" t="s">
        <v>104</v>
      </c>
      <c r="AU111" s="120" t="s">
        <v>4</v>
      </c>
      <c r="AV111" s="119" t="s">
        <v>4</v>
      </c>
      <c r="AW111" s="119" t="s">
        <v>81</v>
      </c>
      <c r="AX111" s="119" t="s">
        <v>11</v>
      </c>
      <c r="AY111" s="120" t="s">
        <v>103</v>
      </c>
    </row>
    <row r="112" spans="2:65" s="2" customFormat="1" ht="44.25" customHeight="1">
      <c r="B112" s="3"/>
      <c r="C112" s="145" t="s">
        <v>817</v>
      </c>
      <c r="D112" s="145" t="s">
        <v>110</v>
      </c>
      <c r="E112" s="144" t="s">
        <v>1270</v>
      </c>
      <c r="F112" s="143" t="s">
        <v>1269</v>
      </c>
      <c r="G112" s="142" t="s">
        <v>123</v>
      </c>
      <c r="H112" s="141">
        <v>14.26</v>
      </c>
      <c r="I112" s="140"/>
      <c r="J112" s="139">
        <f>ROUND(I112*H112,2)</f>
        <v>0</v>
      </c>
      <c r="K112" s="138"/>
      <c r="L112" s="3"/>
      <c r="M112" s="137" t="s">
        <v>0</v>
      </c>
      <c r="N112" s="136" t="s">
        <v>66</v>
      </c>
      <c r="P112" s="135">
        <f>O112*H112</f>
        <v>0</v>
      </c>
      <c r="Q112" s="135">
        <v>0</v>
      </c>
      <c r="R112" s="135">
        <f>Q112*H112</f>
        <v>0</v>
      </c>
      <c r="S112" s="135">
        <v>0</v>
      </c>
      <c r="T112" s="134">
        <f>S112*H112</f>
        <v>0</v>
      </c>
      <c r="AR112" s="132" t="s">
        <v>122</v>
      </c>
      <c r="AT112" s="132" t="s">
        <v>110</v>
      </c>
      <c r="AU112" s="132" t="s">
        <v>4</v>
      </c>
      <c r="AY112" s="103" t="s">
        <v>103</v>
      </c>
      <c r="BE112" s="133">
        <f>IF(N112="základní",J112,0)</f>
        <v>0</v>
      </c>
      <c r="BF112" s="133">
        <f>IF(N112="snížená",J112,0)</f>
        <v>0</v>
      </c>
      <c r="BG112" s="133">
        <f>IF(N112="zákl. přenesená",J112,0)</f>
        <v>0</v>
      </c>
      <c r="BH112" s="133">
        <f>IF(N112="sníž. přenesená",J112,0)</f>
        <v>0</v>
      </c>
      <c r="BI112" s="133">
        <f>IF(N112="nulová",J112,0)</f>
        <v>0</v>
      </c>
      <c r="BJ112" s="103" t="s">
        <v>11</v>
      </c>
      <c r="BK112" s="133">
        <f>ROUND(I112*H112,2)</f>
        <v>0</v>
      </c>
      <c r="BL112" s="103" t="s">
        <v>122</v>
      </c>
      <c r="BM112" s="132" t="s">
        <v>1268</v>
      </c>
    </row>
    <row r="113" spans="2:65" s="2" customFormat="1" ht="26.1">
      <c r="B113" s="3"/>
      <c r="D113" s="128" t="s">
        <v>106</v>
      </c>
      <c r="F113" s="131" t="s">
        <v>1267</v>
      </c>
      <c r="I113" s="130"/>
      <c r="L113" s="3"/>
      <c r="M113" s="129"/>
      <c r="T113" s="62"/>
      <c r="AT113" s="103" t="s">
        <v>106</v>
      </c>
      <c r="AU113" s="103" t="s">
        <v>4</v>
      </c>
    </row>
    <row r="114" spans="2:65" s="2" customFormat="1">
      <c r="B114" s="3"/>
      <c r="D114" s="160" t="s">
        <v>118</v>
      </c>
      <c r="F114" s="159" t="s">
        <v>1266</v>
      </c>
      <c r="I114" s="130"/>
      <c r="L114" s="3"/>
      <c r="M114" s="129"/>
      <c r="T114" s="62"/>
      <c r="AT114" s="103" t="s">
        <v>118</v>
      </c>
      <c r="AU114" s="103" t="s">
        <v>4</v>
      </c>
    </row>
    <row r="115" spans="2:65" s="146" customFormat="1" ht="22.8" customHeight="1">
      <c r="B115" s="153"/>
      <c r="D115" s="148" t="s">
        <v>12</v>
      </c>
      <c r="E115" s="156" t="s">
        <v>128</v>
      </c>
      <c r="F115" s="156" t="s">
        <v>127</v>
      </c>
      <c r="I115" s="155"/>
      <c r="J115" s="154">
        <f>BK115</f>
        <v>0</v>
      </c>
      <c r="L115" s="153"/>
      <c r="M115" s="152"/>
      <c r="P115" s="151">
        <f>SUM(P116:P117)</f>
        <v>0</v>
      </c>
      <c r="R115" s="151">
        <f>SUM(R116:R117)</f>
        <v>0</v>
      </c>
      <c r="T115" s="150">
        <f>SUM(T116:T117)</f>
        <v>0</v>
      </c>
      <c r="AR115" s="148" t="s">
        <v>11</v>
      </c>
      <c r="AT115" s="149" t="s">
        <v>12</v>
      </c>
      <c r="AU115" s="149" t="s">
        <v>11</v>
      </c>
      <c r="AY115" s="148" t="s">
        <v>103</v>
      </c>
      <c r="BK115" s="147">
        <f>SUM(BK116:BK117)</f>
        <v>0</v>
      </c>
    </row>
    <row r="116" spans="2:65" s="2" customFormat="1" ht="24.15" customHeight="1">
      <c r="B116" s="3"/>
      <c r="C116" s="145" t="s">
        <v>810</v>
      </c>
      <c r="D116" s="145" t="s">
        <v>110</v>
      </c>
      <c r="E116" s="144" t="s">
        <v>125</v>
      </c>
      <c r="F116" s="143" t="s">
        <v>124</v>
      </c>
      <c r="G116" s="142" t="s">
        <v>123</v>
      </c>
      <c r="H116" s="141">
        <v>16.084</v>
      </c>
      <c r="I116" s="140"/>
      <c r="J116" s="139">
        <f>ROUND(I116*H116,2)</f>
        <v>0</v>
      </c>
      <c r="K116" s="138"/>
      <c r="L116" s="3"/>
      <c r="M116" s="137" t="s">
        <v>0</v>
      </c>
      <c r="N116" s="136" t="s">
        <v>66</v>
      </c>
      <c r="P116" s="135">
        <f>O116*H116</f>
        <v>0</v>
      </c>
      <c r="Q116" s="135">
        <v>0</v>
      </c>
      <c r="R116" s="135">
        <f>Q116*H116</f>
        <v>0</v>
      </c>
      <c r="S116" s="135">
        <v>0</v>
      </c>
      <c r="T116" s="134">
        <f>S116*H116</f>
        <v>0</v>
      </c>
      <c r="AR116" s="132" t="s">
        <v>122</v>
      </c>
      <c r="AT116" s="132" t="s">
        <v>110</v>
      </c>
      <c r="AU116" s="132" t="s">
        <v>4</v>
      </c>
      <c r="AY116" s="103" t="s">
        <v>103</v>
      </c>
      <c r="BE116" s="133">
        <f>IF(N116="základní",J116,0)</f>
        <v>0</v>
      </c>
      <c r="BF116" s="133">
        <f>IF(N116="snížená",J116,0)</f>
        <v>0</v>
      </c>
      <c r="BG116" s="133">
        <f>IF(N116="zákl. přenesená",J116,0)</f>
        <v>0</v>
      </c>
      <c r="BH116" s="133">
        <f>IF(N116="sníž. přenesená",J116,0)</f>
        <v>0</v>
      </c>
      <c r="BI116" s="133">
        <f>IF(N116="nulová",J116,0)</f>
        <v>0</v>
      </c>
      <c r="BJ116" s="103" t="s">
        <v>11</v>
      </c>
      <c r="BK116" s="133">
        <f>ROUND(I116*H116,2)</f>
        <v>0</v>
      </c>
      <c r="BL116" s="103" t="s">
        <v>122</v>
      </c>
      <c r="BM116" s="132" t="s">
        <v>1265</v>
      </c>
    </row>
    <row r="117" spans="2:65" s="2" customFormat="1" ht="26.1">
      <c r="B117" s="3"/>
      <c r="D117" s="128" t="s">
        <v>106</v>
      </c>
      <c r="F117" s="131" t="s">
        <v>120</v>
      </c>
      <c r="I117" s="130"/>
      <c r="L117" s="3"/>
      <c r="M117" s="242"/>
      <c r="N117" s="241"/>
      <c r="O117" s="241"/>
      <c r="P117" s="241"/>
      <c r="Q117" s="241"/>
      <c r="R117" s="241"/>
      <c r="S117" s="241"/>
      <c r="T117" s="240"/>
      <c r="AT117" s="103" t="s">
        <v>106</v>
      </c>
      <c r="AU117" s="103" t="s">
        <v>4</v>
      </c>
    </row>
    <row r="118" spans="2:65" s="2" customFormat="1" ht="7" customHeight="1">
      <c r="B118" s="5"/>
      <c r="C118" s="4"/>
      <c r="D118" s="4"/>
      <c r="E118" s="4"/>
      <c r="F118" s="4"/>
      <c r="G118" s="4"/>
      <c r="H118" s="4"/>
      <c r="I118" s="4"/>
      <c r="J118" s="4"/>
      <c r="K118" s="4"/>
      <c r="L118" s="3"/>
    </row>
  </sheetData>
  <sheetProtection algorithmName="SHA-512" hashValue="c+GRTeuPgmIrgrcMIUXUKGZLG7X5t9CP3+aM9M3xQ/6f7RwcwsEgDr6PzHCVM9xCd7lTm1JgQK3RgJIXlDIadw==" saltValue="UwJNvKKwiHp+F8WJ5flhfjJjjwdGwdxz6p30Ehp12UBw3llK6YJ+y19ce/TzDEY2Bov15gYfN20lvUF+Zpj9iw==" spinCount="100000" sheet="1" objects="1" scenarios="1" formatColumns="0" formatRows="0" autoFilter="0"/>
  <autoFilter ref="C89:K117" xr:uid="{00000000-0009-0000-0000-000003000000}"/>
  <mergeCells count="12">
    <mergeCell ref="E20:H20"/>
    <mergeCell ref="E29:H29"/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</mergeCells>
  <hyperlinks>
    <hyperlink ref="F95" r:id="rId1" xr:uid="{AF42EA4B-C033-493A-9CA5-2DDC2946C890}"/>
    <hyperlink ref="F100" r:id="rId2" xr:uid="{446280F7-1C70-444B-89B6-9F8DA4353C96}"/>
    <hyperlink ref="F104" r:id="rId3" xr:uid="{4F3CBFE4-782B-415C-92AA-5D36A26FD500}"/>
    <hyperlink ref="F114" r:id="rId4" xr:uid="{695A36B6-AECF-4134-B7DF-E604113241DD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062B4-B23D-4CDE-A418-7B5D96E783D3}">
  <sheetPr>
    <pageSetUpPr fitToPage="1"/>
  </sheetPr>
  <dimension ref="B2:BM178"/>
  <sheetViews>
    <sheetView showGridLines="0" workbookViewId="0"/>
  </sheetViews>
  <sheetFormatPr defaultRowHeight="10.199999999999999"/>
  <cols>
    <col min="1" max="1" width="6.578125" style="1" customWidth="1"/>
    <col min="2" max="2" width="0.9453125" style="1" customWidth="1"/>
    <col min="3" max="3" width="3.26171875" style="1" customWidth="1"/>
    <col min="4" max="4" width="3.41796875" style="1" customWidth="1"/>
    <col min="5" max="5" width="13.5234375" style="1" customWidth="1"/>
    <col min="6" max="6" width="40.1015625" style="1" customWidth="1"/>
    <col min="7" max="7" width="5.89453125" style="1" customWidth="1"/>
    <col min="8" max="8" width="11.05078125" style="1" customWidth="1"/>
    <col min="9" max="9" width="12.47265625" style="1" customWidth="1"/>
    <col min="10" max="10" width="17.62890625" style="1" customWidth="1"/>
    <col min="11" max="11" width="17.62890625" style="1" hidden="1" customWidth="1"/>
    <col min="12" max="12" width="7.3671875" style="1" customWidth="1"/>
    <col min="13" max="13" width="8.5234375" style="1" hidden="1" customWidth="1"/>
    <col min="14" max="14" width="8.83984375" style="1"/>
    <col min="15" max="20" width="11.15625" style="1" hidden="1" customWidth="1"/>
    <col min="21" max="21" width="12.89453125" style="1" hidden="1" customWidth="1"/>
    <col min="22" max="22" width="9.734375" style="1" customWidth="1"/>
    <col min="23" max="23" width="12.89453125" style="1" customWidth="1"/>
    <col min="24" max="24" width="9.734375" style="1" customWidth="1"/>
    <col min="25" max="25" width="11.83984375" style="1" customWidth="1"/>
    <col min="26" max="26" width="8.68359375" style="1" customWidth="1"/>
    <col min="27" max="27" width="11.83984375" style="1" customWidth="1"/>
    <col min="28" max="28" width="12.89453125" style="1" customWidth="1"/>
    <col min="29" max="29" width="8.68359375" style="1" customWidth="1"/>
    <col min="30" max="30" width="11.83984375" style="1" customWidth="1"/>
    <col min="31" max="31" width="12.89453125" style="1" customWidth="1"/>
    <col min="32" max="16384" width="8.83984375" style="1"/>
  </cols>
  <sheetData>
    <row r="2" spans="2:46" ht="37" customHeight="1"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AT2" s="103" t="s">
        <v>2</v>
      </c>
    </row>
    <row r="3" spans="2:46" ht="7" customHeight="1">
      <c r="B3" s="117"/>
      <c r="C3" s="116"/>
      <c r="D3" s="116"/>
      <c r="E3" s="116"/>
      <c r="F3" s="116"/>
      <c r="G3" s="116"/>
      <c r="H3" s="116"/>
      <c r="I3" s="116"/>
      <c r="J3" s="116"/>
      <c r="K3" s="116"/>
      <c r="L3" s="100"/>
      <c r="AT3" s="103" t="s">
        <v>4</v>
      </c>
    </row>
    <row r="4" spans="2:46" ht="25" customHeight="1">
      <c r="B4" s="100"/>
      <c r="D4" s="77" t="s">
        <v>878</v>
      </c>
      <c r="L4" s="100"/>
      <c r="M4" s="239" t="s">
        <v>95</v>
      </c>
      <c r="AT4" s="103" t="s">
        <v>81</v>
      </c>
    </row>
    <row r="5" spans="2:46" ht="7" customHeight="1">
      <c r="B5" s="100"/>
      <c r="L5" s="100"/>
    </row>
    <row r="6" spans="2:46" ht="12" customHeight="1">
      <c r="B6" s="100"/>
      <c r="D6" s="67" t="s">
        <v>56</v>
      </c>
      <c r="L6" s="100"/>
    </row>
    <row r="7" spans="2:46" ht="16.5" customHeight="1">
      <c r="B7" s="100"/>
      <c r="E7" s="211" t="str">
        <f>'Rekapitulace stavby'!K6</f>
        <v>Holice - Podhráz - výměna vodovodu LT80</v>
      </c>
      <c r="F7" s="212"/>
      <c r="G7" s="212"/>
      <c r="H7" s="212"/>
      <c r="L7" s="100"/>
    </row>
    <row r="8" spans="2:46" ht="12" customHeight="1">
      <c r="B8" s="100"/>
      <c r="D8" s="67" t="s">
        <v>862</v>
      </c>
      <c r="L8" s="100"/>
    </row>
    <row r="9" spans="2:46" s="2" customFormat="1" ht="16.5" customHeight="1">
      <c r="B9" s="3"/>
      <c r="E9" s="211" t="s">
        <v>1408</v>
      </c>
      <c r="F9" s="210"/>
      <c r="G9" s="210"/>
      <c r="H9" s="210"/>
      <c r="L9" s="3"/>
    </row>
    <row r="10" spans="2:46" s="2" customFormat="1" ht="12" customHeight="1">
      <c r="B10" s="3"/>
      <c r="D10" s="67" t="s">
        <v>860</v>
      </c>
      <c r="L10" s="3"/>
    </row>
    <row r="11" spans="2:46" s="2" customFormat="1" ht="16.5" customHeight="1">
      <c r="B11" s="3"/>
      <c r="E11" s="75" t="s">
        <v>1415</v>
      </c>
      <c r="F11" s="210"/>
      <c r="G11" s="210"/>
      <c r="H11" s="210"/>
      <c r="L11" s="3"/>
    </row>
    <row r="12" spans="2:46" s="2" customFormat="1">
      <c r="B12" s="3"/>
      <c r="L12" s="3"/>
    </row>
    <row r="13" spans="2:46" s="2" customFormat="1" ht="12" customHeight="1">
      <c r="B13" s="3"/>
      <c r="D13" s="67" t="s">
        <v>89</v>
      </c>
      <c r="F13" s="7" t="s">
        <v>0</v>
      </c>
      <c r="I13" s="67" t="s">
        <v>88</v>
      </c>
      <c r="J13" s="7" t="s">
        <v>0</v>
      </c>
      <c r="L13" s="3"/>
    </row>
    <row r="14" spans="2:46" s="2" customFormat="1" ht="12" customHeight="1">
      <c r="B14" s="3"/>
      <c r="D14" s="67" t="s">
        <v>55</v>
      </c>
      <c r="F14" s="7" t="s">
        <v>87</v>
      </c>
      <c r="I14" s="67" t="s">
        <v>54</v>
      </c>
      <c r="J14" s="209" t="str">
        <f>'Rekapitulace stavby'!AN8</f>
        <v>25. 4. 2024</v>
      </c>
      <c r="L14" s="3"/>
    </row>
    <row r="15" spans="2:46" s="2" customFormat="1" ht="10.8" customHeight="1">
      <c r="B15" s="3"/>
      <c r="L15" s="3"/>
    </row>
    <row r="16" spans="2:46" s="2" customFormat="1" ht="12" customHeight="1">
      <c r="B16" s="3"/>
      <c r="D16" s="67" t="s">
        <v>53</v>
      </c>
      <c r="I16" s="67" t="s">
        <v>80</v>
      </c>
      <c r="J16" s="7" t="s">
        <v>85</v>
      </c>
      <c r="L16" s="3"/>
    </row>
    <row r="17" spans="2:12" s="2" customFormat="1" ht="18" customHeight="1">
      <c r="B17" s="3"/>
      <c r="E17" s="7" t="s">
        <v>84</v>
      </c>
      <c r="I17" s="67" t="s">
        <v>76</v>
      </c>
      <c r="J17" s="7" t="s">
        <v>83</v>
      </c>
      <c r="L17" s="3"/>
    </row>
    <row r="18" spans="2:12" s="2" customFormat="1" ht="7" customHeight="1">
      <c r="B18" s="3"/>
      <c r="L18" s="3"/>
    </row>
    <row r="19" spans="2:12" s="2" customFormat="1" ht="12" customHeight="1">
      <c r="B19" s="3"/>
      <c r="D19" s="67" t="s">
        <v>50</v>
      </c>
      <c r="I19" s="67" t="s">
        <v>80</v>
      </c>
      <c r="J19" s="107" t="str">
        <f>'Rekapitulace stavby'!AN13</f>
        <v>Vyplň údaj</v>
      </c>
      <c r="L19" s="3"/>
    </row>
    <row r="20" spans="2:12" s="2" customFormat="1" ht="18" customHeight="1">
      <c r="B20" s="3"/>
      <c r="E20" s="238" t="str">
        <f>'Rekapitulace stavby'!E14</f>
        <v>Vyplň údaj</v>
      </c>
      <c r="F20" s="112"/>
      <c r="G20" s="112"/>
      <c r="H20" s="112"/>
      <c r="I20" s="67" t="s">
        <v>76</v>
      </c>
      <c r="J20" s="107" t="str">
        <f>'Rekapitulace stavby'!AN14</f>
        <v>Vyplň údaj</v>
      </c>
      <c r="L20" s="3"/>
    </row>
    <row r="21" spans="2:12" s="2" customFormat="1" ht="7" customHeight="1">
      <c r="B21" s="3"/>
      <c r="L21" s="3"/>
    </row>
    <row r="22" spans="2:12" s="2" customFormat="1" ht="12" customHeight="1">
      <c r="B22" s="3"/>
      <c r="D22" s="67" t="s">
        <v>52</v>
      </c>
      <c r="I22" s="67" t="s">
        <v>80</v>
      </c>
      <c r="J22" s="7" t="s">
        <v>79</v>
      </c>
      <c r="L22" s="3"/>
    </row>
    <row r="23" spans="2:12" s="2" customFormat="1" ht="18" customHeight="1">
      <c r="B23" s="3"/>
      <c r="E23" s="7" t="s">
        <v>77</v>
      </c>
      <c r="I23" s="67" t="s">
        <v>76</v>
      </c>
      <c r="J23" s="7" t="s">
        <v>75</v>
      </c>
      <c r="L23" s="3"/>
    </row>
    <row r="24" spans="2:12" s="2" customFormat="1" ht="7" customHeight="1">
      <c r="B24" s="3"/>
      <c r="L24" s="3"/>
    </row>
    <row r="25" spans="2:12" s="2" customFormat="1" ht="12" customHeight="1">
      <c r="B25" s="3"/>
      <c r="D25" s="67" t="s">
        <v>49</v>
      </c>
      <c r="I25" s="67" t="s">
        <v>80</v>
      </c>
      <c r="J25" s="7" t="s">
        <v>79</v>
      </c>
      <c r="L25" s="3"/>
    </row>
    <row r="26" spans="2:12" s="2" customFormat="1" ht="18" customHeight="1">
      <c r="B26" s="3"/>
      <c r="E26" s="7" t="s">
        <v>77</v>
      </c>
      <c r="I26" s="67" t="s">
        <v>76</v>
      </c>
      <c r="J26" s="7" t="s">
        <v>75</v>
      </c>
      <c r="L26" s="3"/>
    </row>
    <row r="27" spans="2:12" s="2" customFormat="1" ht="7" customHeight="1">
      <c r="B27" s="3"/>
      <c r="L27" s="3"/>
    </row>
    <row r="28" spans="2:12" s="2" customFormat="1" ht="12" customHeight="1">
      <c r="B28" s="3"/>
      <c r="D28" s="67" t="s">
        <v>73</v>
      </c>
      <c r="L28" s="3"/>
    </row>
    <row r="29" spans="2:12" s="236" customFormat="1" ht="71.25" customHeight="1">
      <c r="B29" s="237"/>
      <c r="E29" s="102" t="s">
        <v>72</v>
      </c>
      <c r="F29" s="102"/>
      <c r="G29" s="102"/>
      <c r="H29" s="102"/>
      <c r="L29" s="237"/>
    </row>
    <row r="30" spans="2:12" s="2" customFormat="1" ht="7" customHeight="1">
      <c r="B30" s="3"/>
      <c r="L30" s="3"/>
    </row>
    <row r="31" spans="2:12" s="2" customFormat="1" ht="7" customHeight="1">
      <c r="B31" s="3"/>
      <c r="D31" s="51"/>
      <c r="E31" s="51"/>
      <c r="F31" s="51"/>
      <c r="G31" s="51"/>
      <c r="H31" s="51"/>
      <c r="I31" s="51"/>
      <c r="J31" s="51"/>
      <c r="K31" s="51"/>
      <c r="L31" s="3"/>
    </row>
    <row r="32" spans="2:12" s="2" customFormat="1" ht="25.45" customHeight="1">
      <c r="B32" s="3"/>
      <c r="D32" s="235" t="s">
        <v>71</v>
      </c>
      <c r="J32" s="222">
        <f>ROUND(J91, 2)</f>
        <v>0</v>
      </c>
      <c r="L32" s="3"/>
    </row>
    <row r="33" spans="2:12" s="2" customFormat="1" ht="7" customHeight="1">
      <c r="B33" s="3"/>
      <c r="D33" s="51"/>
      <c r="E33" s="51"/>
      <c r="F33" s="51"/>
      <c r="G33" s="51"/>
      <c r="H33" s="51"/>
      <c r="I33" s="51"/>
      <c r="J33" s="51"/>
      <c r="K33" s="51"/>
      <c r="L33" s="3"/>
    </row>
    <row r="34" spans="2:12" s="2" customFormat="1" ht="14.4" customHeight="1">
      <c r="B34" s="3"/>
      <c r="F34" s="234" t="s">
        <v>69</v>
      </c>
      <c r="I34" s="234" t="s">
        <v>70</v>
      </c>
      <c r="J34" s="234" t="s">
        <v>68</v>
      </c>
      <c r="L34" s="3"/>
    </row>
    <row r="35" spans="2:12" s="2" customFormat="1" ht="14.4" customHeight="1">
      <c r="B35" s="3"/>
      <c r="D35" s="233" t="s">
        <v>67</v>
      </c>
      <c r="E35" s="67" t="s">
        <v>66</v>
      </c>
      <c r="F35" s="34">
        <f>ROUND((SUM(BE91:BE177)),  2)</f>
        <v>0</v>
      </c>
      <c r="I35" s="232">
        <v>0.21</v>
      </c>
      <c r="J35" s="34">
        <f>ROUND(((SUM(BE91:BE177))*I35),  2)</f>
        <v>0</v>
      </c>
      <c r="L35" s="3"/>
    </row>
    <row r="36" spans="2:12" s="2" customFormat="1" ht="14.4" customHeight="1">
      <c r="B36" s="3"/>
      <c r="E36" s="67" t="s">
        <v>65</v>
      </c>
      <c r="F36" s="34">
        <f>ROUND((SUM(BF91:BF177)),  2)</f>
        <v>0</v>
      </c>
      <c r="I36" s="232">
        <v>0.12</v>
      </c>
      <c r="J36" s="34">
        <f>ROUND(((SUM(BF91:BF177))*I36),  2)</f>
        <v>0</v>
      </c>
      <c r="L36" s="3"/>
    </row>
    <row r="37" spans="2:12" s="2" customFormat="1" ht="14.4" hidden="1" customHeight="1">
      <c r="B37" s="3"/>
      <c r="E37" s="67" t="s">
        <v>64</v>
      </c>
      <c r="F37" s="34">
        <f>ROUND((SUM(BG91:BG177)),  2)</f>
        <v>0</v>
      </c>
      <c r="I37" s="232">
        <v>0.21</v>
      </c>
      <c r="J37" s="34">
        <f>0</f>
        <v>0</v>
      </c>
      <c r="L37" s="3"/>
    </row>
    <row r="38" spans="2:12" s="2" customFormat="1" ht="14.4" hidden="1" customHeight="1">
      <c r="B38" s="3"/>
      <c r="E38" s="67" t="s">
        <v>63</v>
      </c>
      <c r="F38" s="34">
        <f>ROUND((SUM(BH91:BH177)),  2)</f>
        <v>0</v>
      </c>
      <c r="I38" s="232">
        <v>0.12</v>
      </c>
      <c r="J38" s="34">
        <f>0</f>
        <v>0</v>
      </c>
      <c r="L38" s="3"/>
    </row>
    <row r="39" spans="2:12" s="2" customFormat="1" ht="14.4" hidden="1" customHeight="1">
      <c r="B39" s="3"/>
      <c r="E39" s="67" t="s">
        <v>62</v>
      </c>
      <c r="F39" s="34">
        <f>ROUND((SUM(BI91:BI177)),  2)</f>
        <v>0</v>
      </c>
      <c r="I39" s="232">
        <v>0</v>
      </c>
      <c r="J39" s="34">
        <f>0</f>
        <v>0</v>
      </c>
      <c r="L39" s="3"/>
    </row>
    <row r="40" spans="2:12" s="2" customFormat="1" ht="7" customHeight="1">
      <c r="B40" s="3"/>
      <c r="L40" s="3"/>
    </row>
    <row r="41" spans="2:12" s="2" customFormat="1" ht="25.45" customHeight="1">
      <c r="B41" s="3"/>
      <c r="C41" s="224"/>
      <c r="D41" s="231" t="s">
        <v>61</v>
      </c>
      <c r="E41" s="60"/>
      <c r="F41" s="60"/>
      <c r="G41" s="230" t="s">
        <v>60</v>
      </c>
      <c r="H41" s="229" t="s">
        <v>59</v>
      </c>
      <c r="I41" s="60"/>
      <c r="J41" s="228">
        <f>SUM(J32:J39)</f>
        <v>0</v>
      </c>
      <c r="K41" s="227"/>
      <c r="L41" s="3"/>
    </row>
    <row r="42" spans="2:12" s="2" customFormat="1" ht="14.4" customHeight="1">
      <c r="B42" s="5"/>
      <c r="C42" s="4"/>
      <c r="D42" s="4"/>
      <c r="E42" s="4"/>
      <c r="F42" s="4"/>
      <c r="G42" s="4"/>
      <c r="H42" s="4"/>
      <c r="I42" s="4"/>
      <c r="J42" s="4"/>
      <c r="K42" s="4"/>
      <c r="L42" s="3"/>
    </row>
    <row r="46" spans="2:12" s="2" customFormat="1" ht="7" customHeight="1">
      <c r="B46" s="79"/>
      <c r="C46" s="78"/>
      <c r="D46" s="78"/>
      <c r="E46" s="78"/>
      <c r="F46" s="78"/>
      <c r="G46" s="78"/>
      <c r="H46" s="78"/>
      <c r="I46" s="78"/>
      <c r="J46" s="78"/>
      <c r="K46" s="78"/>
      <c r="L46" s="3"/>
    </row>
    <row r="47" spans="2:12" s="2" customFormat="1" ht="25" customHeight="1">
      <c r="B47" s="3"/>
      <c r="C47" s="77" t="s">
        <v>877</v>
      </c>
      <c r="L47" s="3"/>
    </row>
    <row r="48" spans="2:12" s="2" customFormat="1" ht="7" customHeight="1">
      <c r="B48" s="3"/>
      <c r="L48" s="3"/>
    </row>
    <row r="49" spans="2:47" s="2" customFormat="1" ht="12" customHeight="1">
      <c r="B49" s="3"/>
      <c r="C49" s="67" t="s">
        <v>56</v>
      </c>
      <c r="L49" s="3"/>
    </row>
    <row r="50" spans="2:47" s="2" customFormat="1" ht="16.5" customHeight="1">
      <c r="B50" s="3"/>
      <c r="E50" s="211" t="str">
        <f>E7</f>
        <v>Holice - Podhráz - výměna vodovodu LT80</v>
      </c>
      <c r="F50" s="212"/>
      <c r="G50" s="212"/>
      <c r="H50" s="212"/>
      <c r="L50" s="3"/>
    </row>
    <row r="51" spans="2:47" ht="12" customHeight="1">
      <c r="B51" s="100"/>
      <c r="C51" s="67" t="s">
        <v>862</v>
      </c>
      <c r="L51" s="100"/>
    </row>
    <row r="52" spans="2:47" s="2" customFormat="1" ht="16.5" customHeight="1">
      <c r="B52" s="3"/>
      <c r="E52" s="211" t="s">
        <v>1408</v>
      </c>
      <c r="F52" s="210"/>
      <c r="G52" s="210"/>
      <c r="H52" s="210"/>
      <c r="L52" s="3"/>
    </row>
    <row r="53" spans="2:47" s="2" customFormat="1" ht="12" customHeight="1">
      <c r="B53" s="3"/>
      <c r="C53" s="67" t="s">
        <v>860</v>
      </c>
      <c r="L53" s="3"/>
    </row>
    <row r="54" spans="2:47" s="2" customFormat="1" ht="16.5" customHeight="1">
      <c r="B54" s="3"/>
      <c r="E54" s="75" t="str">
        <f>E11</f>
        <v>01 - Ostatní a vedlejší náklady</v>
      </c>
      <c r="F54" s="210"/>
      <c r="G54" s="210"/>
      <c r="H54" s="210"/>
      <c r="L54" s="3"/>
    </row>
    <row r="55" spans="2:47" s="2" customFormat="1" ht="7" customHeight="1">
      <c r="B55" s="3"/>
      <c r="L55" s="3"/>
    </row>
    <row r="56" spans="2:47" s="2" customFormat="1" ht="12" customHeight="1">
      <c r="B56" s="3"/>
      <c r="C56" s="67" t="s">
        <v>55</v>
      </c>
      <c r="F56" s="7" t="str">
        <f>F14</f>
        <v>Holice</v>
      </c>
      <c r="I56" s="67" t="s">
        <v>54</v>
      </c>
      <c r="J56" s="209" t="str">
        <f>IF(J14="","",J14)</f>
        <v>25. 4. 2024</v>
      </c>
      <c r="L56" s="3"/>
    </row>
    <row r="57" spans="2:47" s="2" customFormat="1" ht="7" customHeight="1">
      <c r="B57" s="3"/>
      <c r="L57" s="3"/>
    </row>
    <row r="58" spans="2:47" s="2" customFormat="1" ht="15.15" customHeight="1">
      <c r="B58" s="3"/>
      <c r="C58" s="67" t="s">
        <v>53</v>
      </c>
      <c r="F58" s="7" t="str">
        <f>E17</f>
        <v>Vodovody a kanalizace Pardubice, a.s.</v>
      </c>
      <c r="I58" s="67" t="s">
        <v>52</v>
      </c>
      <c r="J58" s="208" t="str">
        <f>E23</f>
        <v>PLP Projektstav s.r.o.</v>
      </c>
      <c r="L58" s="3"/>
    </row>
    <row r="59" spans="2:47" s="2" customFormat="1" ht="15.15" customHeight="1">
      <c r="B59" s="3"/>
      <c r="C59" s="67" t="s">
        <v>50</v>
      </c>
      <c r="F59" s="7" t="str">
        <f>IF(E20="","",E20)</f>
        <v>Vyplň údaj</v>
      </c>
      <c r="I59" s="67" t="s">
        <v>49</v>
      </c>
      <c r="J59" s="208" t="str">
        <f>E26</f>
        <v>PLP Projektstav s.r.o.</v>
      </c>
      <c r="L59" s="3"/>
    </row>
    <row r="60" spans="2:47" s="2" customFormat="1" ht="10.3" customHeight="1">
      <c r="B60" s="3"/>
      <c r="L60" s="3"/>
    </row>
    <row r="61" spans="2:47" s="2" customFormat="1" ht="29.25" customHeight="1">
      <c r="B61" s="3"/>
      <c r="C61" s="226" t="s">
        <v>876</v>
      </c>
      <c r="D61" s="224"/>
      <c r="E61" s="224"/>
      <c r="F61" s="224"/>
      <c r="G61" s="224"/>
      <c r="H61" s="224"/>
      <c r="I61" s="224"/>
      <c r="J61" s="225" t="s">
        <v>855</v>
      </c>
      <c r="K61" s="224"/>
      <c r="L61" s="3"/>
    </row>
    <row r="62" spans="2:47" s="2" customFormat="1" ht="10.3" customHeight="1">
      <c r="B62" s="3"/>
      <c r="L62" s="3"/>
    </row>
    <row r="63" spans="2:47" s="2" customFormat="1" ht="22.8" customHeight="1">
      <c r="B63" s="3"/>
      <c r="C63" s="223" t="s">
        <v>31</v>
      </c>
      <c r="J63" s="222">
        <f>J91</f>
        <v>0</v>
      </c>
      <c r="L63" s="3"/>
      <c r="AU63" s="103" t="s">
        <v>846</v>
      </c>
    </row>
    <row r="64" spans="2:47" s="217" customFormat="1" ht="25" customHeight="1">
      <c r="B64" s="218"/>
      <c r="D64" s="221" t="s">
        <v>1414</v>
      </c>
      <c r="E64" s="220"/>
      <c r="F64" s="220"/>
      <c r="G64" s="220"/>
      <c r="H64" s="220"/>
      <c r="I64" s="220"/>
      <c r="J64" s="219">
        <f>J92</f>
        <v>0</v>
      </c>
      <c r="L64" s="218"/>
    </row>
    <row r="65" spans="2:12" s="17" customFormat="1" ht="19.899999999999999" customHeight="1">
      <c r="B65" s="213"/>
      <c r="D65" s="216" t="s">
        <v>1413</v>
      </c>
      <c r="E65" s="215"/>
      <c r="F65" s="215"/>
      <c r="G65" s="215"/>
      <c r="H65" s="215"/>
      <c r="I65" s="215"/>
      <c r="J65" s="214">
        <f>J93</f>
        <v>0</v>
      </c>
      <c r="L65" s="213"/>
    </row>
    <row r="66" spans="2:12" s="17" customFormat="1" ht="19.899999999999999" customHeight="1">
      <c r="B66" s="213"/>
      <c r="D66" s="216" t="s">
        <v>1412</v>
      </c>
      <c r="E66" s="215"/>
      <c r="F66" s="215"/>
      <c r="G66" s="215"/>
      <c r="H66" s="215"/>
      <c r="I66" s="215"/>
      <c r="J66" s="214">
        <f>J130</f>
        <v>0</v>
      </c>
      <c r="L66" s="213"/>
    </row>
    <row r="67" spans="2:12" s="17" customFormat="1" ht="19.899999999999999" customHeight="1">
      <c r="B67" s="213"/>
      <c r="D67" s="216" t="s">
        <v>1411</v>
      </c>
      <c r="E67" s="215"/>
      <c r="F67" s="215"/>
      <c r="G67" s="215"/>
      <c r="H67" s="215"/>
      <c r="I67" s="215"/>
      <c r="J67" s="214">
        <f>J140</f>
        <v>0</v>
      </c>
      <c r="L67" s="213"/>
    </row>
    <row r="68" spans="2:12" s="17" customFormat="1" ht="19.899999999999999" customHeight="1">
      <c r="B68" s="213"/>
      <c r="D68" s="216" t="s">
        <v>1410</v>
      </c>
      <c r="E68" s="215"/>
      <c r="F68" s="215"/>
      <c r="G68" s="215"/>
      <c r="H68" s="215"/>
      <c r="I68" s="215"/>
      <c r="J68" s="214">
        <f>J149</f>
        <v>0</v>
      </c>
      <c r="L68" s="213"/>
    </row>
    <row r="69" spans="2:12" s="17" customFormat="1" ht="19.899999999999999" customHeight="1">
      <c r="B69" s="213"/>
      <c r="D69" s="216" t="s">
        <v>1409</v>
      </c>
      <c r="E69" s="215"/>
      <c r="F69" s="215"/>
      <c r="G69" s="215"/>
      <c r="H69" s="215"/>
      <c r="I69" s="215"/>
      <c r="J69" s="214">
        <f>J168</f>
        <v>0</v>
      </c>
      <c r="L69" s="213"/>
    </row>
    <row r="70" spans="2:12" s="2" customFormat="1" ht="21.85" customHeight="1">
      <c r="B70" s="3"/>
      <c r="L70" s="3"/>
    </row>
    <row r="71" spans="2:12" s="2" customFormat="1" ht="7" customHeight="1">
      <c r="B71" s="5"/>
      <c r="C71" s="4"/>
      <c r="D71" s="4"/>
      <c r="E71" s="4"/>
      <c r="F71" s="4"/>
      <c r="G71" s="4"/>
      <c r="H71" s="4"/>
      <c r="I71" s="4"/>
      <c r="J71" s="4"/>
      <c r="K71" s="4"/>
      <c r="L71" s="3"/>
    </row>
    <row r="75" spans="2:12" s="2" customFormat="1" ht="7" customHeight="1">
      <c r="B75" s="79"/>
      <c r="C75" s="78"/>
      <c r="D75" s="78"/>
      <c r="E75" s="78"/>
      <c r="F75" s="78"/>
      <c r="G75" s="78"/>
      <c r="H75" s="78"/>
      <c r="I75" s="78"/>
      <c r="J75" s="78"/>
      <c r="K75" s="78"/>
      <c r="L75" s="3"/>
    </row>
    <row r="76" spans="2:12" s="2" customFormat="1" ht="25" customHeight="1">
      <c r="B76" s="3"/>
      <c r="C76" s="77" t="s">
        <v>863</v>
      </c>
      <c r="L76" s="3"/>
    </row>
    <row r="77" spans="2:12" s="2" customFormat="1" ht="7" customHeight="1">
      <c r="B77" s="3"/>
      <c r="L77" s="3"/>
    </row>
    <row r="78" spans="2:12" s="2" customFormat="1" ht="12" customHeight="1">
      <c r="B78" s="3"/>
      <c r="C78" s="67" t="s">
        <v>56</v>
      </c>
      <c r="L78" s="3"/>
    </row>
    <row r="79" spans="2:12" s="2" customFormat="1" ht="16.5" customHeight="1">
      <c r="B79" s="3"/>
      <c r="E79" s="211" t="str">
        <f>E7</f>
        <v>Holice - Podhráz - výměna vodovodu LT80</v>
      </c>
      <c r="F79" s="212"/>
      <c r="G79" s="212"/>
      <c r="H79" s="212"/>
      <c r="L79" s="3"/>
    </row>
    <row r="80" spans="2:12" ht="12" customHeight="1">
      <c r="B80" s="100"/>
      <c r="C80" s="67" t="s">
        <v>862</v>
      </c>
      <c r="L80" s="100"/>
    </row>
    <row r="81" spans="2:65" s="2" customFormat="1" ht="16.5" customHeight="1">
      <c r="B81" s="3"/>
      <c r="E81" s="211" t="s">
        <v>1408</v>
      </c>
      <c r="F81" s="210"/>
      <c r="G81" s="210"/>
      <c r="H81" s="210"/>
      <c r="L81" s="3"/>
    </row>
    <row r="82" spans="2:65" s="2" customFormat="1" ht="12" customHeight="1">
      <c r="B82" s="3"/>
      <c r="C82" s="67" t="s">
        <v>860</v>
      </c>
      <c r="L82" s="3"/>
    </row>
    <row r="83" spans="2:65" s="2" customFormat="1" ht="16.5" customHeight="1">
      <c r="B83" s="3"/>
      <c r="E83" s="75" t="str">
        <f>E11</f>
        <v>01 - Ostatní a vedlejší náklady</v>
      </c>
      <c r="F83" s="210"/>
      <c r="G83" s="210"/>
      <c r="H83" s="210"/>
      <c r="L83" s="3"/>
    </row>
    <row r="84" spans="2:65" s="2" customFormat="1" ht="7" customHeight="1">
      <c r="B84" s="3"/>
      <c r="L84" s="3"/>
    </row>
    <row r="85" spans="2:65" s="2" customFormat="1" ht="12" customHeight="1">
      <c r="B85" s="3"/>
      <c r="C85" s="67" t="s">
        <v>55</v>
      </c>
      <c r="F85" s="7" t="str">
        <f>F14</f>
        <v>Holice</v>
      </c>
      <c r="I85" s="67" t="s">
        <v>54</v>
      </c>
      <c r="J85" s="209" t="str">
        <f>IF(J14="","",J14)</f>
        <v>25. 4. 2024</v>
      </c>
      <c r="L85" s="3"/>
    </row>
    <row r="86" spans="2:65" s="2" customFormat="1" ht="7" customHeight="1">
      <c r="B86" s="3"/>
      <c r="L86" s="3"/>
    </row>
    <row r="87" spans="2:65" s="2" customFormat="1" ht="15.15" customHeight="1">
      <c r="B87" s="3"/>
      <c r="C87" s="67" t="s">
        <v>53</v>
      </c>
      <c r="F87" s="7" t="str">
        <f>E17</f>
        <v>Vodovody a kanalizace Pardubice, a.s.</v>
      </c>
      <c r="I87" s="67" t="s">
        <v>52</v>
      </c>
      <c r="J87" s="208" t="str">
        <f>E23</f>
        <v>PLP Projektstav s.r.o.</v>
      </c>
      <c r="L87" s="3"/>
    </row>
    <row r="88" spans="2:65" s="2" customFormat="1" ht="15.15" customHeight="1">
      <c r="B88" s="3"/>
      <c r="C88" s="67" t="s">
        <v>50</v>
      </c>
      <c r="F88" s="7" t="str">
        <f>IF(E20="","",E20)</f>
        <v>Vyplň údaj</v>
      </c>
      <c r="I88" s="67" t="s">
        <v>49</v>
      </c>
      <c r="J88" s="208" t="str">
        <f>E26</f>
        <v>PLP Projektstav s.r.o.</v>
      </c>
      <c r="L88" s="3"/>
    </row>
    <row r="89" spans="2:65" s="2" customFormat="1" ht="10.3" customHeight="1">
      <c r="B89" s="3"/>
      <c r="L89" s="3"/>
    </row>
    <row r="90" spans="2:65" s="202" customFormat="1" ht="29.25" customHeight="1">
      <c r="B90" s="203"/>
      <c r="C90" s="207" t="s">
        <v>859</v>
      </c>
      <c r="D90" s="206" t="s">
        <v>44</v>
      </c>
      <c r="E90" s="206" t="s">
        <v>48</v>
      </c>
      <c r="F90" s="206" t="s">
        <v>47</v>
      </c>
      <c r="G90" s="206" t="s">
        <v>858</v>
      </c>
      <c r="H90" s="206" t="s">
        <v>857</v>
      </c>
      <c r="I90" s="206" t="s">
        <v>856</v>
      </c>
      <c r="J90" s="205" t="s">
        <v>855</v>
      </c>
      <c r="K90" s="204" t="s">
        <v>854</v>
      </c>
      <c r="L90" s="203"/>
      <c r="M90" s="55" t="s">
        <v>0</v>
      </c>
      <c r="N90" s="54" t="s">
        <v>67</v>
      </c>
      <c r="O90" s="54" t="s">
        <v>853</v>
      </c>
      <c r="P90" s="54" t="s">
        <v>852</v>
      </c>
      <c r="Q90" s="54" t="s">
        <v>851</v>
      </c>
      <c r="R90" s="54" t="s">
        <v>850</v>
      </c>
      <c r="S90" s="54" t="s">
        <v>849</v>
      </c>
      <c r="T90" s="53" t="s">
        <v>848</v>
      </c>
    </row>
    <row r="91" spans="2:65" s="2" customFormat="1" ht="22.8" customHeight="1">
      <c r="B91" s="3"/>
      <c r="C91" s="49" t="s">
        <v>847</v>
      </c>
      <c r="J91" s="201">
        <f>BK91</f>
        <v>0</v>
      </c>
      <c r="L91" s="3"/>
      <c r="M91" s="52"/>
      <c r="N91" s="51"/>
      <c r="O91" s="51"/>
      <c r="P91" s="200">
        <f>P92</f>
        <v>0</v>
      </c>
      <c r="Q91" s="51"/>
      <c r="R91" s="200">
        <f>R92</f>
        <v>0</v>
      </c>
      <c r="S91" s="51"/>
      <c r="T91" s="199">
        <f>T92</f>
        <v>0</v>
      </c>
      <c r="AT91" s="103" t="s">
        <v>12</v>
      </c>
      <c r="AU91" s="103" t="s">
        <v>846</v>
      </c>
      <c r="BK91" s="198">
        <f>BK92</f>
        <v>0</v>
      </c>
    </row>
    <row r="92" spans="2:65" s="146" customFormat="1" ht="25.9" customHeight="1">
      <c r="B92" s="153"/>
      <c r="D92" s="148" t="s">
        <v>12</v>
      </c>
      <c r="E92" s="158" t="s">
        <v>1407</v>
      </c>
      <c r="F92" s="158" t="s">
        <v>1406</v>
      </c>
      <c r="I92" s="155"/>
      <c r="J92" s="157">
        <f>BK92</f>
        <v>0</v>
      </c>
      <c r="L92" s="153"/>
      <c r="M92" s="152"/>
      <c r="P92" s="151">
        <f>P93+P130+P140+P149+P168</f>
        <v>0</v>
      </c>
      <c r="R92" s="151">
        <f>R93+R130+R140+R149+R168</f>
        <v>0</v>
      </c>
      <c r="T92" s="150">
        <f>T93+T130+T140+T149+T168</f>
        <v>0</v>
      </c>
      <c r="AR92" s="148" t="s">
        <v>523</v>
      </c>
      <c r="AT92" s="149" t="s">
        <v>12</v>
      </c>
      <c r="AU92" s="149" t="s">
        <v>30</v>
      </c>
      <c r="AY92" s="148" t="s">
        <v>103</v>
      </c>
      <c r="BK92" s="147">
        <f>BK93+BK130+BK140+BK149+BK168</f>
        <v>0</v>
      </c>
    </row>
    <row r="93" spans="2:65" s="146" customFormat="1" ht="22.8" customHeight="1">
      <c r="B93" s="153"/>
      <c r="D93" s="148" t="s">
        <v>12</v>
      </c>
      <c r="E93" s="156" t="s">
        <v>1405</v>
      </c>
      <c r="F93" s="156" t="s">
        <v>1404</v>
      </c>
      <c r="I93" s="155"/>
      <c r="J93" s="154">
        <f>BK93</f>
        <v>0</v>
      </c>
      <c r="L93" s="153"/>
      <c r="M93" s="152"/>
      <c r="P93" s="151">
        <f>SUM(P94:P129)</f>
        <v>0</v>
      </c>
      <c r="R93" s="151">
        <f>SUM(R94:R129)</f>
        <v>0</v>
      </c>
      <c r="T93" s="150">
        <f>SUM(T94:T129)</f>
        <v>0</v>
      </c>
      <c r="AR93" s="148" t="s">
        <v>523</v>
      </c>
      <c r="AT93" s="149" t="s">
        <v>12</v>
      </c>
      <c r="AU93" s="149" t="s">
        <v>11</v>
      </c>
      <c r="AY93" s="148" t="s">
        <v>103</v>
      </c>
      <c r="BK93" s="147">
        <f>SUM(BK94:BK129)</f>
        <v>0</v>
      </c>
    </row>
    <row r="94" spans="2:65" s="2" customFormat="1" ht="16.5" customHeight="1">
      <c r="B94" s="3"/>
      <c r="C94" s="145" t="s">
        <v>11</v>
      </c>
      <c r="D94" s="145" t="s">
        <v>110</v>
      </c>
      <c r="E94" s="144" t="s">
        <v>1403</v>
      </c>
      <c r="F94" s="143" t="s">
        <v>1401</v>
      </c>
      <c r="G94" s="142" t="s">
        <v>1296</v>
      </c>
      <c r="H94" s="141">
        <v>1</v>
      </c>
      <c r="I94" s="140"/>
      <c r="J94" s="139">
        <f>ROUND(I94*H94,2)</f>
        <v>0</v>
      </c>
      <c r="K94" s="138"/>
      <c r="L94" s="3"/>
      <c r="M94" s="137" t="s">
        <v>0</v>
      </c>
      <c r="N94" s="136" t="s">
        <v>66</v>
      </c>
      <c r="P94" s="135">
        <f>O94*H94</f>
        <v>0</v>
      </c>
      <c r="Q94" s="135">
        <v>0</v>
      </c>
      <c r="R94" s="135">
        <f>Q94*H94</f>
        <v>0</v>
      </c>
      <c r="S94" s="135">
        <v>0</v>
      </c>
      <c r="T94" s="134">
        <f>S94*H94</f>
        <v>0</v>
      </c>
      <c r="AR94" s="132" t="s">
        <v>1290</v>
      </c>
      <c r="AT94" s="132" t="s">
        <v>110</v>
      </c>
      <c r="AU94" s="132" t="s">
        <v>4</v>
      </c>
      <c r="AY94" s="103" t="s">
        <v>103</v>
      </c>
      <c r="BE94" s="133">
        <f>IF(N94="základní",J94,0)</f>
        <v>0</v>
      </c>
      <c r="BF94" s="133">
        <f>IF(N94="snížená",J94,0)</f>
        <v>0</v>
      </c>
      <c r="BG94" s="133">
        <f>IF(N94="zákl. přenesená",J94,0)</f>
        <v>0</v>
      </c>
      <c r="BH94" s="133">
        <f>IF(N94="sníž. přenesená",J94,0)</f>
        <v>0</v>
      </c>
      <c r="BI94" s="133">
        <f>IF(N94="nulová",J94,0)</f>
        <v>0</v>
      </c>
      <c r="BJ94" s="103" t="s">
        <v>11</v>
      </c>
      <c r="BK94" s="133">
        <f>ROUND(I94*H94,2)</f>
        <v>0</v>
      </c>
      <c r="BL94" s="103" t="s">
        <v>1290</v>
      </c>
      <c r="BM94" s="132" t="s">
        <v>1402</v>
      </c>
    </row>
    <row r="95" spans="2:65" s="2" customFormat="1">
      <c r="B95" s="3"/>
      <c r="D95" s="128" t="s">
        <v>106</v>
      </c>
      <c r="F95" s="131" t="s">
        <v>1401</v>
      </c>
      <c r="I95" s="130"/>
      <c r="L95" s="3"/>
      <c r="M95" s="129"/>
      <c r="T95" s="62"/>
      <c r="AT95" s="103" t="s">
        <v>106</v>
      </c>
      <c r="AU95" s="103" t="s">
        <v>4</v>
      </c>
    </row>
    <row r="96" spans="2:65" s="2" customFormat="1" ht="81">
      <c r="B96" s="3"/>
      <c r="D96" s="128" t="s">
        <v>218</v>
      </c>
      <c r="F96" s="171" t="s">
        <v>1400</v>
      </c>
      <c r="I96" s="130"/>
      <c r="L96" s="3"/>
      <c r="M96" s="129"/>
      <c r="T96" s="62"/>
      <c r="AT96" s="103" t="s">
        <v>218</v>
      </c>
      <c r="AU96" s="103" t="s">
        <v>4</v>
      </c>
    </row>
    <row r="97" spans="2:65" s="2" customFormat="1" ht="16.5" customHeight="1">
      <c r="B97" s="3"/>
      <c r="C97" s="145" t="s">
        <v>4</v>
      </c>
      <c r="D97" s="145" t="s">
        <v>110</v>
      </c>
      <c r="E97" s="144" t="s">
        <v>1399</v>
      </c>
      <c r="F97" s="143" t="s">
        <v>1397</v>
      </c>
      <c r="G97" s="142" t="s">
        <v>1296</v>
      </c>
      <c r="H97" s="141">
        <v>1</v>
      </c>
      <c r="I97" s="140"/>
      <c r="J97" s="139">
        <f>ROUND(I97*H97,2)</f>
        <v>0</v>
      </c>
      <c r="K97" s="138"/>
      <c r="L97" s="3"/>
      <c r="M97" s="137" t="s">
        <v>0</v>
      </c>
      <c r="N97" s="136" t="s">
        <v>66</v>
      </c>
      <c r="P97" s="135">
        <f>O97*H97</f>
        <v>0</v>
      </c>
      <c r="Q97" s="135">
        <v>0</v>
      </c>
      <c r="R97" s="135">
        <f>Q97*H97</f>
        <v>0</v>
      </c>
      <c r="S97" s="135">
        <v>0</v>
      </c>
      <c r="T97" s="134">
        <f>S97*H97</f>
        <v>0</v>
      </c>
      <c r="AR97" s="132" t="s">
        <v>1290</v>
      </c>
      <c r="AT97" s="132" t="s">
        <v>110</v>
      </c>
      <c r="AU97" s="132" t="s">
        <v>4</v>
      </c>
      <c r="AY97" s="103" t="s">
        <v>103</v>
      </c>
      <c r="BE97" s="133">
        <f>IF(N97="základní",J97,0)</f>
        <v>0</v>
      </c>
      <c r="BF97" s="133">
        <f>IF(N97="snížená",J97,0)</f>
        <v>0</v>
      </c>
      <c r="BG97" s="133">
        <f>IF(N97="zákl. přenesená",J97,0)</f>
        <v>0</v>
      </c>
      <c r="BH97" s="133">
        <f>IF(N97="sníž. přenesená",J97,0)</f>
        <v>0</v>
      </c>
      <c r="BI97" s="133">
        <f>IF(N97="nulová",J97,0)</f>
        <v>0</v>
      </c>
      <c r="BJ97" s="103" t="s">
        <v>11</v>
      </c>
      <c r="BK97" s="133">
        <f>ROUND(I97*H97,2)</f>
        <v>0</v>
      </c>
      <c r="BL97" s="103" t="s">
        <v>1290</v>
      </c>
      <c r="BM97" s="132" t="s">
        <v>1398</v>
      </c>
    </row>
    <row r="98" spans="2:65" s="2" customFormat="1">
      <c r="B98" s="3"/>
      <c r="D98" s="128" t="s">
        <v>106</v>
      </c>
      <c r="F98" s="131" t="s">
        <v>1397</v>
      </c>
      <c r="I98" s="130"/>
      <c r="L98" s="3"/>
      <c r="M98" s="129"/>
      <c r="T98" s="62"/>
      <c r="AT98" s="103" t="s">
        <v>106</v>
      </c>
      <c r="AU98" s="103" t="s">
        <v>4</v>
      </c>
    </row>
    <row r="99" spans="2:65" s="2" customFormat="1" ht="27">
      <c r="B99" s="3"/>
      <c r="D99" s="128" t="s">
        <v>218</v>
      </c>
      <c r="F99" s="171" t="s">
        <v>1396</v>
      </c>
      <c r="I99" s="130"/>
      <c r="L99" s="3"/>
      <c r="M99" s="129"/>
      <c r="T99" s="62"/>
      <c r="AT99" s="103" t="s">
        <v>218</v>
      </c>
      <c r="AU99" s="103" t="s">
        <v>4</v>
      </c>
    </row>
    <row r="100" spans="2:65" s="2" customFormat="1" ht="16.5" customHeight="1">
      <c r="B100" s="3"/>
      <c r="C100" s="145" t="s">
        <v>559</v>
      </c>
      <c r="D100" s="145" t="s">
        <v>110</v>
      </c>
      <c r="E100" s="144" t="s">
        <v>1395</v>
      </c>
      <c r="F100" s="143" t="s">
        <v>1393</v>
      </c>
      <c r="G100" s="142" t="s">
        <v>1296</v>
      </c>
      <c r="H100" s="141">
        <v>1</v>
      </c>
      <c r="I100" s="140"/>
      <c r="J100" s="139">
        <f>ROUND(I100*H100,2)</f>
        <v>0</v>
      </c>
      <c r="K100" s="138"/>
      <c r="L100" s="3"/>
      <c r="M100" s="137" t="s">
        <v>0</v>
      </c>
      <c r="N100" s="136" t="s">
        <v>66</v>
      </c>
      <c r="P100" s="135">
        <f>O100*H100</f>
        <v>0</v>
      </c>
      <c r="Q100" s="135">
        <v>0</v>
      </c>
      <c r="R100" s="135">
        <f>Q100*H100</f>
        <v>0</v>
      </c>
      <c r="S100" s="135">
        <v>0</v>
      </c>
      <c r="T100" s="134">
        <f>S100*H100</f>
        <v>0</v>
      </c>
      <c r="AR100" s="132" t="s">
        <v>1290</v>
      </c>
      <c r="AT100" s="132" t="s">
        <v>110</v>
      </c>
      <c r="AU100" s="132" t="s">
        <v>4</v>
      </c>
      <c r="AY100" s="103" t="s">
        <v>103</v>
      </c>
      <c r="BE100" s="133">
        <f>IF(N100="základní",J100,0)</f>
        <v>0</v>
      </c>
      <c r="BF100" s="133">
        <f>IF(N100="snížená",J100,0)</f>
        <v>0</v>
      </c>
      <c r="BG100" s="133">
        <f>IF(N100="zákl. přenesená",J100,0)</f>
        <v>0</v>
      </c>
      <c r="BH100" s="133">
        <f>IF(N100="sníž. přenesená",J100,0)</f>
        <v>0</v>
      </c>
      <c r="BI100" s="133">
        <f>IF(N100="nulová",J100,0)</f>
        <v>0</v>
      </c>
      <c r="BJ100" s="103" t="s">
        <v>11</v>
      </c>
      <c r="BK100" s="133">
        <f>ROUND(I100*H100,2)</f>
        <v>0</v>
      </c>
      <c r="BL100" s="103" t="s">
        <v>1290</v>
      </c>
      <c r="BM100" s="132" t="s">
        <v>1394</v>
      </c>
    </row>
    <row r="101" spans="2:65" s="2" customFormat="1">
      <c r="B101" s="3"/>
      <c r="D101" s="128" t="s">
        <v>106</v>
      </c>
      <c r="F101" s="131" t="s">
        <v>1393</v>
      </c>
      <c r="I101" s="130"/>
      <c r="L101" s="3"/>
      <c r="M101" s="129"/>
      <c r="T101" s="62"/>
      <c r="AT101" s="103" t="s">
        <v>106</v>
      </c>
      <c r="AU101" s="103" t="s">
        <v>4</v>
      </c>
    </row>
    <row r="102" spans="2:65" s="2" customFormat="1" ht="81">
      <c r="B102" s="3"/>
      <c r="D102" s="128" t="s">
        <v>218</v>
      </c>
      <c r="F102" s="171" t="s">
        <v>1392</v>
      </c>
      <c r="I102" s="130"/>
      <c r="L102" s="3"/>
      <c r="M102" s="129"/>
      <c r="T102" s="62"/>
      <c r="AT102" s="103" t="s">
        <v>218</v>
      </c>
      <c r="AU102" s="103" t="s">
        <v>4</v>
      </c>
    </row>
    <row r="103" spans="2:65" s="2" customFormat="1" ht="24.15" customHeight="1">
      <c r="B103" s="3"/>
      <c r="C103" s="145" t="s">
        <v>122</v>
      </c>
      <c r="D103" s="145" t="s">
        <v>110</v>
      </c>
      <c r="E103" s="144" t="s">
        <v>1391</v>
      </c>
      <c r="F103" s="143" t="s">
        <v>1389</v>
      </c>
      <c r="G103" s="142" t="s">
        <v>1296</v>
      </c>
      <c r="H103" s="141">
        <v>1</v>
      </c>
      <c r="I103" s="140"/>
      <c r="J103" s="139">
        <f>ROUND(I103*H103,2)</f>
        <v>0</v>
      </c>
      <c r="K103" s="138"/>
      <c r="L103" s="3"/>
      <c r="M103" s="137" t="s">
        <v>0</v>
      </c>
      <c r="N103" s="136" t="s">
        <v>66</v>
      </c>
      <c r="P103" s="135">
        <f>O103*H103</f>
        <v>0</v>
      </c>
      <c r="Q103" s="135">
        <v>0</v>
      </c>
      <c r="R103" s="135">
        <f>Q103*H103</f>
        <v>0</v>
      </c>
      <c r="S103" s="135">
        <v>0</v>
      </c>
      <c r="T103" s="134">
        <f>S103*H103</f>
        <v>0</v>
      </c>
      <c r="AR103" s="132" t="s">
        <v>1290</v>
      </c>
      <c r="AT103" s="132" t="s">
        <v>110</v>
      </c>
      <c r="AU103" s="132" t="s">
        <v>4</v>
      </c>
      <c r="AY103" s="103" t="s">
        <v>103</v>
      </c>
      <c r="BE103" s="133">
        <f>IF(N103="základní",J103,0)</f>
        <v>0</v>
      </c>
      <c r="BF103" s="133">
        <f>IF(N103="snížená",J103,0)</f>
        <v>0</v>
      </c>
      <c r="BG103" s="133">
        <f>IF(N103="zákl. přenesená",J103,0)</f>
        <v>0</v>
      </c>
      <c r="BH103" s="133">
        <f>IF(N103="sníž. přenesená",J103,0)</f>
        <v>0</v>
      </c>
      <c r="BI103" s="133">
        <f>IF(N103="nulová",J103,0)</f>
        <v>0</v>
      </c>
      <c r="BJ103" s="103" t="s">
        <v>11</v>
      </c>
      <c r="BK103" s="133">
        <f>ROUND(I103*H103,2)</f>
        <v>0</v>
      </c>
      <c r="BL103" s="103" t="s">
        <v>1290</v>
      </c>
      <c r="BM103" s="132" t="s">
        <v>1390</v>
      </c>
    </row>
    <row r="104" spans="2:65" s="2" customFormat="1">
      <c r="B104" s="3"/>
      <c r="D104" s="128" t="s">
        <v>106</v>
      </c>
      <c r="F104" s="131" t="s">
        <v>1389</v>
      </c>
      <c r="I104" s="130"/>
      <c r="L104" s="3"/>
      <c r="M104" s="129"/>
      <c r="T104" s="62"/>
      <c r="AT104" s="103" t="s">
        <v>106</v>
      </c>
      <c r="AU104" s="103" t="s">
        <v>4</v>
      </c>
    </row>
    <row r="105" spans="2:65" s="2" customFormat="1" ht="54">
      <c r="B105" s="3"/>
      <c r="D105" s="128" t="s">
        <v>218</v>
      </c>
      <c r="F105" s="171" t="s">
        <v>1388</v>
      </c>
      <c r="I105" s="130"/>
      <c r="L105" s="3"/>
      <c r="M105" s="129"/>
      <c r="T105" s="62"/>
      <c r="AT105" s="103" t="s">
        <v>218</v>
      </c>
      <c r="AU105" s="103" t="s">
        <v>4</v>
      </c>
    </row>
    <row r="106" spans="2:65" s="2" customFormat="1" ht="16.5" customHeight="1">
      <c r="B106" s="3"/>
      <c r="C106" s="145" t="s">
        <v>523</v>
      </c>
      <c r="D106" s="145" t="s">
        <v>110</v>
      </c>
      <c r="E106" s="144" t="s">
        <v>1387</v>
      </c>
      <c r="F106" s="143" t="s">
        <v>1385</v>
      </c>
      <c r="G106" s="142" t="s">
        <v>1296</v>
      </c>
      <c r="H106" s="141">
        <v>1</v>
      </c>
      <c r="I106" s="140"/>
      <c r="J106" s="139">
        <f>ROUND(I106*H106,2)</f>
        <v>0</v>
      </c>
      <c r="K106" s="138"/>
      <c r="L106" s="3"/>
      <c r="M106" s="137" t="s">
        <v>0</v>
      </c>
      <c r="N106" s="136" t="s">
        <v>66</v>
      </c>
      <c r="P106" s="135">
        <f>O106*H106</f>
        <v>0</v>
      </c>
      <c r="Q106" s="135">
        <v>0</v>
      </c>
      <c r="R106" s="135">
        <f>Q106*H106</f>
        <v>0</v>
      </c>
      <c r="S106" s="135">
        <v>0</v>
      </c>
      <c r="T106" s="134">
        <f>S106*H106</f>
        <v>0</v>
      </c>
      <c r="AR106" s="132" t="s">
        <v>1290</v>
      </c>
      <c r="AT106" s="132" t="s">
        <v>110</v>
      </c>
      <c r="AU106" s="132" t="s">
        <v>4</v>
      </c>
      <c r="AY106" s="103" t="s">
        <v>103</v>
      </c>
      <c r="BE106" s="133">
        <f>IF(N106="základní",J106,0)</f>
        <v>0</v>
      </c>
      <c r="BF106" s="133">
        <f>IF(N106="snížená",J106,0)</f>
        <v>0</v>
      </c>
      <c r="BG106" s="133">
        <f>IF(N106="zákl. přenesená",J106,0)</f>
        <v>0</v>
      </c>
      <c r="BH106" s="133">
        <f>IF(N106="sníž. přenesená",J106,0)</f>
        <v>0</v>
      </c>
      <c r="BI106" s="133">
        <f>IF(N106="nulová",J106,0)</f>
        <v>0</v>
      </c>
      <c r="BJ106" s="103" t="s">
        <v>11</v>
      </c>
      <c r="BK106" s="133">
        <f>ROUND(I106*H106,2)</f>
        <v>0</v>
      </c>
      <c r="BL106" s="103" t="s">
        <v>1290</v>
      </c>
      <c r="BM106" s="132" t="s">
        <v>1386</v>
      </c>
    </row>
    <row r="107" spans="2:65" s="2" customFormat="1">
      <c r="B107" s="3"/>
      <c r="D107" s="128" t="s">
        <v>106</v>
      </c>
      <c r="F107" s="131" t="s">
        <v>1385</v>
      </c>
      <c r="I107" s="130"/>
      <c r="L107" s="3"/>
      <c r="M107" s="129"/>
      <c r="T107" s="62"/>
      <c r="AT107" s="103" t="s">
        <v>106</v>
      </c>
      <c r="AU107" s="103" t="s">
        <v>4</v>
      </c>
    </row>
    <row r="108" spans="2:65" s="2" customFormat="1" ht="72">
      <c r="B108" s="3"/>
      <c r="D108" s="128" t="s">
        <v>218</v>
      </c>
      <c r="F108" s="171" t="s">
        <v>1384</v>
      </c>
      <c r="I108" s="130"/>
      <c r="L108" s="3"/>
      <c r="M108" s="129"/>
      <c r="T108" s="62"/>
      <c r="AT108" s="103" t="s">
        <v>218</v>
      </c>
      <c r="AU108" s="103" t="s">
        <v>4</v>
      </c>
    </row>
    <row r="109" spans="2:65" s="2" customFormat="1" ht="16.5" customHeight="1">
      <c r="B109" s="3"/>
      <c r="C109" s="145" t="s">
        <v>817</v>
      </c>
      <c r="D109" s="145" t="s">
        <v>110</v>
      </c>
      <c r="E109" s="144" t="s">
        <v>1383</v>
      </c>
      <c r="F109" s="143" t="s">
        <v>1381</v>
      </c>
      <c r="G109" s="142" t="s">
        <v>1296</v>
      </c>
      <c r="H109" s="141">
        <v>1</v>
      </c>
      <c r="I109" s="140"/>
      <c r="J109" s="139">
        <f>ROUND(I109*H109,2)</f>
        <v>0</v>
      </c>
      <c r="K109" s="138"/>
      <c r="L109" s="3"/>
      <c r="M109" s="137" t="s">
        <v>0</v>
      </c>
      <c r="N109" s="136" t="s">
        <v>66</v>
      </c>
      <c r="P109" s="135">
        <f>O109*H109</f>
        <v>0</v>
      </c>
      <c r="Q109" s="135">
        <v>0</v>
      </c>
      <c r="R109" s="135">
        <f>Q109*H109</f>
        <v>0</v>
      </c>
      <c r="S109" s="135">
        <v>0</v>
      </c>
      <c r="T109" s="134">
        <f>S109*H109</f>
        <v>0</v>
      </c>
      <c r="AR109" s="132" t="s">
        <v>1290</v>
      </c>
      <c r="AT109" s="132" t="s">
        <v>110</v>
      </c>
      <c r="AU109" s="132" t="s">
        <v>4</v>
      </c>
      <c r="AY109" s="103" t="s">
        <v>103</v>
      </c>
      <c r="BE109" s="133">
        <f>IF(N109="základní",J109,0)</f>
        <v>0</v>
      </c>
      <c r="BF109" s="133">
        <f>IF(N109="snížená",J109,0)</f>
        <v>0</v>
      </c>
      <c r="BG109" s="133">
        <f>IF(N109="zákl. přenesená",J109,0)</f>
        <v>0</v>
      </c>
      <c r="BH109" s="133">
        <f>IF(N109="sníž. přenesená",J109,0)</f>
        <v>0</v>
      </c>
      <c r="BI109" s="133">
        <f>IF(N109="nulová",J109,0)</f>
        <v>0</v>
      </c>
      <c r="BJ109" s="103" t="s">
        <v>11</v>
      </c>
      <c r="BK109" s="133">
        <f>ROUND(I109*H109,2)</f>
        <v>0</v>
      </c>
      <c r="BL109" s="103" t="s">
        <v>1290</v>
      </c>
      <c r="BM109" s="132" t="s">
        <v>1382</v>
      </c>
    </row>
    <row r="110" spans="2:65" s="2" customFormat="1">
      <c r="B110" s="3"/>
      <c r="D110" s="128" t="s">
        <v>106</v>
      </c>
      <c r="F110" s="131" t="s">
        <v>1381</v>
      </c>
      <c r="I110" s="130"/>
      <c r="L110" s="3"/>
      <c r="M110" s="129"/>
      <c r="T110" s="62"/>
      <c r="AT110" s="103" t="s">
        <v>106</v>
      </c>
      <c r="AU110" s="103" t="s">
        <v>4</v>
      </c>
    </row>
    <row r="111" spans="2:65" s="2" customFormat="1" ht="45">
      <c r="B111" s="3"/>
      <c r="D111" s="128" t="s">
        <v>218</v>
      </c>
      <c r="F111" s="171" t="s">
        <v>1380</v>
      </c>
      <c r="I111" s="130"/>
      <c r="L111" s="3"/>
      <c r="M111" s="129"/>
      <c r="T111" s="62"/>
      <c r="AT111" s="103" t="s">
        <v>218</v>
      </c>
      <c r="AU111" s="103" t="s">
        <v>4</v>
      </c>
    </row>
    <row r="112" spans="2:65" s="2" customFormat="1" ht="16.5" customHeight="1">
      <c r="B112" s="3"/>
      <c r="C112" s="145" t="s">
        <v>810</v>
      </c>
      <c r="D112" s="145" t="s">
        <v>110</v>
      </c>
      <c r="E112" s="144" t="s">
        <v>1379</v>
      </c>
      <c r="F112" s="143" t="s">
        <v>1377</v>
      </c>
      <c r="G112" s="142" t="s">
        <v>1296</v>
      </c>
      <c r="H112" s="141">
        <v>1</v>
      </c>
      <c r="I112" s="140"/>
      <c r="J112" s="139">
        <f>ROUND(I112*H112,2)</f>
        <v>0</v>
      </c>
      <c r="K112" s="138"/>
      <c r="L112" s="3"/>
      <c r="M112" s="137" t="s">
        <v>0</v>
      </c>
      <c r="N112" s="136" t="s">
        <v>66</v>
      </c>
      <c r="P112" s="135">
        <f>O112*H112</f>
        <v>0</v>
      </c>
      <c r="Q112" s="135">
        <v>0</v>
      </c>
      <c r="R112" s="135">
        <f>Q112*H112</f>
        <v>0</v>
      </c>
      <c r="S112" s="135">
        <v>0</v>
      </c>
      <c r="T112" s="134">
        <f>S112*H112</f>
        <v>0</v>
      </c>
      <c r="AR112" s="132" t="s">
        <v>1290</v>
      </c>
      <c r="AT112" s="132" t="s">
        <v>110</v>
      </c>
      <c r="AU112" s="132" t="s">
        <v>4</v>
      </c>
      <c r="AY112" s="103" t="s">
        <v>103</v>
      </c>
      <c r="BE112" s="133">
        <f>IF(N112="základní",J112,0)</f>
        <v>0</v>
      </c>
      <c r="BF112" s="133">
        <f>IF(N112="snížená",J112,0)</f>
        <v>0</v>
      </c>
      <c r="BG112" s="133">
        <f>IF(N112="zákl. přenesená",J112,0)</f>
        <v>0</v>
      </c>
      <c r="BH112" s="133">
        <f>IF(N112="sníž. přenesená",J112,0)</f>
        <v>0</v>
      </c>
      <c r="BI112" s="133">
        <f>IF(N112="nulová",J112,0)</f>
        <v>0</v>
      </c>
      <c r="BJ112" s="103" t="s">
        <v>11</v>
      </c>
      <c r="BK112" s="133">
        <f>ROUND(I112*H112,2)</f>
        <v>0</v>
      </c>
      <c r="BL112" s="103" t="s">
        <v>1290</v>
      </c>
      <c r="BM112" s="132" t="s">
        <v>1378</v>
      </c>
    </row>
    <row r="113" spans="2:65" s="2" customFormat="1">
      <c r="B113" s="3"/>
      <c r="D113" s="128" t="s">
        <v>106</v>
      </c>
      <c r="F113" s="131" t="s">
        <v>1377</v>
      </c>
      <c r="I113" s="130"/>
      <c r="L113" s="3"/>
      <c r="M113" s="129"/>
      <c r="T113" s="62"/>
      <c r="AT113" s="103" t="s">
        <v>106</v>
      </c>
      <c r="AU113" s="103" t="s">
        <v>4</v>
      </c>
    </row>
    <row r="114" spans="2:65" s="2" customFormat="1" ht="27">
      <c r="B114" s="3"/>
      <c r="D114" s="128" t="s">
        <v>218</v>
      </c>
      <c r="F114" s="171" t="s">
        <v>1376</v>
      </c>
      <c r="I114" s="130"/>
      <c r="L114" s="3"/>
      <c r="M114" s="129"/>
      <c r="T114" s="62"/>
      <c r="AT114" s="103" t="s">
        <v>218</v>
      </c>
      <c r="AU114" s="103" t="s">
        <v>4</v>
      </c>
    </row>
    <row r="115" spans="2:65" s="2" customFormat="1" ht="16.5" customHeight="1">
      <c r="B115" s="3"/>
      <c r="C115" s="145" t="s">
        <v>374</v>
      </c>
      <c r="D115" s="145" t="s">
        <v>110</v>
      </c>
      <c r="E115" s="144" t="s">
        <v>1375</v>
      </c>
      <c r="F115" s="143" t="s">
        <v>1373</v>
      </c>
      <c r="G115" s="142" t="s">
        <v>1296</v>
      </c>
      <c r="H115" s="141">
        <v>1</v>
      </c>
      <c r="I115" s="140"/>
      <c r="J115" s="139">
        <f>ROUND(I115*H115,2)</f>
        <v>0</v>
      </c>
      <c r="K115" s="138"/>
      <c r="L115" s="3"/>
      <c r="M115" s="137" t="s">
        <v>0</v>
      </c>
      <c r="N115" s="136" t="s">
        <v>66</v>
      </c>
      <c r="P115" s="135">
        <f>O115*H115</f>
        <v>0</v>
      </c>
      <c r="Q115" s="135">
        <v>0</v>
      </c>
      <c r="R115" s="135">
        <f>Q115*H115</f>
        <v>0</v>
      </c>
      <c r="S115" s="135">
        <v>0</v>
      </c>
      <c r="T115" s="134">
        <f>S115*H115</f>
        <v>0</v>
      </c>
      <c r="AR115" s="132" t="s">
        <v>1290</v>
      </c>
      <c r="AT115" s="132" t="s">
        <v>110</v>
      </c>
      <c r="AU115" s="132" t="s">
        <v>4</v>
      </c>
      <c r="AY115" s="103" t="s">
        <v>103</v>
      </c>
      <c r="BE115" s="133">
        <f>IF(N115="základní",J115,0)</f>
        <v>0</v>
      </c>
      <c r="BF115" s="133">
        <f>IF(N115="snížená",J115,0)</f>
        <v>0</v>
      </c>
      <c r="BG115" s="133">
        <f>IF(N115="zákl. přenesená",J115,0)</f>
        <v>0</v>
      </c>
      <c r="BH115" s="133">
        <f>IF(N115="sníž. přenesená",J115,0)</f>
        <v>0</v>
      </c>
      <c r="BI115" s="133">
        <f>IF(N115="nulová",J115,0)</f>
        <v>0</v>
      </c>
      <c r="BJ115" s="103" t="s">
        <v>11</v>
      </c>
      <c r="BK115" s="133">
        <f>ROUND(I115*H115,2)</f>
        <v>0</v>
      </c>
      <c r="BL115" s="103" t="s">
        <v>1290</v>
      </c>
      <c r="BM115" s="132" t="s">
        <v>1374</v>
      </c>
    </row>
    <row r="116" spans="2:65" s="2" customFormat="1">
      <c r="B116" s="3"/>
      <c r="D116" s="128" t="s">
        <v>106</v>
      </c>
      <c r="F116" s="131" t="s">
        <v>1373</v>
      </c>
      <c r="I116" s="130"/>
      <c r="L116" s="3"/>
      <c r="M116" s="129"/>
      <c r="T116" s="62"/>
      <c r="AT116" s="103" t="s">
        <v>106</v>
      </c>
      <c r="AU116" s="103" t="s">
        <v>4</v>
      </c>
    </row>
    <row r="117" spans="2:65" s="2" customFormat="1" ht="27">
      <c r="B117" s="3"/>
      <c r="D117" s="128" t="s">
        <v>218</v>
      </c>
      <c r="F117" s="171" t="s">
        <v>1372</v>
      </c>
      <c r="I117" s="130"/>
      <c r="L117" s="3"/>
      <c r="M117" s="129"/>
      <c r="T117" s="62"/>
      <c r="AT117" s="103" t="s">
        <v>218</v>
      </c>
      <c r="AU117" s="103" t="s">
        <v>4</v>
      </c>
    </row>
    <row r="118" spans="2:65" s="2" customFormat="1" ht="16.5" customHeight="1">
      <c r="B118" s="3"/>
      <c r="C118" s="145" t="s">
        <v>207</v>
      </c>
      <c r="D118" s="145" t="s">
        <v>110</v>
      </c>
      <c r="E118" s="144" t="s">
        <v>1371</v>
      </c>
      <c r="F118" s="143" t="s">
        <v>1369</v>
      </c>
      <c r="G118" s="142" t="s">
        <v>1296</v>
      </c>
      <c r="H118" s="141">
        <v>1</v>
      </c>
      <c r="I118" s="140"/>
      <c r="J118" s="139">
        <f>ROUND(I118*H118,2)</f>
        <v>0</v>
      </c>
      <c r="K118" s="138"/>
      <c r="L118" s="3"/>
      <c r="M118" s="137" t="s">
        <v>0</v>
      </c>
      <c r="N118" s="136" t="s">
        <v>66</v>
      </c>
      <c r="P118" s="135">
        <f>O118*H118</f>
        <v>0</v>
      </c>
      <c r="Q118" s="135">
        <v>0</v>
      </c>
      <c r="R118" s="135">
        <f>Q118*H118</f>
        <v>0</v>
      </c>
      <c r="S118" s="135">
        <v>0</v>
      </c>
      <c r="T118" s="134">
        <f>S118*H118</f>
        <v>0</v>
      </c>
      <c r="AR118" s="132" t="s">
        <v>1290</v>
      </c>
      <c r="AT118" s="132" t="s">
        <v>110</v>
      </c>
      <c r="AU118" s="132" t="s">
        <v>4</v>
      </c>
      <c r="AY118" s="103" t="s">
        <v>103</v>
      </c>
      <c r="BE118" s="133">
        <f>IF(N118="základní",J118,0)</f>
        <v>0</v>
      </c>
      <c r="BF118" s="133">
        <f>IF(N118="snížená",J118,0)</f>
        <v>0</v>
      </c>
      <c r="BG118" s="133">
        <f>IF(N118="zákl. přenesená",J118,0)</f>
        <v>0</v>
      </c>
      <c r="BH118" s="133">
        <f>IF(N118="sníž. přenesená",J118,0)</f>
        <v>0</v>
      </c>
      <c r="BI118" s="133">
        <f>IF(N118="nulová",J118,0)</f>
        <v>0</v>
      </c>
      <c r="BJ118" s="103" t="s">
        <v>11</v>
      </c>
      <c r="BK118" s="133">
        <f>ROUND(I118*H118,2)</f>
        <v>0</v>
      </c>
      <c r="BL118" s="103" t="s">
        <v>1290</v>
      </c>
      <c r="BM118" s="132" t="s">
        <v>1370</v>
      </c>
    </row>
    <row r="119" spans="2:65" s="2" customFormat="1">
      <c r="B119" s="3"/>
      <c r="D119" s="128" t="s">
        <v>106</v>
      </c>
      <c r="F119" s="131" t="s">
        <v>1369</v>
      </c>
      <c r="I119" s="130"/>
      <c r="L119" s="3"/>
      <c r="M119" s="129"/>
      <c r="T119" s="62"/>
      <c r="AT119" s="103" t="s">
        <v>106</v>
      </c>
      <c r="AU119" s="103" t="s">
        <v>4</v>
      </c>
    </row>
    <row r="120" spans="2:65" s="2" customFormat="1" ht="54">
      <c r="B120" s="3"/>
      <c r="D120" s="128" t="s">
        <v>218</v>
      </c>
      <c r="F120" s="171" t="s">
        <v>1368</v>
      </c>
      <c r="I120" s="130"/>
      <c r="L120" s="3"/>
      <c r="M120" s="129"/>
      <c r="T120" s="62"/>
      <c r="AT120" s="103" t="s">
        <v>218</v>
      </c>
      <c r="AU120" s="103" t="s">
        <v>4</v>
      </c>
    </row>
    <row r="121" spans="2:65" s="2" customFormat="1" ht="16.5" customHeight="1">
      <c r="B121" s="3"/>
      <c r="C121" s="145" t="s">
        <v>796</v>
      </c>
      <c r="D121" s="145" t="s">
        <v>110</v>
      </c>
      <c r="E121" s="144" t="s">
        <v>1367</v>
      </c>
      <c r="F121" s="143" t="s">
        <v>1365</v>
      </c>
      <c r="G121" s="142" t="s">
        <v>1296</v>
      </c>
      <c r="H121" s="141">
        <v>1</v>
      </c>
      <c r="I121" s="140"/>
      <c r="J121" s="139">
        <f>ROUND(I121*H121,2)</f>
        <v>0</v>
      </c>
      <c r="K121" s="138"/>
      <c r="L121" s="3"/>
      <c r="M121" s="137" t="s">
        <v>0</v>
      </c>
      <c r="N121" s="136" t="s">
        <v>66</v>
      </c>
      <c r="P121" s="135">
        <f>O121*H121</f>
        <v>0</v>
      </c>
      <c r="Q121" s="135">
        <v>0</v>
      </c>
      <c r="R121" s="135">
        <f>Q121*H121</f>
        <v>0</v>
      </c>
      <c r="S121" s="135">
        <v>0</v>
      </c>
      <c r="T121" s="134">
        <f>S121*H121</f>
        <v>0</v>
      </c>
      <c r="AR121" s="132" t="s">
        <v>1290</v>
      </c>
      <c r="AT121" s="132" t="s">
        <v>110</v>
      </c>
      <c r="AU121" s="132" t="s">
        <v>4</v>
      </c>
      <c r="AY121" s="103" t="s">
        <v>103</v>
      </c>
      <c r="BE121" s="133">
        <f>IF(N121="základní",J121,0)</f>
        <v>0</v>
      </c>
      <c r="BF121" s="133">
        <f>IF(N121="snížená",J121,0)</f>
        <v>0</v>
      </c>
      <c r="BG121" s="133">
        <f>IF(N121="zákl. přenesená",J121,0)</f>
        <v>0</v>
      </c>
      <c r="BH121" s="133">
        <f>IF(N121="sníž. přenesená",J121,0)</f>
        <v>0</v>
      </c>
      <c r="BI121" s="133">
        <f>IF(N121="nulová",J121,0)</f>
        <v>0</v>
      </c>
      <c r="BJ121" s="103" t="s">
        <v>11</v>
      </c>
      <c r="BK121" s="133">
        <f>ROUND(I121*H121,2)</f>
        <v>0</v>
      </c>
      <c r="BL121" s="103" t="s">
        <v>1290</v>
      </c>
      <c r="BM121" s="132" t="s">
        <v>1366</v>
      </c>
    </row>
    <row r="122" spans="2:65" s="2" customFormat="1">
      <c r="B122" s="3"/>
      <c r="D122" s="128" t="s">
        <v>106</v>
      </c>
      <c r="F122" s="131" t="s">
        <v>1365</v>
      </c>
      <c r="I122" s="130"/>
      <c r="L122" s="3"/>
      <c r="M122" s="129"/>
      <c r="T122" s="62"/>
      <c r="AT122" s="103" t="s">
        <v>106</v>
      </c>
      <c r="AU122" s="103" t="s">
        <v>4</v>
      </c>
    </row>
    <row r="123" spans="2:65" s="2" customFormat="1" ht="63">
      <c r="B123" s="3"/>
      <c r="D123" s="128" t="s">
        <v>218</v>
      </c>
      <c r="F123" s="171" t="s">
        <v>1364</v>
      </c>
      <c r="I123" s="130"/>
      <c r="L123" s="3"/>
      <c r="M123" s="129"/>
      <c r="T123" s="62"/>
      <c r="AT123" s="103" t="s">
        <v>218</v>
      </c>
      <c r="AU123" s="103" t="s">
        <v>4</v>
      </c>
    </row>
    <row r="124" spans="2:65" s="2" customFormat="1" ht="16.5" customHeight="1">
      <c r="B124" s="3"/>
      <c r="C124" s="145" t="s">
        <v>789</v>
      </c>
      <c r="D124" s="145" t="s">
        <v>110</v>
      </c>
      <c r="E124" s="144" t="s">
        <v>1363</v>
      </c>
      <c r="F124" s="143" t="s">
        <v>1361</v>
      </c>
      <c r="G124" s="142" t="s">
        <v>1296</v>
      </c>
      <c r="H124" s="141">
        <v>1</v>
      </c>
      <c r="I124" s="140"/>
      <c r="J124" s="139">
        <f>ROUND(I124*H124,2)</f>
        <v>0</v>
      </c>
      <c r="K124" s="138"/>
      <c r="L124" s="3"/>
      <c r="M124" s="137" t="s">
        <v>0</v>
      </c>
      <c r="N124" s="136" t="s">
        <v>66</v>
      </c>
      <c r="P124" s="135">
        <f>O124*H124</f>
        <v>0</v>
      </c>
      <c r="Q124" s="135">
        <v>0</v>
      </c>
      <c r="R124" s="135">
        <f>Q124*H124</f>
        <v>0</v>
      </c>
      <c r="S124" s="135">
        <v>0</v>
      </c>
      <c r="T124" s="134">
        <f>S124*H124</f>
        <v>0</v>
      </c>
      <c r="AR124" s="132" t="s">
        <v>1290</v>
      </c>
      <c r="AT124" s="132" t="s">
        <v>110</v>
      </c>
      <c r="AU124" s="132" t="s">
        <v>4</v>
      </c>
      <c r="AY124" s="103" t="s">
        <v>103</v>
      </c>
      <c r="BE124" s="133">
        <f>IF(N124="základní",J124,0)</f>
        <v>0</v>
      </c>
      <c r="BF124" s="133">
        <f>IF(N124="snížená",J124,0)</f>
        <v>0</v>
      </c>
      <c r="BG124" s="133">
        <f>IF(N124="zákl. přenesená",J124,0)</f>
        <v>0</v>
      </c>
      <c r="BH124" s="133">
        <f>IF(N124="sníž. přenesená",J124,0)</f>
        <v>0</v>
      </c>
      <c r="BI124" s="133">
        <f>IF(N124="nulová",J124,0)</f>
        <v>0</v>
      </c>
      <c r="BJ124" s="103" t="s">
        <v>11</v>
      </c>
      <c r="BK124" s="133">
        <f>ROUND(I124*H124,2)</f>
        <v>0</v>
      </c>
      <c r="BL124" s="103" t="s">
        <v>1290</v>
      </c>
      <c r="BM124" s="132" t="s">
        <v>1362</v>
      </c>
    </row>
    <row r="125" spans="2:65" s="2" customFormat="1">
      <c r="B125" s="3"/>
      <c r="D125" s="128" t="s">
        <v>106</v>
      </c>
      <c r="F125" s="131" t="s">
        <v>1361</v>
      </c>
      <c r="I125" s="130"/>
      <c r="L125" s="3"/>
      <c r="M125" s="129"/>
      <c r="T125" s="62"/>
      <c r="AT125" s="103" t="s">
        <v>106</v>
      </c>
      <c r="AU125" s="103" t="s">
        <v>4</v>
      </c>
    </row>
    <row r="126" spans="2:65" s="2" customFormat="1" ht="18">
      <c r="B126" s="3"/>
      <c r="D126" s="128" t="s">
        <v>218</v>
      </c>
      <c r="F126" s="171" t="s">
        <v>1360</v>
      </c>
      <c r="I126" s="130"/>
      <c r="L126" s="3"/>
      <c r="M126" s="129"/>
      <c r="T126" s="62"/>
      <c r="AT126" s="103" t="s">
        <v>218</v>
      </c>
      <c r="AU126" s="103" t="s">
        <v>4</v>
      </c>
    </row>
    <row r="127" spans="2:65" s="2" customFormat="1" ht="16.5" customHeight="1">
      <c r="B127" s="3"/>
      <c r="C127" s="145" t="s">
        <v>97</v>
      </c>
      <c r="D127" s="145" t="s">
        <v>110</v>
      </c>
      <c r="E127" s="144" t="s">
        <v>1359</v>
      </c>
      <c r="F127" s="143" t="s">
        <v>1328</v>
      </c>
      <c r="G127" s="142" t="s">
        <v>1291</v>
      </c>
      <c r="H127" s="141">
        <v>1</v>
      </c>
      <c r="I127" s="140"/>
      <c r="J127" s="139">
        <f>ROUND(I127*H127,2)</f>
        <v>0</v>
      </c>
      <c r="K127" s="138"/>
      <c r="L127" s="3"/>
      <c r="M127" s="137" t="s">
        <v>0</v>
      </c>
      <c r="N127" s="136" t="s">
        <v>66</v>
      </c>
      <c r="P127" s="135">
        <f>O127*H127</f>
        <v>0</v>
      </c>
      <c r="Q127" s="135">
        <v>0</v>
      </c>
      <c r="R127" s="135">
        <f>Q127*H127</f>
        <v>0</v>
      </c>
      <c r="S127" s="135">
        <v>0</v>
      </c>
      <c r="T127" s="134">
        <f>S127*H127</f>
        <v>0</v>
      </c>
      <c r="AR127" s="132" t="s">
        <v>1290</v>
      </c>
      <c r="AT127" s="132" t="s">
        <v>110</v>
      </c>
      <c r="AU127" s="132" t="s">
        <v>4</v>
      </c>
      <c r="AY127" s="103" t="s">
        <v>103</v>
      </c>
      <c r="BE127" s="133">
        <f>IF(N127="základní",J127,0)</f>
        <v>0</v>
      </c>
      <c r="BF127" s="133">
        <f>IF(N127="snížená",J127,0)</f>
        <v>0</v>
      </c>
      <c r="BG127" s="133">
        <f>IF(N127="zákl. přenesená",J127,0)</f>
        <v>0</v>
      </c>
      <c r="BH127" s="133">
        <f>IF(N127="sníž. přenesená",J127,0)</f>
        <v>0</v>
      </c>
      <c r="BI127" s="133">
        <f>IF(N127="nulová",J127,0)</f>
        <v>0</v>
      </c>
      <c r="BJ127" s="103" t="s">
        <v>11</v>
      </c>
      <c r="BK127" s="133">
        <f>ROUND(I127*H127,2)</f>
        <v>0</v>
      </c>
      <c r="BL127" s="103" t="s">
        <v>1290</v>
      </c>
      <c r="BM127" s="132" t="s">
        <v>1358</v>
      </c>
    </row>
    <row r="128" spans="2:65" s="2" customFormat="1">
      <c r="B128" s="3"/>
      <c r="D128" s="128" t="s">
        <v>106</v>
      </c>
      <c r="F128" s="131" t="s">
        <v>1328</v>
      </c>
      <c r="I128" s="130"/>
      <c r="L128" s="3"/>
      <c r="M128" s="129"/>
      <c r="T128" s="62"/>
      <c r="AT128" s="103" t="s">
        <v>106</v>
      </c>
      <c r="AU128" s="103" t="s">
        <v>4</v>
      </c>
    </row>
    <row r="129" spans="2:65" s="2" customFormat="1" ht="36">
      <c r="B129" s="3"/>
      <c r="D129" s="128" t="s">
        <v>218</v>
      </c>
      <c r="F129" s="171" t="s">
        <v>1357</v>
      </c>
      <c r="I129" s="130"/>
      <c r="L129" s="3"/>
      <c r="M129" s="129"/>
      <c r="T129" s="62"/>
      <c r="AT129" s="103" t="s">
        <v>218</v>
      </c>
      <c r="AU129" s="103" t="s">
        <v>4</v>
      </c>
    </row>
    <row r="130" spans="2:65" s="146" customFormat="1" ht="22.8" customHeight="1">
      <c r="B130" s="153"/>
      <c r="D130" s="148" t="s">
        <v>12</v>
      </c>
      <c r="E130" s="156" t="s">
        <v>1356</v>
      </c>
      <c r="F130" s="156" t="s">
        <v>1355</v>
      </c>
      <c r="I130" s="155"/>
      <c r="J130" s="154">
        <f>BK130</f>
        <v>0</v>
      </c>
      <c r="L130" s="153"/>
      <c r="M130" s="152"/>
      <c r="P130" s="151">
        <f>SUM(P131:P139)</f>
        <v>0</v>
      </c>
      <c r="R130" s="151">
        <f>SUM(R131:R139)</f>
        <v>0</v>
      </c>
      <c r="T130" s="150">
        <f>SUM(T131:T139)</f>
        <v>0</v>
      </c>
      <c r="AR130" s="148" t="s">
        <v>523</v>
      </c>
      <c r="AT130" s="149" t="s">
        <v>12</v>
      </c>
      <c r="AU130" s="149" t="s">
        <v>11</v>
      </c>
      <c r="AY130" s="148" t="s">
        <v>103</v>
      </c>
      <c r="BK130" s="147">
        <f>SUM(BK131:BK139)</f>
        <v>0</v>
      </c>
    </row>
    <row r="131" spans="2:65" s="2" customFormat="1" ht="16.5" customHeight="1">
      <c r="B131" s="3"/>
      <c r="C131" s="145" t="s">
        <v>777</v>
      </c>
      <c r="D131" s="145" t="s">
        <v>110</v>
      </c>
      <c r="E131" s="144" t="s">
        <v>1354</v>
      </c>
      <c r="F131" s="143" t="s">
        <v>1352</v>
      </c>
      <c r="G131" s="142" t="s">
        <v>1296</v>
      </c>
      <c r="H131" s="141">
        <v>1</v>
      </c>
      <c r="I131" s="140"/>
      <c r="J131" s="139">
        <f>ROUND(I131*H131,2)</f>
        <v>0</v>
      </c>
      <c r="K131" s="138"/>
      <c r="L131" s="3"/>
      <c r="M131" s="137" t="s">
        <v>0</v>
      </c>
      <c r="N131" s="136" t="s">
        <v>66</v>
      </c>
      <c r="P131" s="135">
        <f>O131*H131</f>
        <v>0</v>
      </c>
      <c r="Q131" s="135">
        <v>0</v>
      </c>
      <c r="R131" s="135">
        <f>Q131*H131</f>
        <v>0</v>
      </c>
      <c r="S131" s="135">
        <v>0</v>
      </c>
      <c r="T131" s="134">
        <f>S131*H131</f>
        <v>0</v>
      </c>
      <c r="AR131" s="132" t="s">
        <v>1290</v>
      </c>
      <c r="AT131" s="132" t="s">
        <v>110</v>
      </c>
      <c r="AU131" s="132" t="s">
        <v>4</v>
      </c>
      <c r="AY131" s="103" t="s">
        <v>103</v>
      </c>
      <c r="BE131" s="133">
        <f>IF(N131="základní",J131,0)</f>
        <v>0</v>
      </c>
      <c r="BF131" s="133">
        <f>IF(N131="snížená",J131,0)</f>
        <v>0</v>
      </c>
      <c r="BG131" s="133">
        <f>IF(N131="zákl. přenesená",J131,0)</f>
        <v>0</v>
      </c>
      <c r="BH131" s="133">
        <f>IF(N131="sníž. přenesená",J131,0)</f>
        <v>0</v>
      </c>
      <c r="BI131" s="133">
        <f>IF(N131="nulová",J131,0)</f>
        <v>0</v>
      </c>
      <c r="BJ131" s="103" t="s">
        <v>11</v>
      </c>
      <c r="BK131" s="133">
        <f>ROUND(I131*H131,2)</f>
        <v>0</v>
      </c>
      <c r="BL131" s="103" t="s">
        <v>1290</v>
      </c>
      <c r="BM131" s="132" t="s">
        <v>1353</v>
      </c>
    </row>
    <row r="132" spans="2:65" s="2" customFormat="1">
      <c r="B132" s="3"/>
      <c r="D132" s="128" t="s">
        <v>106</v>
      </c>
      <c r="F132" s="131" t="s">
        <v>1352</v>
      </c>
      <c r="I132" s="130"/>
      <c r="L132" s="3"/>
      <c r="M132" s="129"/>
      <c r="T132" s="62"/>
      <c r="AT132" s="103" t="s">
        <v>106</v>
      </c>
      <c r="AU132" s="103" t="s">
        <v>4</v>
      </c>
    </row>
    <row r="133" spans="2:65" s="2" customFormat="1" ht="153">
      <c r="B133" s="3"/>
      <c r="D133" s="128" t="s">
        <v>218</v>
      </c>
      <c r="F133" s="171" t="s">
        <v>1351</v>
      </c>
      <c r="I133" s="130"/>
      <c r="L133" s="3"/>
      <c r="M133" s="129"/>
      <c r="T133" s="62"/>
      <c r="AT133" s="103" t="s">
        <v>218</v>
      </c>
      <c r="AU133" s="103" t="s">
        <v>4</v>
      </c>
    </row>
    <row r="134" spans="2:65" s="2" customFormat="1" ht="16.5" customHeight="1">
      <c r="B134" s="3"/>
      <c r="C134" s="145" t="s">
        <v>771</v>
      </c>
      <c r="D134" s="145" t="s">
        <v>110</v>
      </c>
      <c r="E134" s="144" t="s">
        <v>1350</v>
      </c>
      <c r="F134" s="143" t="s">
        <v>1348</v>
      </c>
      <c r="G134" s="142" t="s">
        <v>1296</v>
      </c>
      <c r="H134" s="141">
        <v>1</v>
      </c>
      <c r="I134" s="140"/>
      <c r="J134" s="139">
        <f>ROUND(I134*H134,2)</f>
        <v>0</v>
      </c>
      <c r="K134" s="138"/>
      <c r="L134" s="3"/>
      <c r="M134" s="137" t="s">
        <v>0</v>
      </c>
      <c r="N134" s="136" t="s">
        <v>66</v>
      </c>
      <c r="P134" s="135">
        <f>O134*H134</f>
        <v>0</v>
      </c>
      <c r="Q134" s="135">
        <v>0</v>
      </c>
      <c r="R134" s="135">
        <f>Q134*H134</f>
        <v>0</v>
      </c>
      <c r="S134" s="135">
        <v>0</v>
      </c>
      <c r="T134" s="134">
        <f>S134*H134</f>
        <v>0</v>
      </c>
      <c r="AR134" s="132" t="s">
        <v>1290</v>
      </c>
      <c r="AT134" s="132" t="s">
        <v>110</v>
      </c>
      <c r="AU134" s="132" t="s">
        <v>4</v>
      </c>
      <c r="AY134" s="103" t="s">
        <v>103</v>
      </c>
      <c r="BE134" s="133">
        <f>IF(N134="základní",J134,0)</f>
        <v>0</v>
      </c>
      <c r="BF134" s="133">
        <f>IF(N134="snížená",J134,0)</f>
        <v>0</v>
      </c>
      <c r="BG134" s="133">
        <f>IF(N134="zákl. přenesená",J134,0)</f>
        <v>0</v>
      </c>
      <c r="BH134" s="133">
        <f>IF(N134="sníž. přenesená",J134,0)</f>
        <v>0</v>
      </c>
      <c r="BI134" s="133">
        <f>IF(N134="nulová",J134,0)</f>
        <v>0</v>
      </c>
      <c r="BJ134" s="103" t="s">
        <v>11</v>
      </c>
      <c r="BK134" s="133">
        <f>ROUND(I134*H134,2)</f>
        <v>0</v>
      </c>
      <c r="BL134" s="103" t="s">
        <v>1290</v>
      </c>
      <c r="BM134" s="132" t="s">
        <v>1349</v>
      </c>
    </row>
    <row r="135" spans="2:65" s="2" customFormat="1">
      <c r="B135" s="3"/>
      <c r="D135" s="128" t="s">
        <v>106</v>
      </c>
      <c r="F135" s="131" t="s">
        <v>1348</v>
      </c>
      <c r="I135" s="130"/>
      <c r="L135" s="3"/>
      <c r="M135" s="129"/>
      <c r="T135" s="62"/>
      <c r="AT135" s="103" t="s">
        <v>106</v>
      </c>
      <c r="AU135" s="103" t="s">
        <v>4</v>
      </c>
    </row>
    <row r="136" spans="2:65" s="2" customFormat="1" ht="81">
      <c r="B136" s="3"/>
      <c r="D136" s="128" t="s">
        <v>218</v>
      </c>
      <c r="F136" s="171" t="s">
        <v>1347</v>
      </c>
      <c r="I136" s="130"/>
      <c r="L136" s="3"/>
      <c r="M136" s="129"/>
      <c r="T136" s="62"/>
      <c r="AT136" s="103" t="s">
        <v>218</v>
      </c>
      <c r="AU136" s="103" t="s">
        <v>4</v>
      </c>
    </row>
    <row r="137" spans="2:65" s="2" customFormat="1" ht="16.5" customHeight="1">
      <c r="B137" s="3"/>
      <c r="C137" s="145" t="s">
        <v>763</v>
      </c>
      <c r="D137" s="145" t="s">
        <v>110</v>
      </c>
      <c r="E137" s="144" t="s">
        <v>1346</v>
      </c>
      <c r="F137" s="143" t="s">
        <v>1344</v>
      </c>
      <c r="G137" s="142" t="s">
        <v>1296</v>
      </c>
      <c r="H137" s="141">
        <v>1</v>
      </c>
      <c r="I137" s="140"/>
      <c r="J137" s="139">
        <f>ROUND(I137*H137,2)</f>
        <v>0</v>
      </c>
      <c r="K137" s="138"/>
      <c r="L137" s="3"/>
      <c r="M137" s="137" t="s">
        <v>0</v>
      </c>
      <c r="N137" s="136" t="s">
        <v>66</v>
      </c>
      <c r="P137" s="135">
        <f>O137*H137</f>
        <v>0</v>
      </c>
      <c r="Q137" s="135">
        <v>0</v>
      </c>
      <c r="R137" s="135">
        <f>Q137*H137</f>
        <v>0</v>
      </c>
      <c r="S137" s="135">
        <v>0</v>
      </c>
      <c r="T137" s="134">
        <f>S137*H137</f>
        <v>0</v>
      </c>
      <c r="AR137" s="132" t="s">
        <v>1290</v>
      </c>
      <c r="AT137" s="132" t="s">
        <v>110</v>
      </c>
      <c r="AU137" s="132" t="s">
        <v>4</v>
      </c>
      <c r="AY137" s="103" t="s">
        <v>103</v>
      </c>
      <c r="BE137" s="133">
        <f>IF(N137="základní",J137,0)</f>
        <v>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103" t="s">
        <v>11</v>
      </c>
      <c r="BK137" s="133">
        <f>ROUND(I137*H137,2)</f>
        <v>0</v>
      </c>
      <c r="BL137" s="103" t="s">
        <v>1290</v>
      </c>
      <c r="BM137" s="132" t="s">
        <v>1345</v>
      </c>
    </row>
    <row r="138" spans="2:65" s="2" customFormat="1">
      <c r="B138" s="3"/>
      <c r="D138" s="128" t="s">
        <v>106</v>
      </c>
      <c r="F138" s="131" t="s">
        <v>1344</v>
      </c>
      <c r="I138" s="130"/>
      <c r="L138" s="3"/>
      <c r="M138" s="129"/>
      <c r="T138" s="62"/>
      <c r="AT138" s="103" t="s">
        <v>106</v>
      </c>
      <c r="AU138" s="103" t="s">
        <v>4</v>
      </c>
    </row>
    <row r="139" spans="2:65" s="2" customFormat="1" ht="45">
      <c r="B139" s="3"/>
      <c r="D139" s="128" t="s">
        <v>218</v>
      </c>
      <c r="F139" s="171" t="s">
        <v>1343</v>
      </c>
      <c r="I139" s="130"/>
      <c r="L139" s="3"/>
      <c r="M139" s="129"/>
      <c r="T139" s="62"/>
      <c r="AT139" s="103" t="s">
        <v>218</v>
      </c>
      <c r="AU139" s="103" t="s">
        <v>4</v>
      </c>
    </row>
    <row r="140" spans="2:65" s="146" customFormat="1" ht="22.8" customHeight="1">
      <c r="B140" s="153"/>
      <c r="D140" s="148" t="s">
        <v>12</v>
      </c>
      <c r="E140" s="156" t="s">
        <v>1342</v>
      </c>
      <c r="F140" s="156" t="s">
        <v>1341</v>
      </c>
      <c r="I140" s="155"/>
      <c r="J140" s="154">
        <f>BK140</f>
        <v>0</v>
      </c>
      <c r="L140" s="153"/>
      <c r="M140" s="152"/>
      <c r="P140" s="151">
        <f>SUM(P141:P148)</f>
        <v>0</v>
      </c>
      <c r="R140" s="151">
        <f>SUM(R141:R148)</f>
        <v>0</v>
      </c>
      <c r="T140" s="150">
        <f>SUM(T141:T148)</f>
        <v>0</v>
      </c>
      <c r="AR140" s="148" t="s">
        <v>523</v>
      </c>
      <c r="AT140" s="149" t="s">
        <v>12</v>
      </c>
      <c r="AU140" s="149" t="s">
        <v>11</v>
      </c>
      <c r="AY140" s="148" t="s">
        <v>103</v>
      </c>
      <c r="BK140" s="147">
        <f>SUM(BK141:BK148)</f>
        <v>0</v>
      </c>
    </row>
    <row r="141" spans="2:65" s="2" customFormat="1" ht="49.05" customHeight="1">
      <c r="B141" s="3"/>
      <c r="C141" s="145" t="s">
        <v>109</v>
      </c>
      <c r="D141" s="145" t="s">
        <v>110</v>
      </c>
      <c r="E141" s="144" t="s">
        <v>1340</v>
      </c>
      <c r="F141" s="143" t="s">
        <v>1338</v>
      </c>
      <c r="G141" s="142" t="s">
        <v>1296</v>
      </c>
      <c r="H141" s="141">
        <v>1</v>
      </c>
      <c r="I141" s="140"/>
      <c r="J141" s="139">
        <f>ROUND(I141*H141,2)</f>
        <v>0</v>
      </c>
      <c r="K141" s="138"/>
      <c r="L141" s="3"/>
      <c r="M141" s="137" t="s">
        <v>0</v>
      </c>
      <c r="N141" s="136" t="s">
        <v>66</v>
      </c>
      <c r="P141" s="135">
        <f>O141*H141</f>
        <v>0</v>
      </c>
      <c r="Q141" s="135">
        <v>0</v>
      </c>
      <c r="R141" s="135">
        <f>Q141*H141</f>
        <v>0</v>
      </c>
      <c r="S141" s="135">
        <v>0</v>
      </c>
      <c r="T141" s="134">
        <f>S141*H141</f>
        <v>0</v>
      </c>
      <c r="AR141" s="132" t="s">
        <v>1290</v>
      </c>
      <c r="AT141" s="132" t="s">
        <v>110</v>
      </c>
      <c r="AU141" s="132" t="s">
        <v>4</v>
      </c>
      <c r="AY141" s="103" t="s">
        <v>103</v>
      </c>
      <c r="BE141" s="133">
        <f>IF(N141="základní",J141,0)</f>
        <v>0</v>
      </c>
      <c r="BF141" s="133">
        <f>IF(N141="snížená",J141,0)</f>
        <v>0</v>
      </c>
      <c r="BG141" s="133">
        <f>IF(N141="zákl. přenesená",J141,0)</f>
        <v>0</v>
      </c>
      <c r="BH141" s="133">
        <f>IF(N141="sníž. přenesená",J141,0)</f>
        <v>0</v>
      </c>
      <c r="BI141" s="133">
        <f>IF(N141="nulová",J141,0)</f>
        <v>0</v>
      </c>
      <c r="BJ141" s="103" t="s">
        <v>11</v>
      </c>
      <c r="BK141" s="133">
        <f>ROUND(I141*H141,2)</f>
        <v>0</v>
      </c>
      <c r="BL141" s="103" t="s">
        <v>1290</v>
      </c>
      <c r="BM141" s="132" t="s">
        <v>1339</v>
      </c>
    </row>
    <row r="142" spans="2:65" s="2" customFormat="1" ht="26.1">
      <c r="B142" s="3"/>
      <c r="D142" s="128" t="s">
        <v>106</v>
      </c>
      <c r="F142" s="131" t="s">
        <v>1338</v>
      </c>
      <c r="I142" s="130"/>
      <c r="L142" s="3"/>
      <c r="M142" s="129"/>
      <c r="T142" s="62"/>
      <c r="AT142" s="103" t="s">
        <v>106</v>
      </c>
      <c r="AU142" s="103" t="s">
        <v>4</v>
      </c>
    </row>
    <row r="143" spans="2:65" s="2" customFormat="1" ht="16.5" customHeight="1">
      <c r="B143" s="3"/>
      <c r="C143" s="145" t="s">
        <v>752</v>
      </c>
      <c r="D143" s="145" t="s">
        <v>110</v>
      </c>
      <c r="E143" s="144" t="s">
        <v>1337</v>
      </c>
      <c r="F143" s="143" t="s">
        <v>1335</v>
      </c>
      <c r="G143" s="142" t="s">
        <v>1296</v>
      </c>
      <c r="H143" s="141">
        <v>1</v>
      </c>
      <c r="I143" s="140"/>
      <c r="J143" s="139">
        <f>ROUND(I143*H143,2)</f>
        <v>0</v>
      </c>
      <c r="K143" s="138"/>
      <c r="L143" s="3"/>
      <c r="M143" s="137" t="s">
        <v>0</v>
      </c>
      <c r="N143" s="136" t="s">
        <v>66</v>
      </c>
      <c r="P143" s="135">
        <f>O143*H143</f>
        <v>0</v>
      </c>
      <c r="Q143" s="135">
        <v>0</v>
      </c>
      <c r="R143" s="135">
        <f>Q143*H143</f>
        <v>0</v>
      </c>
      <c r="S143" s="135">
        <v>0</v>
      </c>
      <c r="T143" s="134">
        <f>S143*H143</f>
        <v>0</v>
      </c>
      <c r="AR143" s="132" t="s">
        <v>1290</v>
      </c>
      <c r="AT143" s="132" t="s">
        <v>110</v>
      </c>
      <c r="AU143" s="132" t="s">
        <v>4</v>
      </c>
      <c r="AY143" s="103" t="s">
        <v>103</v>
      </c>
      <c r="BE143" s="133">
        <f>IF(N143="základní",J143,0)</f>
        <v>0</v>
      </c>
      <c r="BF143" s="133">
        <f>IF(N143="snížená",J143,0)</f>
        <v>0</v>
      </c>
      <c r="BG143" s="133">
        <f>IF(N143="zákl. přenesená",J143,0)</f>
        <v>0</v>
      </c>
      <c r="BH143" s="133">
        <f>IF(N143="sníž. přenesená",J143,0)</f>
        <v>0</v>
      </c>
      <c r="BI143" s="133">
        <f>IF(N143="nulová",J143,0)</f>
        <v>0</v>
      </c>
      <c r="BJ143" s="103" t="s">
        <v>11</v>
      </c>
      <c r="BK143" s="133">
        <f>ROUND(I143*H143,2)</f>
        <v>0</v>
      </c>
      <c r="BL143" s="103" t="s">
        <v>1290</v>
      </c>
      <c r="BM143" s="132" t="s">
        <v>1336</v>
      </c>
    </row>
    <row r="144" spans="2:65" s="2" customFormat="1">
      <c r="B144" s="3"/>
      <c r="D144" s="128" t="s">
        <v>106</v>
      </c>
      <c r="F144" s="131" t="s">
        <v>1335</v>
      </c>
      <c r="I144" s="130"/>
      <c r="L144" s="3"/>
      <c r="M144" s="129"/>
      <c r="T144" s="62"/>
      <c r="AT144" s="103" t="s">
        <v>106</v>
      </c>
      <c r="AU144" s="103" t="s">
        <v>4</v>
      </c>
    </row>
    <row r="145" spans="2:65" s="2" customFormat="1" ht="54">
      <c r="B145" s="3"/>
      <c r="D145" s="128" t="s">
        <v>218</v>
      </c>
      <c r="F145" s="171" t="s">
        <v>1334</v>
      </c>
      <c r="I145" s="130"/>
      <c r="L145" s="3"/>
      <c r="M145" s="129"/>
      <c r="T145" s="62"/>
      <c r="AT145" s="103" t="s">
        <v>218</v>
      </c>
      <c r="AU145" s="103" t="s">
        <v>4</v>
      </c>
    </row>
    <row r="146" spans="2:65" s="2" customFormat="1" ht="16.5" customHeight="1">
      <c r="B146" s="3"/>
      <c r="C146" s="145" t="s">
        <v>745</v>
      </c>
      <c r="D146" s="145" t="s">
        <v>110</v>
      </c>
      <c r="E146" s="144" t="s">
        <v>1333</v>
      </c>
      <c r="F146" s="143" t="s">
        <v>1331</v>
      </c>
      <c r="G146" s="142" t="s">
        <v>1296</v>
      </c>
      <c r="H146" s="141">
        <v>1</v>
      </c>
      <c r="I146" s="140"/>
      <c r="J146" s="139">
        <f>ROUND(I146*H146,2)</f>
        <v>0</v>
      </c>
      <c r="K146" s="138"/>
      <c r="L146" s="3"/>
      <c r="M146" s="137" t="s">
        <v>0</v>
      </c>
      <c r="N146" s="136" t="s">
        <v>66</v>
      </c>
      <c r="P146" s="135">
        <f>O146*H146</f>
        <v>0</v>
      </c>
      <c r="Q146" s="135">
        <v>0</v>
      </c>
      <c r="R146" s="135">
        <f>Q146*H146</f>
        <v>0</v>
      </c>
      <c r="S146" s="135">
        <v>0</v>
      </c>
      <c r="T146" s="134">
        <f>S146*H146</f>
        <v>0</v>
      </c>
      <c r="AR146" s="132" t="s">
        <v>1290</v>
      </c>
      <c r="AT146" s="132" t="s">
        <v>110</v>
      </c>
      <c r="AU146" s="132" t="s">
        <v>4</v>
      </c>
      <c r="AY146" s="103" t="s">
        <v>103</v>
      </c>
      <c r="BE146" s="133">
        <f>IF(N146="základní",J146,0)</f>
        <v>0</v>
      </c>
      <c r="BF146" s="133">
        <f>IF(N146="snížená",J146,0)</f>
        <v>0</v>
      </c>
      <c r="BG146" s="133">
        <f>IF(N146="zákl. přenesená",J146,0)</f>
        <v>0</v>
      </c>
      <c r="BH146" s="133">
        <f>IF(N146="sníž. přenesená",J146,0)</f>
        <v>0</v>
      </c>
      <c r="BI146" s="133">
        <f>IF(N146="nulová",J146,0)</f>
        <v>0</v>
      </c>
      <c r="BJ146" s="103" t="s">
        <v>11</v>
      </c>
      <c r="BK146" s="133">
        <f>ROUND(I146*H146,2)</f>
        <v>0</v>
      </c>
      <c r="BL146" s="103" t="s">
        <v>1290</v>
      </c>
      <c r="BM146" s="132" t="s">
        <v>1332</v>
      </c>
    </row>
    <row r="147" spans="2:65" s="2" customFormat="1">
      <c r="B147" s="3"/>
      <c r="D147" s="128" t="s">
        <v>106</v>
      </c>
      <c r="F147" s="131" t="s">
        <v>1331</v>
      </c>
      <c r="I147" s="130"/>
      <c r="L147" s="3"/>
      <c r="M147" s="129"/>
      <c r="T147" s="62"/>
      <c r="AT147" s="103" t="s">
        <v>106</v>
      </c>
      <c r="AU147" s="103" t="s">
        <v>4</v>
      </c>
    </row>
    <row r="148" spans="2:65" s="2" customFormat="1" ht="45">
      <c r="B148" s="3"/>
      <c r="D148" s="128" t="s">
        <v>218</v>
      </c>
      <c r="F148" s="171" t="s">
        <v>1330</v>
      </c>
      <c r="I148" s="130"/>
      <c r="L148" s="3"/>
      <c r="M148" s="129"/>
      <c r="T148" s="62"/>
      <c r="AT148" s="103" t="s">
        <v>218</v>
      </c>
      <c r="AU148" s="103" t="s">
        <v>4</v>
      </c>
    </row>
    <row r="149" spans="2:65" s="146" customFormat="1" ht="22.8" customHeight="1">
      <c r="B149" s="153"/>
      <c r="D149" s="148" t="s">
        <v>12</v>
      </c>
      <c r="E149" s="156" t="s">
        <v>1329</v>
      </c>
      <c r="F149" s="156" t="s">
        <v>1328</v>
      </c>
      <c r="I149" s="155"/>
      <c r="J149" s="154">
        <f>BK149</f>
        <v>0</v>
      </c>
      <c r="L149" s="153"/>
      <c r="M149" s="152"/>
      <c r="P149" s="151">
        <f>SUM(P150:P167)</f>
        <v>0</v>
      </c>
      <c r="R149" s="151">
        <f>SUM(R150:R167)</f>
        <v>0</v>
      </c>
      <c r="T149" s="150">
        <f>SUM(T150:T167)</f>
        <v>0</v>
      </c>
      <c r="AR149" s="148" t="s">
        <v>523</v>
      </c>
      <c r="AT149" s="149" t="s">
        <v>12</v>
      </c>
      <c r="AU149" s="149" t="s">
        <v>11</v>
      </c>
      <c r="AY149" s="148" t="s">
        <v>103</v>
      </c>
      <c r="BK149" s="147">
        <f>SUM(BK150:BK167)</f>
        <v>0</v>
      </c>
    </row>
    <row r="150" spans="2:65" s="2" customFormat="1" ht="16.5" customHeight="1">
      <c r="B150" s="3"/>
      <c r="C150" s="145" t="s">
        <v>738</v>
      </c>
      <c r="D150" s="145" t="s">
        <v>110</v>
      </c>
      <c r="E150" s="144" t="s">
        <v>1327</v>
      </c>
      <c r="F150" s="143" t="s">
        <v>1325</v>
      </c>
      <c r="G150" s="142" t="s">
        <v>1296</v>
      </c>
      <c r="H150" s="141">
        <v>1</v>
      </c>
      <c r="I150" s="140"/>
      <c r="J150" s="139">
        <f>ROUND(I150*H150,2)</f>
        <v>0</v>
      </c>
      <c r="K150" s="138"/>
      <c r="L150" s="3"/>
      <c r="M150" s="137" t="s">
        <v>0</v>
      </c>
      <c r="N150" s="136" t="s">
        <v>66</v>
      </c>
      <c r="P150" s="135">
        <f>O150*H150</f>
        <v>0</v>
      </c>
      <c r="Q150" s="135">
        <v>0</v>
      </c>
      <c r="R150" s="135">
        <f>Q150*H150</f>
        <v>0</v>
      </c>
      <c r="S150" s="135">
        <v>0</v>
      </c>
      <c r="T150" s="134">
        <f>S150*H150</f>
        <v>0</v>
      </c>
      <c r="AR150" s="132" t="s">
        <v>1290</v>
      </c>
      <c r="AT150" s="132" t="s">
        <v>110</v>
      </c>
      <c r="AU150" s="132" t="s">
        <v>4</v>
      </c>
      <c r="AY150" s="103" t="s">
        <v>103</v>
      </c>
      <c r="BE150" s="133">
        <f>IF(N150="základní",J150,0)</f>
        <v>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03" t="s">
        <v>11</v>
      </c>
      <c r="BK150" s="133">
        <f>ROUND(I150*H150,2)</f>
        <v>0</v>
      </c>
      <c r="BL150" s="103" t="s">
        <v>1290</v>
      </c>
      <c r="BM150" s="132" t="s">
        <v>1326</v>
      </c>
    </row>
    <row r="151" spans="2:65" s="2" customFormat="1">
      <c r="B151" s="3"/>
      <c r="D151" s="128" t="s">
        <v>106</v>
      </c>
      <c r="F151" s="131" t="s">
        <v>1325</v>
      </c>
      <c r="I151" s="130"/>
      <c r="L151" s="3"/>
      <c r="M151" s="129"/>
      <c r="T151" s="62"/>
      <c r="AT151" s="103" t="s">
        <v>106</v>
      </c>
      <c r="AU151" s="103" t="s">
        <v>4</v>
      </c>
    </row>
    <row r="152" spans="2:65" s="2" customFormat="1" ht="63">
      <c r="B152" s="3"/>
      <c r="D152" s="128" t="s">
        <v>218</v>
      </c>
      <c r="F152" s="171" t="s">
        <v>1324</v>
      </c>
      <c r="I152" s="130"/>
      <c r="L152" s="3"/>
      <c r="M152" s="129"/>
      <c r="T152" s="62"/>
      <c r="AT152" s="103" t="s">
        <v>218</v>
      </c>
      <c r="AU152" s="103" t="s">
        <v>4</v>
      </c>
    </row>
    <row r="153" spans="2:65" s="2" customFormat="1" ht="16.5" customHeight="1">
      <c r="B153" s="3"/>
      <c r="C153" s="145" t="s">
        <v>732</v>
      </c>
      <c r="D153" s="145" t="s">
        <v>110</v>
      </c>
      <c r="E153" s="144" t="s">
        <v>1323</v>
      </c>
      <c r="F153" s="143" t="s">
        <v>1321</v>
      </c>
      <c r="G153" s="142" t="s">
        <v>1296</v>
      </c>
      <c r="H153" s="141">
        <v>1</v>
      </c>
      <c r="I153" s="140"/>
      <c r="J153" s="139">
        <f>ROUND(I153*H153,2)</f>
        <v>0</v>
      </c>
      <c r="K153" s="138"/>
      <c r="L153" s="3"/>
      <c r="M153" s="137" t="s">
        <v>0</v>
      </c>
      <c r="N153" s="136" t="s">
        <v>66</v>
      </c>
      <c r="P153" s="135">
        <f>O153*H153</f>
        <v>0</v>
      </c>
      <c r="Q153" s="135">
        <v>0</v>
      </c>
      <c r="R153" s="135">
        <f>Q153*H153</f>
        <v>0</v>
      </c>
      <c r="S153" s="135">
        <v>0</v>
      </c>
      <c r="T153" s="134">
        <f>S153*H153</f>
        <v>0</v>
      </c>
      <c r="AR153" s="132" t="s">
        <v>1290</v>
      </c>
      <c r="AT153" s="132" t="s">
        <v>110</v>
      </c>
      <c r="AU153" s="132" t="s">
        <v>4</v>
      </c>
      <c r="AY153" s="103" t="s">
        <v>103</v>
      </c>
      <c r="BE153" s="133">
        <f>IF(N153="základní",J153,0)</f>
        <v>0</v>
      </c>
      <c r="BF153" s="133">
        <f>IF(N153="snížená",J153,0)</f>
        <v>0</v>
      </c>
      <c r="BG153" s="133">
        <f>IF(N153="zákl. přenesená",J153,0)</f>
        <v>0</v>
      </c>
      <c r="BH153" s="133">
        <f>IF(N153="sníž. přenesená",J153,0)</f>
        <v>0</v>
      </c>
      <c r="BI153" s="133">
        <f>IF(N153="nulová",J153,0)</f>
        <v>0</v>
      </c>
      <c r="BJ153" s="103" t="s">
        <v>11</v>
      </c>
      <c r="BK153" s="133">
        <f>ROUND(I153*H153,2)</f>
        <v>0</v>
      </c>
      <c r="BL153" s="103" t="s">
        <v>1290</v>
      </c>
      <c r="BM153" s="132" t="s">
        <v>1322</v>
      </c>
    </row>
    <row r="154" spans="2:65" s="2" customFormat="1">
      <c r="B154" s="3"/>
      <c r="D154" s="128" t="s">
        <v>106</v>
      </c>
      <c r="F154" s="131" t="s">
        <v>1321</v>
      </c>
      <c r="I154" s="130"/>
      <c r="L154" s="3"/>
      <c r="M154" s="129"/>
      <c r="T154" s="62"/>
      <c r="AT154" s="103" t="s">
        <v>106</v>
      </c>
      <c r="AU154" s="103" t="s">
        <v>4</v>
      </c>
    </row>
    <row r="155" spans="2:65" s="2" customFormat="1" ht="72">
      <c r="B155" s="3"/>
      <c r="D155" s="128" t="s">
        <v>218</v>
      </c>
      <c r="F155" s="171" t="s">
        <v>1320</v>
      </c>
      <c r="I155" s="130"/>
      <c r="L155" s="3"/>
      <c r="M155" s="129"/>
      <c r="T155" s="62"/>
      <c r="AT155" s="103" t="s">
        <v>218</v>
      </c>
      <c r="AU155" s="103" t="s">
        <v>4</v>
      </c>
    </row>
    <row r="156" spans="2:65" s="2" customFormat="1" ht="16.5" customHeight="1">
      <c r="B156" s="3"/>
      <c r="C156" s="145" t="s">
        <v>98</v>
      </c>
      <c r="D156" s="145" t="s">
        <v>110</v>
      </c>
      <c r="E156" s="144" t="s">
        <v>1319</v>
      </c>
      <c r="F156" s="143" t="s">
        <v>1317</v>
      </c>
      <c r="G156" s="142" t="s">
        <v>1296</v>
      </c>
      <c r="H156" s="141">
        <v>1</v>
      </c>
      <c r="I156" s="140"/>
      <c r="J156" s="139">
        <f>ROUND(I156*H156,2)</f>
        <v>0</v>
      </c>
      <c r="K156" s="138"/>
      <c r="L156" s="3"/>
      <c r="M156" s="137" t="s">
        <v>0</v>
      </c>
      <c r="N156" s="136" t="s">
        <v>66</v>
      </c>
      <c r="P156" s="135">
        <f>O156*H156</f>
        <v>0</v>
      </c>
      <c r="Q156" s="135">
        <v>0</v>
      </c>
      <c r="R156" s="135">
        <f>Q156*H156</f>
        <v>0</v>
      </c>
      <c r="S156" s="135">
        <v>0</v>
      </c>
      <c r="T156" s="134">
        <f>S156*H156</f>
        <v>0</v>
      </c>
      <c r="AR156" s="132" t="s">
        <v>1290</v>
      </c>
      <c r="AT156" s="132" t="s">
        <v>110</v>
      </c>
      <c r="AU156" s="132" t="s">
        <v>4</v>
      </c>
      <c r="AY156" s="103" t="s">
        <v>103</v>
      </c>
      <c r="BE156" s="133">
        <f>IF(N156="základní",J156,0)</f>
        <v>0</v>
      </c>
      <c r="BF156" s="133">
        <f>IF(N156="snížená",J156,0)</f>
        <v>0</v>
      </c>
      <c r="BG156" s="133">
        <f>IF(N156="zákl. přenesená",J156,0)</f>
        <v>0</v>
      </c>
      <c r="BH156" s="133">
        <f>IF(N156="sníž. přenesená",J156,0)</f>
        <v>0</v>
      </c>
      <c r="BI156" s="133">
        <f>IF(N156="nulová",J156,0)</f>
        <v>0</v>
      </c>
      <c r="BJ156" s="103" t="s">
        <v>11</v>
      </c>
      <c r="BK156" s="133">
        <f>ROUND(I156*H156,2)</f>
        <v>0</v>
      </c>
      <c r="BL156" s="103" t="s">
        <v>1290</v>
      </c>
      <c r="BM156" s="132" t="s">
        <v>1318</v>
      </c>
    </row>
    <row r="157" spans="2:65" s="2" customFormat="1">
      <c r="B157" s="3"/>
      <c r="D157" s="128" t="s">
        <v>106</v>
      </c>
      <c r="F157" s="131" t="s">
        <v>1317</v>
      </c>
      <c r="I157" s="130"/>
      <c r="L157" s="3"/>
      <c r="M157" s="129"/>
      <c r="T157" s="62"/>
      <c r="AT157" s="103" t="s">
        <v>106</v>
      </c>
      <c r="AU157" s="103" t="s">
        <v>4</v>
      </c>
    </row>
    <row r="158" spans="2:65" s="2" customFormat="1" ht="117">
      <c r="B158" s="3"/>
      <c r="D158" s="128" t="s">
        <v>218</v>
      </c>
      <c r="F158" s="171" t="s">
        <v>1316</v>
      </c>
      <c r="I158" s="130"/>
      <c r="L158" s="3"/>
      <c r="M158" s="129"/>
      <c r="T158" s="62"/>
      <c r="AT158" s="103" t="s">
        <v>218</v>
      </c>
      <c r="AU158" s="103" t="s">
        <v>4</v>
      </c>
    </row>
    <row r="159" spans="2:65" s="2" customFormat="1" ht="16.5" customHeight="1">
      <c r="B159" s="3"/>
      <c r="C159" s="145" t="s">
        <v>719</v>
      </c>
      <c r="D159" s="145" t="s">
        <v>110</v>
      </c>
      <c r="E159" s="144" t="s">
        <v>1315</v>
      </c>
      <c r="F159" s="143" t="s">
        <v>1313</v>
      </c>
      <c r="G159" s="142" t="s">
        <v>1291</v>
      </c>
      <c r="H159" s="141">
        <v>1</v>
      </c>
      <c r="I159" s="140"/>
      <c r="J159" s="139">
        <f>ROUND(I159*H159,2)</f>
        <v>0</v>
      </c>
      <c r="K159" s="138"/>
      <c r="L159" s="3"/>
      <c r="M159" s="137" t="s">
        <v>0</v>
      </c>
      <c r="N159" s="136" t="s">
        <v>66</v>
      </c>
      <c r="P159" s="135">
        <f>O159*H159</f>
        <v>0</v>
      </c>
      <c r="Q159" s="135">
        <v>0</v>
      </c>
      <c r="R159" s="135">
        <f>Q159*H159</f>
        <v>0</v>
      </c>
      <c r="S159" s="135">
        <v>0</v>
      </c>
      <c r="T159" s="134">
        <f>S159*H159</f>
        <v>0</v>
      </c>
      <c r="AR159" s="132" t="s">
        <v>1290</v>
      </c>
      <c r="AT159" s="132" t="s">
        <v>110</v>
      </c>
      <c r="AU159" s="132" t="s">
        <v>4</v>
      </c>
      <c r="AY159" s="103" t="s">
        <v>103</v>
      </c>
      <c r="BE159" s="133">
        <f>IF(N159="základní",J159,0)</f>
        <v>0</v>
      </c>
      <c r="BF159" s="133">
        <f>IF(N159="snížená",J159,0)</f>
        <v>0</v>
      </c>
      <c r="BG159" s="133">
        <f>IF(N159="zákl. přenesená",J159,0)</f>
        <v>0</v>
      </c>
      <c r="BH159" s="133">
        <f>IF(N159="sníž. přenesená",J159,0)</f>
        <v>0</v>
      </c>
      <c r="BI159" s="133">
        <f>IF(N159="nulová",J159,0)</f>
        <v>0</v>
      </c>
      <c r="BJ159" s="103" t="s">
        <v>11</v>
      </c>
      <c r="BK159" s="133">
        <f>ROUND(I159*H159,2)</f>
        <v>0</v>
      </c>
      <c r="BL159" s="103" t="s">
        <v>1290</v>
      </c>
      <c r="BM159" s="132" t="s">
        <v>1314</v>
      </c>
    </row>
    <row r="160" spans="2:65" s="2" customFormat="1">
      <c r="B160" s="3"/>
      <c r="D160" s="128" t="s">
        <v>106</v>
      </c>
      <c r="F160" s="131" t="s">
        <v>1313</v>
      </c>
      <c r="I160" s="130"/>
      <c r="L160" s="3"/>
      <c r="M160" s="129"/>
      <c r="T160" s="62"/>
      <c r="AT160" s="103" t="s">
        <v>106</v>
      </c>
      <c r="AU160" s="103" t="s">
        <v>4</v>
      </c>
    </row>
    <row r="161" spans="2:65" s="2" customFormat="1" ht="54">
      <c r="B161" s="3"/>
      <c r="D161" s="128" t="s">
        <v>218</v>
      </c>
      <c r="F161" s="171" t="s">
        <v>1312</v>
      </c>
      <c r="I161" s="130"/>
      <c r="L161" s="3"/>
      <c r="M161" s="129"/>
      <c r="T161" s="62"/>
      <c r="AT161" s="103" t="s">
        <v>218</v>
      </c>
      <c r="AU161" s="103" t="s">
        <v>4</v>
      </c>
    </row>
    <row r="162" spans="2:65" s="2" customFormat="1" ht="16.5" customHeight="1">
      <c r="B162" s="3"/>
      <c r="C162" s="145" t="s">
        <v>713</v>
      </c>
      <c r="D162" s="145" t="s">
        <v>110</v>
      </c>
      <c r="E162" s="144" t="s">
        <v>1311</v>
      </c>
      <c r="F162" s="143" t="s">
        <v>1309</v>
      </c>
      <c r="G162" s="142" t="s">
        <v>1296</v>
      </c>
      <c r="H162" s="141">
        <v>1</v>
      </c>
      <c r="I162" s="140"/>
      <c r="J162" s="139">
        <f>ROUND(I162*H162,2)</f>
        <v>0</v>
      </c>
      <c r="K162" s="138"/>
      <c r="L162" s="3"/>
      <c r="M162" s="137" t="s">
        <v>0</v>
      </c>
      <c r="N162" s="136" t="s">
        <v>66</v>
      </c>
      <c r="P162" s="135">
        <f>O162*H162</f>
        <v>0</v>
      </c>
      <c r="Q162" s="135">
        <v>0</v>
      </c>
      <c r="R162" s="135">
        <f>Q162*H162</f>
        <v>0</v>
      </c>
      <c r="S162" s="135">
        <v>0</v>
      </c>
      <c r="T162" s="134">
        <f>S162*H162</f>
        <v>0</v>
      </c>
      <c r="AR162" s="132" t="s">
        <v>1290</v>
      </c>
      <c r="AT162" s="132" t="s">
        <v>110</v>
      </c>
      <c r="AU162" s="132" t="s">
        <v>4</v>
      </c>
      <c r="AY162" s="103" t="s">
        <v>103</v>
      </c>
      <c r="BE162" s="133">
        <f>IF(N162="základní",J162,0)</f>
        <v>0</v>
      </c>
      <c r="BF162" s="133">
        <f>IF(N162="snížená",J162,0)</f>
        <v>0</v>
      </c>
      <c r="BG162" s="133">
        <f>IF(N162="zákl. přenesená",J162,0)</f>
        <v>0</v>
      </c>
      <c r="BH162" s="133">
        <f>IF(N162="sníž. přenesená",J162,0)</f>
        <v>0</v>
      </c>
      <c r="BI162" s="133">
        <f>IF(N162="nulová",J162,0)</f>
        <v>0</v>
      </c>
      <c r="BJ162" s="103" t="s">
        <v>11</v>
      </c>
      <c r="BK162" s="133">
        <f>ROUND(I162*H162,2)</f>
        <v>0</v>
      </c>
      <c r="BL162" s="103" t="s">
        <v>1290</v>
      </c>
      <c r="BM162" s="132" t="s">
        <v>1310</v>
      </c>
    </row>
    <row r="163" spans="2:65" s="2" customFormat="1">
      <c r="B163" s="3"/>
      <c r="D163" s="128" t="s">
        <v>106</v>
      </c>
      <c r="F163" s="131" t="s">
        <v>1309</v>
      </c>
      <c r="I163" s="130"/>
      <c r="L163" s="3"/>
      <c r="M163" s="129"/>
      <c r="T163" s="62"/>
      <c r="AT163" s="103" t="s">
        <v>106</v>
      </c>
      <c r="AU163" s="103" t="s">
        <v>4</v>
      </c>
    </row>
    <row r="164" spans="2:65" s="2" customFormat="1" ht="54">
      <c r="B164" s="3"/>
      <c r="D164" s="128" t="s">
        <v>218</v>
      </c>
      <c r="F164" s="171" t="s">
        <v>1308</v>
      </c>
      <c r="I164" s="130"/>
      <c r="L164" s="3"/>
      <c r="M164" s="129"/>
      <c r="T164" s="62"/>
      <c r="AT164" s="103" t="s">
        <v>218</v>
      </c>
      <c r="AU164" s="103" t="s">
        <v>4</v>
      </c>
    </row>
    <row r="165" spans="2:65" s="2" customFormat="1" ht="16.5" customHeight="1">
      <c r="B165" s="3"/>
      <c r="C165" s="145" t="s">
        <v>706</v>
      </c>
      <c r="D165" s="145" t="s">
        <v>110</v>
      </c>
      <c r="E165" s="144" t="s">
        <v>1307</v>
      </c>
      <c r="F165" s="143" t="s">
        <v>1305</v>
      </c>
      <c r="G165" s="142" t="s">
        <v>1291</v>
      </c>
      <c r="H165" s="141">
        <v>1</v>
      </c>
      <c r="I165" s="140"/>
      <c r="J165" s="139">
        <f>ROUND(I165*H165,2)</f>
        <v>0</v>
      </c>
      <c r="K165" s="138"/>
      <c r="L165" s="3"/>
      <c r="M165" s="137" t="s">
        <v>0</v>
      </c>
      <c r="N165" s="136" t="s">
        <v>66</v>
      </c>
      <c r="P165" s="135">
        <f>O165*H165</f>
        <v>0</v>
      </c>
      <c r="Q165" s="135">
        <v>0</v>
      </c>
      <c r="R165" s="135">
        <f>Q165*H165</f>
        <v>0</v>
      </c>
      <c r="S165" s="135">
        <v>0</v>
      </c>
      <c r="T165" s="134">
        <f>S165*H165</f>
        <v>0</v>
      </c>
      <c r="AR165" s="132" t="s">
        <v>1290</v>
      </c>
      <c r="AT165" s="132" t="s">
        <v>110</v>
      </c>
      <c r="AU165" s="132" t="s">
        <v>4</v>
      </c>
      <c r="AY165" s="103" t="s">
        <v>103</v>
      </c>
      <c r="BE165" s="133">
        <f>IF(N165="základní",J165,0)</f>
        <v>0</v>
      </c>
      <c r="BF165" s="133">
        <f>IF(N165="snížená",J165,0)</f>
        <v>0</v>
      </c>
      <c r="BG165" s="133">
        <f>IF(N165="zákl. přenesená",J165,0)</f>
        <v>0</v>
      </c>
      <c r="BH165" s="133">
        <f>IF(N165="sníž. přenesená",J165,0)</f>
        <v>0</v>
      </c>
      <c r="BI165" s="133">
        <f>IF(N165="nulová",J165,0)</f>
        <v>0</v>
      </c>
      <c r="BJ165" s="103" t="s">
        <v>11</v>
      </c>
      <c r="BK165" s="133">
        <f>ROUND(I165*H165,2)</f>
        <v>0</v>
      </c>
      <c r="BL165" s="103" t="s">
        <v>1290</v>
      </c>
      <c r="BM165" s="132" t="s">
        <v>1306</v>
      </c>
    </row>
    <row r="166" spans="2:65" s="2" customFormat="1">
      <c r="B166" s="3"/>
      <c r="D166" s="128" t="s">
        <v>106</v>
      </c>
      <c r="F166" s="131" t="s">
        <v>1305</v>
      </c>
      <c r="I166" s="130"/>
      <c r="L166" s="3"/>
      <c r="M166" s="129"/>
      <c r="T166" s="62"/>
      <c r="AT166" s="103" t="s">
        <v>106</v>
      </c>
      <c r="AU166" s="103" t="s">
        <v>4</v>
      </c>
    </row>
    <row r="167" spans="2:65" s="2" customFormat="1" ht="45">
      <c r="B167" s="3"/>
      <c r="D167" s="128" t="s">
        <v>218</v>
      </c>
      <c r="F167" s="171" t="s">
        <v>1304</v>
      </c>
      <c r="I167" s="130"/>
      <c r="L167" s="3"/>
      <c r="M167" s="129"/>
      <c r="T167" s="62"/>
      <c r="AT167" s="103" t="s">
        <v>218</v>
      </c>
      <c r="AU167" s="103" t="s">
        <v>4</v>
      </c>
    </row>
    <row r="168" spans="2:65" s="146" customFormat="1" ht="22.8" customHeight="1">
      <c r="B168" s="153"/>
      <c r="D168" s="148" t="s">
        <v>12</v>
      </c>
      <c r="E168" s="156" t="s">
        <v>1303</v>
      </c>
      <c r="F168" s="156" t="s">
        <v>1302</v>
      </c>
      <c r="I168" s="155"/>
      <c r="J168" s="154">
        <f>BK168</f>
        <v>0</v>
      </c>
      <c r="L168" s="153"/>
      <c r="M168" s="152"/>
      <c r="P168" s="151">
        <f>SUM(P169:P177)</f>
        <v>0</v>
      </c>
      <c r="R168" s="151">
        <f>SUM(R169:R177)</f>
        <v>0</v>
      </c>
      <c r="T168" s="150">
        <f>SUM(T169:T177)</f>
        <v>0</v>
      </c>
      <c r="AR168" s="148" t="s">
        <v>523</v>
      </c>
      <c r="AT168" s="149" t="s">
        <v>12</v>
      </c>
      <c r="AU168" s="149" t="s">
        <v>11</v>
      </c>
      <c r="AY168" s="148" t="s">
        <v>103</v>
      </c>
      <c r="BK168" s="147">
        <f>SUM(BK169:BK177)</f>
        <v>0</v>
      </c>
    </row>
    <row r="169" spans="2:65" s="2" customFormat="1" ht="16.5" customHeight="1">
      <c r="B169" s="3"/>
      <c r="C169" s="145" t="s">
        <v>699</v>
      </c>
      <c r="D169" s="145" t="s">
        <v>110</v>
      </c>
      <c r="E169" s="144" t="s">
        <v>1301</v>
      </c>
      <c r="F169" s="143" t="s">
        <v>1299</v>
      </c>
      <c r="G169" s="142" t="s">
        <v>1296</v>
      </c>
      <c r="H169" s="141">
        <v>1</v>
      </c>
      <c r="I169" s="140"/>
      <c r="J169" s="139">
        <f>ROUND(I169*H169,2)</f>
        <v>0</v>
      </c>
      <c r="K169" s="138"/>
      <c r="L169" s="3"/>
      <c r="M169" s="137" t="s">
        <v>0</v>
      </c>
      <c r="N169" s="136" t="s">
        <v>66</v>
      </c>
      <c r="P169" s="135">
        <f>O169*H169</f>
        <v>0</v>
      </c>
      <c r="Q169" s="135">
        <v>0</v>
      </c>
      <c r="R169" s="135">
        <f>Q169*H169</f>
        <v>0</v>
      </c>
      <c r="S169" s="135">
        <v>0</v>
      </c>
      <c r="T169" s="134">
        <f>S169*H169</f>
        <v>0</v>
      </c>
      <c r="AR169" s="132" t="s">
        <v>1290</v>
      </c>
      <c r="AT169" s="132" t="s">
        <v>110</v>
      </c>
      <c r="AU169" s="132" t="s">
        <v>4</v>
      </c>
      <c r="AY169" s="103" t="s">
        <v>103</v>
      </c>
      <c r="BE169" s="133">
        <f>IF(N169="základní",J169,0)</f>
        <v>0</v>
      </c>
      <c r="BF169" s="133">
        <f>IF(N169="snížená",J169,0)</f>
        <v>0</v>
      </c>
      <c r="BG169" s="133">
        <f>IF(N169="zákl. přenesená",J169,0)</f>
        <v>0</v>
      </c>
      <c r="BH169" s="133">
        <f>IF(N169="sníž. přenesená",J169,0)</f>
        <v>0</v>
      </c>
      <c r="BI169" s="133">
        <f>IF(N169="nulová",J169,0)</f>
        <v>0</v>
      </c>
      <c r="BJ169" s="103" t="s">
        <v>11</v>
      </c>
      <c r="BK169" s="133">
        <f>ROUND(I169*H169,2)</f>
        <v>0</v>
      </c>
      <c r="BL169" s="103" t="s">
        <v>1290</v>
      </c>
      <c r="BM169" s="132" t="s">
        <v>1300</v>
      </c>
    </row>
    <row r="170" spans="2:65" s="2" customFormat="1">
      <c r="B170" s="3"/>
      <c r="D170" s="128" t="s">
        <v>106</v>
      </c>
      <c r="F170" s="131" t="s">
        <v>1299</v>
      </c>
      <c r="I170" s="130"/>
      <c r="L170" s="3"/>
      <c r="M170" s="129"/>
      <c r="T170" s="62"/>
      <c r="AT170" s="103" t="s">
        <v>106</v>
      </c>
      <c r="AU170" s="103" t="s">
        <v>4</v>
      </c>
    </row>
    <row r="171" spans="2:65" s="2" customFormat="1" ht="54">
      <c r="B171" s="3"/>
      <c r="D171" s="128" t="s">
        <v>218</v>
      </c>
      <c r="F171" s="171" t="s">
        <v>1298</v>
      </c>
      <c r="I171" s="130"/>
      <c r="L171" s="3"/>
      <c r="M171" s="129"/>
      <c r="T171" s="62"/>
      <c r="AT171" s="103" t="s">
        <v>218</v>
      </c>
      <c r="AU171" s="103" t="s">
        <v>4</v>
      </c>
    </row>
    <row r="172" spans="2:65" s="2" customFormat="1" ht="16.5" customHeight="1">
      <c r="B172" s="3"/>
      <c r="C172" s="145" t="s">
        <v>692</v>
      </c>
      <c r="D172" s="145" t="s">
        <v>110</v>
      </c>
      <c r="E172" s="144" t="s">
        <v>1297</v>
      </c>
      <c r="F172" s="143" t="s">
        <v>1294</v>
      </c>
      <c r="G172" s="142" t="s">
        <v>1296</v>
      </c>
      <c r="H172" s="141">
        <v>1</v>
      </c>
      <c r="I172" s="140"/>
      <c r="J172" s="139">
        <f>ROUND(I172*H172,2)</f>
        <v>0</v>
      </c>
      <c r="K172" s="138"/>
      <c r="L172" s="3"/>
      <c r="M172" s="137" t="s">
        <v>0</v>
      </c>
      <c r="N172" s="136" t="s">
        <v>66</v>
      </c>
      <c r="P172" s="135">
        <f>O172*H172</f>
        <v>0</v>
      </c>
      <c r="Q172" s="135">
        <v>0</v>
      </c>
      <c r="R172" s="135">
        <f>Q172*H172</f>
        <v>0</v>
      </c>
      <c r="S172" s="135">
        <v>0</v>
      </c>
      <c r="T172" s="134">
        <f>S172*H172</f>
        <v>0</v>
      </c>
      <c r="AR172" s="132" t="s">
        <v>1290</v>
      </c>
      <c r="AT172" s="132" t="s">
        <v>110</v>
      </c>
      <c r="AU172" s="132" t="s">
        <v>4</v>
      </c>
      <c r="AY172" s="103" t="s">
        <v>103</v>
      </c>
      <c r="BE172" s="133">
        <f>IF(N172="základní",J172,0)</f>
        <v>0</v>
      </c>
      <c r="BF172" s="133">
        <f>IF(N172="snížená",J172,0)</f>
        <v>0</v>
      </c>
      <c r="BG172" s="133">
        <f>IF(N172="zákl. přenesená",J172,0)</f>
        <v>0</v>
      </c>
      <c r="BH172" s="133">
        <f>IF(N172="sníž. přenesená",J172,0)</f>
        <v>0</v>
      </c>
      <c r="BI172" s="133">
        <f>IF(N172="nulová",J172,0)</f>
        <v>0</v>
      </c>
      <c r="BJ172" s="103" t="s">
        <v>11</v>
      </c>
      <c r="BK172" s="133">
        <f>ROUND(I172*H172,2)</f>
        <v>0</v>
      </c>
      <c r="BL172" s="103" t="s">
        <v>1290</v>
      </c>
      <c r="BM172" s="132" t="s">
        <v>1295</v>
      </c>
    </row>
    <row r="173" spans="2:65" s="2" customFormat="1">
      <c r="B173" s="3"/>
      <c r="D173" s="128" t="s">
        <v>106</v>
      </c>
      <c r="F173" s="131" t="s">
        <v>1294</v>
      </c>
      <c r="I173" s="130"/>
      <c r="L173" s="3"/>
      <c r="M173" s="129"/>
      <c r="T173" s="62"/>
      <c r="AT173" s="103" t="s">
        <v>106</v>
      </c>
      <c r="AU173" s="103" t="s">
        <v>4</v>
      </c>
    </row>
    <row r="174" spans="2:65" s="2" customFormat="1" ht="45">
      <c r="B174" s="3"/>
      <c r="D174" s="128" t="s">
        <v>218</v>
      </c>
      <c r="F174" s="171" t="s">
        <v>1293</v>
      </c>
      <c r="I174" s="130"/>
      <c r="L174" s="3"/>
      <c r="M174" s="129"/>
      <c r="T174" s="62"/>
      <c r="AT174" s="103" t="s">
        <v>218</v>
      </c>
      <c r="AU174" s="103" t="s">
        <v>4</v>
      </c>
    </row>
    <row r="175" spans="2:65" s="2" customFormat="1" ht="16.5" customHeight="1">
      <c r="B175" s="3"/>
      <c r="C175" s="145" t="s">
        <v>685</v>
      </c>
      <c r="D175" s="145" t="s">
        <v>110</v>
      </c>
      <c r="E175" s="144" t="s">
        <v>1292</v>
      </c>
      <c r="F175" s="143" t="s">
        <v>1288</v>
      </c>
      <c r="G175" s="142" t="s">
        <v>1291</v>
      </c>
      <c r="H175" s="141">
        <v>1</v>
      </c>
      <c r="I175" s="140"/>
      <c r="J175" s="139">
        <f>ROUND(I175*H175,2)</f>
        <v>0</v>
      </c>
      <c r="K175" s="138"/>
      <c r="L175" s="3"/>
      <c r="M175" s="137" t="s">
        <v>0</v>
      </c>
      <c r="N175" s="136" t="s">
        <v>66</v>
      </c>
      <c r="P175" s="135">
        <f>O175*H175</f>
        <v>0</v>
      </c>
      <c r="Q175" s="135">
        <v>0</v>
      </c>
      <c r="R175" s="135">
        <f>Q175*H175</f>
        <v>0</v>
      </c>
      <c r="S175" s="135">
        <v>0</v>
      </c>
      <c r="T175" s="134">
        <f>S175*H175</f>
        <v>0</v>
      </c>
      <c r="AR175" s="132" t="s">
        <v>1290</v>
      </c>
      <c r="AT175" s="132" t="s">
        <v>110</v>
      </c>
      <c r="AU175" s="132" t="s">
        <v>4</v>
      </c>
      <c r="AY175" s="103" t="s">
        <v>103</v>
      </c>
      <c r="BE175" s="133">
        <f>IF(N175="základní",J175,0)</f>
        <v>0</v>
      </c>
      <c r="BF175" s="133">
        <f>IF(N175="snížená",J175,0)</f>
        <v>0</v>
      </c>
      <c r="BG175" s="133">
        <f>IF(N175="zákl. přenesená",J175,0)</f>
        <v>0</v>
      </c>
      <c r="BH175" s="133">
        <f>IF(N175="sníž. přenesená",J175,0)</f>
        <v>0</v>
      </c>
      <c r="BI175" s="133">
        <f>IF(N175="nulová",J175,0)</f>
        <v>0</v>
      </c>
      <c r="BJ175" s="103" t="s">
        <v>11</v>
      </c>
      <c r="BK175" s="133">
        <f>ROUND(I175*H175,2)</f>
        <v>0</v>
      </c>
      <c r="BL175" s="103" t="s">
        <v>1290</v>
      </c>
      <c r="BM175" s="132" t="s">
        <v>1289</v>
      </c>
    </row>
    <row r="176" spans="2:65" s="2" customFormat="1">
      <c r="B176" s="3"/>
      <c r="D176" s="128" t="s">
        <v>106</v>
      </c>
      <c r="F176" s="131" t="s">
        <v>1288</v>
      </c>
      <c r="I176" s="130"/>
      <c r="L176" s="3"/>
      <c r="M176" s="129"/>
      <c r="T176" s="62"/>
      <c r="AT176" s="103" t="s">
        <v>106</v>
      </c>
      <c r="AU176" s="103" t="s">
        <v>4</v>
      </c>
    </row>
    <row r="177" spans="2:47" s="2" customFormat="1" ht="27">
      <c r="B177" s="3"/>
      <c r="D177" s="128" t="s">
        <v>218</v>
      </c>
      <c r="F177" s="171" t="s">
        <v>1287</v>
      </c>
      <c r="I177" s="130"/>
      <c r="L177" s="3"/>
      <c r="M177" s="242"/>
      <c r="N177" s="241"/>
      <c r="O177" s="241"/>
      <c r="P177" s="241"/>
      <c r="Q177" s="241"/>
      <c r="R177" s="241"/>
      <c r="S177" s="241"/>
      <c r="T177" s="240"/>
      <c r="AT177" s="103" t="s">
        <v>218</v>
      </c>
      <c r="AU177" s="103" t="s">
        <v>4</v>
      </c>
    </row>
    <row r="178" spans="2:47" s="2" customFormat="1" ht="7" customHeight="1">
      <c r="B178" s="5"/>
      <c r="C178" s="4"/>
      <c r="D178" s="4"/>
      <c r="E178" s="4"/>
      <c r="F178" s="4"/>
      <c r="G178" s="4"/>
      <c r="H178" s="4"/>
      <c r="I178" s="4"/>
      <c r="J178" s="4"/>
      <c r="K178" s="4"/>
      <c r="L178" s="3"/>
    </row>
  </sheetData>
  <sheetProtection algorithmName="SHA-512" hashValue="wJ+arYuWrPHFlmnbIwA+SvMjINMeijlmd2aWc+JLm4eYqoaeYyoLIOHEOHf94MMOdyy+Ad+AVJgBXEhzHbu2gw==" saltValue="cpgUl9am3M0fCi3xMkPfPW6OBXuWv8hx3GigGjpc+zMVG/qUeBFFmQyMmpqDmmMUCugeuhAgYkt9rkZmqmWuYQ==" spinCount="100000" sheet="1" objects="1" scenarios="1" formatColumns="0" formatRows="0" autoFilter="0"/>
  <autoFilter ref="C90:K177" xr:uid="{00000000-0009-0000-0000-000004000000}"/>
  <mergeCells count="12">
    <mergeCell ref="E20:H20"/>
    <mergeCell ref="E29:H29"/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A6743-7985-4D36-8531-74FEA82349A0}">
  <sheetPr>
    <pageSetUpPr fitToPage="1"/>
  </sheetPr>
  <dimension ref="A1:K219"/>
  <sheetViews>
    <sheetView showGridLines="0" topLeftCell="A58" zoomScale="110" zoomScaleNormal="110" workbookViewId="0"/>
  </sheetViews>
  <sheetFormatPr defaultRowHeight="10.199999999999999"/>
  <cols>
    <col min="1" max="1" width="6.578125" style="243" customWidth="1"/>
    <col min="2" max="2" width="1.3125" style="243" customWidth="1"/>
    <col min="3" max="4" width="3.9453125" style="243" customWidth="1"/>
    <col min="5" max="5" width="9.20703125" style="243" customWidth="1"/>
    <col min="6" max="6" width="7.20703125" style="243" customWidth="1"/>
    <col min="7" max="7" width="3.9453125" style="243" customWidth="1"/>
    <col min="8" max="8" width="61.41796875" style="243" customWidth="1"/>
    <col min="9" max="10" width="15.7890625" style="243" customWidth="1"/>
    <col min="11" max="11" width="1.3125" style="243" customWidth="1"/>
    <col min="12" max="16384" width="8.83984375" style="1"/>
  </cols>
  <sheetData>
    <row r="1" spans="2:11" s="1" customFormat="1" ht="37.5" customHeight="1"/>
    <row r="2" spans="2:11" s="1" customFormat="1" ht="7.5" customHeight="1">
      <c r="B2" s="267"/>
      <c r="C2" s="266"/>
      <c r="D2" s="266"/>
      <c r="E2" s="266"/>
      <c r="F2" s="266"/>
      <c r="G2" s="266"/>
      <c r="H2" s="266"/>
      <c r="I2" s="266"/>
      <c r="J2" s="266"/>
      <c r="K2" s="265"/>
    </row>
    <row r="3" spans="2:11" s="326" customFormat="1" ht="45" customHeight="1">
      <c r="B3" s="263"/>
      <c r="C3" s="264" t="s">
        <v>1599</v>
      </c>
      <c r="D3" s="264"/>
      <c r="E3" s="264"/>
      <c r="F3" s="264"/>
      <c r="G3" s="264"/>
      <c r="H3" s="264"/>
      <c r="I3" s="264"/>
      <c r="J3" s="264"/>
      <c r="K3" s="259"/>
    </row>
    <row r="4" spans="2:11" s="1" customFormat="1" ht="25.5" customHeight="1">
      <c r="B4" s="282"/>
      <c r="C4" s="323" t="s">
        <v>1598</v>
      </c>
      <c r="D4" s="323"/>
      <c r="E4" s="323"/>
      <c r="F4" s="323"/>
      <c r="G4" s="323"/>
      <c r="H4" s="323"/>
      <c r="I4" s="323"/>
      <c r="J4" s="323"/>
      <c r="K4" s="277"/>
    </row>
    <row r="5" spans="2:11" s="1" customFormat="1" ht="5.25" customHeight="1">
      <c r="B5" s="282"/>
      <c r="C5" s="322"/>
      <c r="D5" s="322"/>
      <c r="E5" s="322"/>
      <c r="F5" s="322"/>
      <c r="G5" s="322"/>
      <c r="H5" s="322"/>
      <c r="I5" s="322"/>
      <c r="J5" s="322"/>
      <c r="K5" s="277"/>
    </row>
    <row r="6" spans="2:11" s="1" customFormat="1" ht="15" customHeight="1">
      <c r="B6" s="282"/>
      <c r="C6" s="318" t="s">
        <v>1597</v>
      </c>
      <c r="D6" s="318"/>
      <c r="E6" s="318"/>
      <c r="F6" s="318"/>
      <c r="G6" s="318"/>
      <c r="H6" s="318"/>
      <c r="I6" s="318"/>
      <c r="J6" s="318"/>
      <c r="K6" s="277"/>
    </row>
    <row r="7" spans="2:11" s="1" customFormat="1" ht="15" customHeight="1">
      <c r="B7" s="324"/>
      <c r="C7" s="318" t="s">
        <v>1596</v>
      </c>
      <c r="D7" s="318"/>
      <c r="E7" s="318"/>
      <c r="F7" s="318"/>
      <c r="G7" s="318"/>
      <c r="H7" s="318"/>
      <c r="I7" s="318"/>
      <c r="J7" s="318"/>
      <c r="K7" s="277"/>
    </row>
    <row r="8" spans="2:11" s="1" customFormat="1" ht="12.75" customHeight="1">
      <c r="B8" s="324"/>
      <c r="C8" s="275"/>
      <c r="D8" s="275"/>
      <c r="E8" s="275"/>
      <c r="F8" s="275"/>
      <c r="G8" s="275"/>
      <c r="H8" s="275"/>
      <c r="I8" s="275"/>
      <c r="J8" s="275"/>
      <c r="K8" s="277"/>
    </row>
    <row r="9" spans="2:11" s="1" customFormat="1" ht="15" customHeight="1">
      <c r="B9" s="324"/>
      <c r="C9" s="318" t="s">
        <v>1595</v>
      </c>
      <c r="D9" s="318"/>
      <c r="E9" s="318"/>
      <c r="F9" s="318"/>
      <c r="G9" s="318"/>
      <c r="H9" s="318"/>
      <c r="I9" s="318"/>
      <c r="J9" s="318"/>
      <c r="K9" s="277"/>
    </row>
    <row r="10" spans="2:11" s="1" customFormat="1" ht="15" customHeight="1">
      <c r="B10" s="324"/>
      <c r="C10" s="275"/>
      <c r="D10" s="318" t="s">
        <v>1594</v>
      </c>
      <c r="E10" s="318"/>
      <c r="F10" s="318"/>
      <c r="G10" s="318"/>
      <c r="H10" s="318"/>
      <c r="I10" s="318"/>
      <c r="J10" s="318"/>
      <c r="K10" s="277"/>
    </row>
    <row r="11" spans="2:11" s="1" customFormat="1" ht="15" customHeight="1">
      <c r="B11" s="324"/>
      <c r="C11" s="319"/>
      <c r="D11" s="318" t="s">
        <v>1593</v>
      </c>
      <c r="E11" s="318"/>
      <c r="F11" s="318"/>
      <c r="G11" s="318"/>
      <c r="H11" s="318"/>
      <c r="I11" s="318"/>
      <c r="J11" s="318"/>
      <c r="K11" s="277"/>
    </row>
    <row r="12" spans="2:11" s="1" customFormat="1" ht="15" customHeight="1">
      <c r="B12" s="324"/>
      <c r="C12" s="319"/>
      <c r="D12" s="275"/>
      <c r="E12" s="275"/>
      <c r="F12" s="275"/>
      <c r="G12" s="275"/>
      <c r="H12" s="275"/>
      <c r="I12" s="275"/>
      <c r="J12" s="275"/>
      <c r="K12" s="277"/>
    </row>
    <row r="13" spans="2:11" s="1" customFormat="1" ht="15" customHeight="1">
      <c r="B13" s="324"/>
      <c r="C13" s="319"/>
      <c r="D13" s="251" t="s">
        <v>1592</v>
      </c>
      <c r="E13" s="275"/>
      <c r="F13" s="275"/>
      <c r="G13" s="275"/>
      <c r="H13" s="275"/>
      <c r="I13" s="275"/>
      <c r="J13" s="275"/>
      <c r="K13" s="277"/>
    </row>
    <row r="14" spans="2:11" s="1" customFormat="1" ht="12.75" customHeight="1">
      <c r="B14" s="324"/>
      <c r="C14" s="319"/>
      <c r="D14" s="319"/>
      <c r="E14" s="319"/>
      <c r="F14" s="319"/>
      <c r="G14" s="319"/>
      <c r="H14" s="319"/>
      <c r="I14" s="319"/>
      <c r="J14" s="319"/>
      <c r="K14" s="277"/>
    </row>
    <row r="15" spans="2:11" s="1" customFormat="1" ht="15" customHeight="1">
      <c r="B15" s="324"/>
      <c r="C15" s="319"/>
      <c r="D15" s="318" t="s">
        <v>1591</v>
      </c>
      <c r="E15" s="318"/>
      <c r="F15" s="318"/>
      <c r="G15" s="318"/>
      <c r="H15" s="318"/>
      <c r="I15" s="318"/>
      <c r="J15" s="318"/>
      <c r="K15" s="277"/>
    </row>
    <row r="16" spans="2:11" s="1" customFormat="1" ht="15" customHeight="1">
      <c r="B16" s="324"/>
      <c r="C16" s="319"/>
      <c r="D16" s="318" t="s">
        <v>1590</v>
      </c>
      <c r="E16" s="318"/>
      <c r="F16" s="318"/>
      <c r="G16" s="318"/>
      <c r="H16" s="318"/>
      <c r="I16" s="318"/>
      <c r="J16" s="318"/>
      <c r="K16" s="277"/>
    </row>
    <row r="17" spans="2:11" s="1" customFormat="1" ht="15" customHeight="1">
      <c r="B17" s="324"/>
      <c r="C17" s="319"/>
      <c r="D17" s="318" t="s">
        <v>1589</v>
      </c>
      <c r="E17" s="318"/>
      <c r="F17" s="318"/>
      <c r="G17" s="318"/>
      <c r="H17" s="318"/>
      <c r="I17" s="318"/>
      <c r="J17" s="318"/>
      <c r="K17" s="277"/>
    </row>
    <row r="18" spans="2:11" s="1" customFormat="1" ht="15" customHeight="1">
      <c r="B18" s="324"/>
      <c r="C18" s="319"/>
      <c r="D18" s="319"/>
      <c r="E18" s="325" t="s">
        <v>19</v>
      </c>
      <c r="F18" s="318" t="s">
        <v>1588</v>
      </c>
      <c r="G18" s="318"/>
      <c r="H18" s="318"/>
      <c r="I18" s="318"/>
      <c r="J18" s="318"/>
      <c r="K18" s="277"/>
    </row>
    <row r="19" spans="2:11" s="1" customFormat="1" ht="15" customHeight="1">
      <c r="B19" s="324"/>
      <c r="C19" s="319"/>
      <c r="D19" s="319"/>
      <c r="E19" s="325" t="s">
        <v>24</v>
      </c>
      <c r="F19" s="318" t="s">
        <v>1587</v>
      </c>
      <c r="G19" s="318"/>
      <c r="H19" s="318"/>
      <c r="I19" s="318"/>
      <c r="J19" s="318"/>
      <c r="K19" s="277"/>
    </row>
    <row r="20" spans="2:11" s="1" customFormat="1" ht="15" customHeight="1">
      <c r="B20" s="324"/>
      <c r="C20" s="319"/>
      <c r="D20" s="319"/>
      <c r="E20" s="325" t="s">
        <v>1425</v>
      </c>
      <c r="F20" s="318" t="s">
        <v>1424</v>
      </c>
      <c r="G20" s="318"/>
      <c r="H20" s="318"/>
      <c r="I20" s="318"/>
      <c r="J20" s="318"/>
      <c r="K20" s="277"/>
    </row>
    <row r="21" spans="2:11" s="1" customFormat="1" ht="15" customHeight="1">
      <c r="B21" s="324"/>
      <c r="C21" s="319"/>
      <c r="D21" s="319"/>
      <c r="E21" s="325" t="s">
        <v>13</v>
      </c>
      <c r="F21" s="318" t="s">
        <v>1422</v>
      </c>
      <c r="G21" s="318"/>
      <c r="H21" s="318"/>
      <c r="I21" s="318"/>
      <c r="J21" s="318"/>
      <c r="K21" s="277"/>
    </row>
    <row r="22" spans="2:11" s="1" customFormat="1" ht="15" customHeight="1">
      <c r="B22" s="324"/>
      <c r="C22" s="319"/>
      <c r="D22" s="319"/>
      <c r="E22" s="325" t="s">
        <v>1421</v>
      </c>
      <c r="F22" s="318" t="s">
        <v>1586</v>
      </c>
      <c r="G22" s="318"/>
      <c r="H22" s="318"/>
      <c r="I22" s="318"/>
      <c r="J22" s="318"/>
      <c r="K22" s="277"/>
    </row>
    <row r="23" spans="2:11" s="1" customFormat="1" ht="15" customHeight="1">
      <c r="B23" s="324"/>
      <c r="C23" s="319"/>
      <c r="D23" s="319"/>
      <c r="E23" s="325" t="s">
        <v>5</v>
      </c>
      <c r="F23" s="318" t="s">
        <v>1585</v>
      </c>
      <c r="G23" s="318"/>
      <c r="H23" s="318"/>
      <c r="I23" s="318"/>
      <c r="J23" s="318"/>
      <c r="K23" s="277"/>
    </row>
    <row r="24" spans="2:11" s="1" customFormat="1" ht="12.75" customHeight="1">
      <c r="B24" s="324"/>
      <c r="C24" s="319"/>
      <c r="D24" s="319"/>
      <c r="E24" s="319"/>
      <c r="F24" s="319"/>
      <c r="G24" s="319"/>
      <c r="H24" s="319"/>
      <c r="I24" s="319"/>
      <c r="J24" s="319"/>
      <c r="K24" s="277"/>
    </row>
    <row r="25" spans="2:11" s="1" customFormat="1" ht="15" customHeight="1">
      <c r="B25" s="324"/>
      <c r="C25" s="318" t="s">
        <v>1584</v>
      </c>
      <c r="D25" s="318"/>
      <c r="E25" s="318"/>
      <c r="F25" s="318"/>
      <c r="G25" s="318"/>
      <c r="H25" s="318"/>
      <c r="I25" s="318"/>
      <c r="J25" s="318"/>
      <c r="K25" s="277"/>
    </row>
    <row r="26" spans="2:11" s="1" customFormat="1" ht="15" customHeight="1">
      <c r="B26" s="324"/>
      <c r="C26" s="318" t="s">
        <v>1583</v>
      </c>
      <c r="D26" s="318"/>
      <c r="E26" s="318"/>
      <c r="F26" s="318"/>
      <c r="G26" s="318"/>
      <c r="H26" s="318"/>
      <c r="I26" s="318"/>
      <c r="J26" s="318"/>
      <c r="K26" s="277"/>
    </row>
    <row r="27" spans="2:11" s="1" customFormat="1" ht="15" customHeight="1">
      <c r="B27" s="324"/>
      <c r="C27" s="275"/>
      <c r="D27" s="318" t="s">
        <v>1582</v>
      </c>
      <c r="E27" s="318"/>
      <c r="F27" s="318"/>
      <c r="G27" s="318"/>
      <c r="H27" s="318"/>
      <c r="I27" s="318"/>
      <c r="J27" s="318"/>
      <c r="K27" s="277"/>
    </row>
    <row r="28" spans="2:11" s="1" customFormat="1" ht="15" customHeight="1">
      <c r="B28" s="324"/>
      <c r="C28" s="319"/>
      <c r="D28" s="318" t="s">
        <v>1581</v>
      </c>
      <c r="E28" s="318"/>
      <c r="F28" s="318"/>
      <c r="G28" s="318"/>
      <c r="H28" s="318"/>
      <c r="I28" s="318"/>
      <c r="J28" s="318"/>
      <c r="K28" s="277"/>
    </row>
    <row r="29" spans="2:11" s="1" customFormat="1" ht="12.75" customHeight="1">
      <c r="B29" s="324"/>
      <c r="C29" s="319"/>
      <c r="D29" s="319"/>
      <c r="E29" s="319"/>
      <c r="F29" s="319"/>
      <c r="G29" s="319"/>
      <c r="H29" s="319"/>
      <c r="I29" s="319"/>
      <c r="J29" s="319"/>
      <c r="K29" s="277"/>
    </row>
    <row r="30" spans="2:11" s="1" customFormat="1" ht="15" customHeight="1">
      <c r="B30" s="324"/>
      <c r="C30" s="319"/>
      <c r="D30" s="318" t="s">
        <v>1580</v>
      </c>
      <c r="E30" s="318"/>
      <c r="F30" s="318"/>
      <c r="G30" s="318"/>
      <c r="H30" s="318"/>
      <c r="I30" s="318"/>
      <c r="J30" s="318"/>
      <c r="K30" s="277"/>
    </row>
    <row r="31" spans="2:11" s="1" customFormat="1" ht="15" customHeight="1">
      <c r="B31" s="324"/>
      <c r="C31" s="319"/>
      <c r="D31" s="318" t="s">
        <v>1579</v>
      </c>
      <c r="E31" s="318"/>
      <c r="F31" s="318"/>
      <c r="G31" s="318"/>
      <c r="H31" s="318"/>
      <c r="I31" s="318"/>
      <c r="J31" s="318"/>
      <c r="K31" s="277"/>
    </row>
    <row r="32" spans="2:11" s="1" customFormat="1" ht="12.75" customHeight="1">
      <c r="B32" s="324"/>
      <c r="C32" s="319"/>
      <c r="D32" s="319"/>
      <c r="E32" s="319"/>
      <c r="F32" s="319"/>
      <c r="G32" s="319"/>
      <c r="H32" s="319"/>
      <c r="I32" s="319"/>
      <c r="J32" s="319"/>
      <c r="K32" s="277"/>
    </row>
    <row r="33" spans="2:11" s="1" customFormat="1" ht="15" customHeight="1">
      <c r="B33" s="324"/>
      <c r="C33" s="319"/>
      <c r="D33" s="318" t="s">
        <v>1578</v>
      </c>
      <c r="E33" s="318"/>
      <c r="F33" s="318"/>
      <c r="G33" s="318"/>
      <c r="H33" s="318"/>
      <c r="I33" s="318"/>
      <c r="J33" s="318"/>
      <c r="K33" s="277"/>
    </row>
    <row r="34" spans="2:11" s="1" customFormat="1" ht="15" customHeight="1">
      <c r="B34" s="324"/>
      <c r="C34" s="319"/>
      <c r="D34" s="318" t="s">
        <v>1577</v>
      </c>
      <c r="E34" s="318"/>
      <c r="F34" s="318"/>
      <c r="G34" s="318"/>
      <c r="H34" s="318"/>
      <c r="I34" s="318"/>
      <c r="J34" s="318"/>
      <c r="K34" s="277"/>
    </row>
    <row r="35" spans="2:11" s="1" customFormat="1" ht="15" customHeight="1">
      <c r="B35" s="324"/>
      <c r="C35" s="319"/>
      <c r="D35" s="318" t="s">
        <v>1576</v>
      </c>
      <c r="E35" s="318"/>
      <c r="F35" s="318"/>
      <c r="G35" s="318"/>
      <c r="H35" s="318"/>
      <c r="I35" s="318"/>
      <c r="J35" s="318"/>
      <c r="K35" s="277"/>
    </row>
    <row r="36" spans="2:11" s="1" customFormat="1" ht="15" customHeight="1">
      <c r="B36" s="324"/>
      <c r="C36" s="319"/>
      <c r="D36" s="275"/>
      <c r="E36" s="251" t="s">
        <v>859</v>
      </c>
      <c r="F36" s="275"/>
      <c r="G36" s="318" t="s">
        <v>1575</v>
      </c>
      <c r="H36" s="318"/>
      <c r="I36" s="318"/>
      <c r="J36" s="318"/>
      <c r="K36" s="277"/>
    </row>
    <row r="37" spans="2:11" s="1" customFormat="1" ht="30.75" customHeight="1">
      <c r="B37" s="324"/>
      <c r="C37" s="319"/>
      <c r="D37" s="275"/>
      <c r="E37" s="251" t="s">
        <v>1574</v>
      </c>
      <c r="F37" s="275"/>
      <c r="G37" s="318" t="s">
        <v>1573</v>
      </c>
      <c r="H37" s="318"/>
      <c r="I37" s="318"/>
      <c r="J37" s="318"/>
      <c r="K37" s="277"/>
    </row>
    <row r="38" spans="2:11" s="1" customFormat="1" ht="15" customHeight="1">
      <c r="B38" s="324"/>
      <c r="C38" s="319"/>
      <c r="D38" s="275"/>
      <c r="E38" s="251" t="s">
        <v>48</v>
      </c>
      <c r="F38" s="275"/>
      <c r="G38" s="318" t="s">
        <v>1572</v>
      </c>
      <c r="H38" s="318"/>
      <c r="I38" s="318"/>
      <c r="J38" s="318"/>
      <c r="K38" s="277"/>
    </row>
    <row r="39" spans="2:11" s="1" customFormat="1" ht="15" customHeight="1">
      <c r="B39" s="324"/>
      <c r="C39" s="319"/>
      <c r="D39" s="275"/>
      <c r="E39" s="251" t="s">
        <v>47</v>
      </c>
      <c r="F39" s="275"/>
      <c r="G39" s="318" t="s">
        <v>1571</v>
      </c>
      <c r="H39" s="318"/>
      <c r="I39" s="318"/>
      <c r="J39" s="318"/>
      <c r="K39" s="277"/>
    </row>
    <row r="40" spans="2:11" s="1" customFormat="1" ht="15" customHeight="1">
      <c r="B40" s="324"/>
      <c r="C40" s="319"/>
      <c r="D40" s="275"/>
      <c r="E40" s="251" t="s">
        <v>858</v>
      </c>
      <c r="F40" s="275"/>
      <c r="G40" s="318" t="s">
        <v>1468</v>
      </c>
      <c r="H40" s="318"/>
      <c r="I40" s="318"/>
      <c r="J40" s="318"/>
      <c r="K40" s="277"/>
    </row>
    <row r="41" spans="2:11" s="1" customFormat="1" ht="15" customHeight="1">
      <c r="B41" s="324"/>
      <c r="C41" s="319"/>
      <c r="D41" s="275"/>
      <c r="E41" s="251" t="s">
        <v>857</v>
      </c>
      <c r="F41" s="275"/>
      <c r="G41" s="318" t="s">
        <v>1570</v>
      </c>
      <c r="H41" s="318"/>
      <c r="I41" s="318"/>
      <c r="J41" s="318"/>
      <c r="K41" s="277"/>
    </row>
    <row r="42" spans="2:11" s="1" customFormat="1" ht="15" customHeight="1">
      <c r="B42" s="324"/>
      <c r="C42" s="319"/>
      <c r="D42" s="275"/>
      <c r="E42" s="251" t="s">
        <v>1569</v>
      </c>
      <c r="F42" s="275"/>
      <c r="G42" s="318" t="s">
        <v>1568</v>
      </c>
      <c r="H42" s="318"/>
      <c r="I42" s="318"/>
      <c r="J42" s="318"/>
      <c r="K42" s="277"/>
    </row>
    <row r="43" spans="2:11" s="1" customFormat="1" ht="15" customHeight="1">
      <c r="B43" s="324"/>
      <c r="C43" s="319"/>
      <c r="D43" s="275"/>
      <c r="E43" s="251"/>
      <c r="F43" s="275"/>
      <c r="G43" s="318" t="s">
        <v>1567</v>
      </c>
      <c r="H43" s="318"/>
      <c r="I43" s="318"/>
      <c r="J43" s="318"/>
      <c r="K43" s="277"/>
    </row>
    <row r="44" spans="2:11" s="1" customFormat="1" ht="15" customHeight="1">
      <c r="B44" s="324"/>
      <c r="C44" s="319"/>
      <c r="D44" s="275"/>
      <c r="E44" s="251" t="s">
        <v>1566</v>
      </c>
      <c r="F44" s="275"/>
      <c r="G44" s="318" t="s">
        <v>1565</v>
      </c>
      <c r="H44" s="318"/>
      <c r="I44" s="318"/>
      <c r="J44" s="318"/>
      <c r="K44" s="277"/>
    </row>
    <row r="45" spans="2:11" s="1" customFormat="1" ht="15" customHeight="1">
      <c r="B45" s="324"/>
      <c r="C45" s="319"/>
      <c r="D45" s="275"/>
      <c r="E45" s="251" t="s">
        <v>854</v>
      </c>
      <c r="F45" s="275"/>
      <c r="G45" s="318" t="s">
        <v>1564</v>
      </c>
      <c r="H45" s="318"/>
      <c r="I45" s="318"/>
      <c r="J45" s="318"/>
      <c r="K45" s="277"/>
    </row>
    <row r="46" spans="2:11" s="1" customFormat="1" ht="12.75" customHeight="1">
      <c r="B46" s="324"/>
      <c r="C46" s="319"/>
      <c r="D46" s="275"/>
      <c r="E46" s="275"/>
      <c r="F46" s="275"/>
      <c r="G46" s="275"/>
      <c r="H46" s="275"/>
      <c r="I46" s="275"/>
      <c r="J46" s="275"/>
      <c r="K46" s="277"/>
    </row>
    <row r="47" spans="2:11" s="1" customFormat="1" ht="15" customHeight="1">
      <c r="B47" s="324"/>
      <c r="C47" s="319"/>
      <c r="D47" s="318" t="s">
        <v>1563</v>
      </c>
      <c r="E47" s="318"/>
      <c r="F47" s="318"/>
      <c r="G47" s="318"/>
      <c r="H47" s="318"/>
      <c r="I47" s="318"/>
      <c r="J47" s="318"/>
      <c r="K47" s="277"/>
    </row>
    <row r="48" spans="2:11" s="1" customFormat="1" ht="15" customHeight="1">
      <c r="B48" s="324"/>
      <c r="C48" s="319"/>
      <c r="D48" s="319"/>
      <c r="E48" s="318" t="s">
        <v>1562</v>
      </c>
      <c r="F48" s="318"/>
      <c r="G48" s="318"/>
      <c r="H48" s="318"/>
      <c r="I48" s="318"/>
      <c r="J48" s="318"/>
      <c r="K48" s="277"/>
    </row>
    <row r="49" spans="2:11" s="1" customFormat="1" ht="15" customHeight="1">
      <c r="B49" s="324"/>
      <c r="C49" s="319"/>
      <c r="D49" s="319"/>
      <c r="E49" s="318" t="s">
        <v>1561</v>
      </c>
      <c r="F49" s="318"/>
      <c r="G49" s="318"/>
      <c r="H49" s="318"/>
      <c r="I49" s="318"/>
      <c r="J49" s="318"/>
      <c r="K49" s="277"/>
    </row>
    <row r="50" spans="2:11" s="1" customFormat="1" ht="15" customHeight="1">
      <c r="B50" s="324"/>
      <c r="C50" s="319"/>
      <c r="D50" s="319"/>
      <c r="E50" s="318" t="s">
        <v>1560</v>
      </c>
      <c r="F50" s="318"/>
      <c r="G50" s="318"/>
      <c r="H50" s="318"/>
      <c r="I50" s="318"/>
      <c r="J50" s="318"/>
      <c r="K50" s="277"/>
    </row>
    <row r="51" spans="2:11" s="1" customFormat="1" ht="15" customHeight="1">
      <c r="B51" s="324"/>
      <c r="C51" s="319"/>
      <c r="D51" s="318" t="s">
        <v>1559</v>
      </c>
      <c r="E51" s="318"/>
      <c r="F51" s="318"/>
      <c r="G51" s="318"/>
      <c r="H51" s="318"/>
      <c r="I51" s="318"/>
      <c r="J51" s="318"/>
      <c r="K51" s="277"/>
    </row>
    <row r="52" spans="2:11" s="1" customFormat="1" ht="25.5" customHeight="1">
      <c r="B52" s="282"/>
      <c r="C52" s="323" t="s">
        <v>1558</v>
      </c>
      <c r="D52" s="323"/>
      <c r="E52" s="323"/>
      <c r="F52" s="323"/>
      <c r="G52" s="323"/>
      <c r="H52" s="323"/>
      <c r="I52" s="323"/>
      <c r="J52" s="323"/>
      <c r="K52" s="277"/>
    </row>
    <row r="53" spans="2:11" s="1" customFormat="1" ht="5.25" customHeight="1">
      <c r="B53" s="282"/>
      <c r="C53" s="322"/>
      <c r="D53" s="322"/>
      <c r="E53" s="322"/>
      <c r="F53" s="322"/>
      <c r="G53" s="322"/>
      <c r="H53" s="322"/>
      <c r="I53" s="322"/>
      <c r="J53" s="322"/>
      <c r="K53" s="277"/>
    </row>
    <row r="54" spans="2:11" s="1" customFormat="1" ht="15" customHeight="1">
      <c r="B54" s="282"/>
      <c r="C54" s="318" t="s">
        <v>1557</v>
      </c>
      <c r="D54" s="318"/>
      <c r="E54" s="318"/>
      <c r="F54" s="318"/>
      <c r="G54" s="318"/>
      <c r="H54" s="318"/>
      <c r="I54" s="318"/>
      <c r="J54" s="318"/>
      <c r="K54" s="277"/>
    </row>
    <row r="55" spans="2:11" s="1" customFormat="1" ht="15" customHeight="1">
      <c r="B55" s="282"/>
      <c r="C55" s="318" t="s">
        <v>1556</v>
      </c>
      <c r="D55" s="318"/>
      <c r="E55" s="318"/>
      <c r="F55" s="318"/>
      <c r="G55" s="318"/>
      <c r="H55" s="318"/>
      <c r="I55" s="318"/>
      <c r="J55" s="318"/>
      <c r="K55" s="277"/>
    </row>
    <row r="56" spans="2:11" s="1" customFormat="1" ht="12.75" customHeight="1">
      <c r="B56" s="282"/>
      <c r="C56" s="275"/>
      <c r="D56" s="275"/>
      <c r="E56" s="275"/>
      <c r="F56" s="275"/>
      <c r="G56" s="275"/>
      <c r="H56" s="275"/>
      <c r="I56" s="275"/>
      <c r="J56" s="275"/>
      <c r="K56" s="277"/>
    </row>
    <row r="57" spans="2:11" s="1" customFormat="1" ht="15" customHeight="1">
      <c r="B57" s="282"/>
      <c r="C57" s="318" t="s">
        <v>1555</v>
      </c>
      <c r="D57" s="318"/>
      <c r="E57" s="318"/>
      <c r="F57" s="318"/>
      <c r="G57" s="318"/>
      <c r="H57" s="318"/>
      <c r="I57" s="318"/>
      <c r="J57" s="318"/>
      <c r="K57" s="277"/>
    </row>
    <row r="58" spans="2:11" s="1" customFormat="1" ht="15" customHeight="1">
      <c r="B58" s="282"/>
      <c r="C58" s="319"/>
      <c r="D58" s="318" t="s">
        <v>1554</v>
      </c>
      <c r="E58" s="318"/>
      <c r="F58" s="318"/>
      <c r="G58" s="318"/>
      <c r="H58" s="318"/>
      <c r="I58" s="318"/>
      <c r="J58" s="318"/>
      <c r="K58" s="277"/>
    </row>
    <row r="59" spans="2:11" s="1" customFormat="1" ht="15" customHeight="1">
      <c r="B59" s="282"/>
      <c r="C59" s="319"/>
      <c r="D59" s="318" t="s">
        <v>1553</v>
      </c>
      <c r="E59" s="318"/>
      <c r="F59" s="318"/>
      <c r="G59" s="318"/>
      <c r="H59" s="318"/>
      <c r="I59" s="318"/>
      <c r="J59" s="318"/>
      <c r="K59" s="277"/>
    </row>
    <row r="60" spans="2:11" s="1" customFormat="1" ht="15" customHeight="1">
      <c r="B60" s="282"/>
      <c r="C60" s="319"/>
      <c r="D60" s="318" t="s">
        <v>1552</v>
      </c>
      <c r="E60" s="318"/>
      <c r="F60" s="318"/>
      <c r="G60" s="318"/>
      <c r="H60" s="318"/>
      <c r="I60" s="318"/>
      <c r="J60" s="318"/>
      <c r="K60" s="277"/>
    </row>
    <row r="61" spans="2:11" s="1" customFormat="1" ht="15" customHeight="1">
      <c r="B61" s="282"/>
      <c r="C61" s="319"/>
      <c r="D61" s="318" t="s">
        <v>1551</v>
      </c>
      <c r="E61" s="318"/>
      <c r="F61" s="318"/>
      <c r="G61" s="318"/>
      <c r="H61" s="318"/>
      <c r="I61" s="318"/>
      <c r="J61" s="318"/>
      <c r="K61" s="277"/>
    </row>
    <row r="62" spans="2:11" s="1" customFormat="1" ht="15" customHeight="1">
      <c r="B62" s="282"/>
      <c r="C62" s="319"/>
      <c r="D62" s="320" t="s">
        <v>1550</v>
      </c>
      <c r="E62" s="320"/>
      <c r="F62" s="320"/>
      <c r="G62" s="320"/>
      <c r="H62" s="320"/>
      <c r="I62" s="320"/>
      <c r="J62" s="320"/>
      <c r="K62" s="277"/>
    </row>
    <row r="63" spans="2:11" s="1" customFormat="1" ht="15" customHeight="1">
      <c r="B63" s="282"/>
      <c r="C63" s="319"/>
      <c r="D63" s="318" t="s">
        <v>1549</v>
      </c>
      <c r="E63" s="318"/>
      <c r="F63" s="318"/>
      <c r="G63" s="318"/>
      <c r="H63" s="318"/>
      <c r="I63" s="318"/>
      <c r="J63" s="318"/>
      <c r="K63" s="277"/>
    </row>
    <row r="64" spans="2:11" s="1" customFormat="1" ht="12.75" customHeight="1">
      <c r="B64" s="282"/>
      <c r="C64" s="319"/>
      <c r="D64" s="319"/>
      <c r="E64" s="321"/>
      <c r="F64" s="319"/>
      <c r="G64" s="319"/>
      <c r="H64" s="319"/>
      <c r="I64" s="319"/>
      <c r="J64" s="319"/>
      <c r="K64" s="277"/>
    </row>
    <row r="65" spans="2:11" s="1" customFormat="1" ht="15" customHeight="1">
      <c r="B65" s="282"/>
      <c r="C65" s="319"/>
      <c r="D65" s="318" t="s">
        <v>1548</v>
      </c>
      <c r="E65" s="318"/>
      <c r="F65" s="318"/>
      <c r="G65" s="318"/>
      <c r="H65" s="318"/>
      <c r="I65" s="318"/>
      <c r="J65" s="318"/>
      <c r="K65" s="277"/>
    </row>
    <row r="66" spans="2:11" s="1" customFormat="1" ht="15" customHeight="1">
      <c r="B66" s="282"/>
      <c r="C66" s="319"/>
      <c r="D66" s="320" t="s">
        <v>1547</v>
      </c>
      <c r="E66" s="320"/>
      <c r="F66" s="320"/>
      <c r="G66" s="320"/>
      <c r="H66" s="320"/>
      <c r="I66" s="320"/>
      <c r="J66" s="320"/>
      <c r="K66" s="277"/>
    </row>
    <row r="67" spans="2:11" s="1" customFormat="1" ht="15" customHeight="1">
      <c r="B67" s="282"/>
      <c r="C67" s="319"/>
      <c r="D67" s="318" t="s">
        <v>1546</v>
      </c>
      <c r="E67" s="318"/>
      <c r="F67" s="318"/>
      <c r="G67" s="318"/>
      <c r="H67" s="318"/>
      <c r="I67" s="318"/>
      <c r="J67" s="318"/>
      <c r="K67" s="277"/>
    </row>
    <row r="68" spans="2:11" s="1" customFormat="1" ht="15" customHeight="1">
      <c r="B68" s="282"/>
      <c r="C68" s="319"/>
      <c r="D68" s="318" t="s">
        <v>1545</v>
      </c>
      <c r="E68" s="318"/>
      <c r="F68" s="318"/>
      <c r="G68" s="318"/>
      <c r="H68" s="318"/>
      <c r="I68" s="318"/>
      <c r="J68" s="318"/>
      <c r="K68" s="277"/>
    </row>
    <row r="69" spans="2:11" s="1" customFormat="1" ht="15" customHeight="1">
      <c r="B69" s="282"/>
      <c r="C69" s="319"/>
      <c r="D69" s="318" t="s">
        <v>1544</v>
      </c>
      <c r="E69" s="318"/>
      <c r="F69" s="318"/>
      <c r="G69" s="318"/>
      <c r="H69" s="318"/>
      <c r="I69" s="318"/>
      <c r="J69" s="318"/>
      <c r="K69" s="277"/>
    </row>
    <row r="70" spans="2:11" s="1" customFormat="1" ht="15" customHeight="1">
      <c r="B70" s="282"/>
      <c r="C70" s="319"/>
      <c r="D70" s="318" t="s">
        <v>1543</v>
      </c>
      <c r="E70" s="318"/>
      <c r="F70" s="318"/>
      <c r="G70" s="318"/>
      <c r="H70" s="318"/>
      <c r="I70" s="318"/>
      <c r="J70" s="318"/>
      <c r="K70" s="277"/>
    </row>
    <row r="71" spans="2:11" s="1" customFormat="1" ht="12.75" customHeight="1">
      <c r="B71" s="317"/>
      <c r="C71" s="316"/>
      <c r="D71" s="316"/>
      <c r="E71" s="316"/>
      <c r="F71" s="316"/>
      <c r="G71" s="316"/>
      <c r="H71" s="316"/>
      <c r="I71" s="316"/>
      <c r="J71" s="316"/>
      <c r="K71" s="315"/>
    </row>
    <row r="72" spans="2:11" s="1" customFormat="1" ht="18.75" customHeight="1">
      <c r="B72" s="268"/>
      <c r="C72" s="268"/>
      <c r="D72" s="268"/>
      <c r="E72" s="268"/>
      <c r="F72" s="268"/>
      <c r="G72" s="268"/>
      <c r="H72" s="268"/>
      <c r="I72" s="268"/>
      <c r="J72" s="268"/>
      <c r="K72" s="268"/>
    </row>
    <row r="73" spans="2:11" s="1" customFormat="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pans="2:11" s="1" customFormat="1" ht="7.5" customHeight="1">
      <c r="B74" s="294"/>
      <c r="C74" s="293"/>
      <c r="D74" s="293"/>
      <c r="E74" s="293"/>
      <c r="F74" s="293"/>
      <c r="G74" s="293"/>
      <c r="H74" s="293"/>
      <c r="I74" s="293"/>
      <c r="J74" s="293"/>
      <c r="K74" s="292"/>
    </row>
    <row r="75" spans="2:11" s="1" customFormat="1" ht="45" customHeight="1">
      <c r="B75" s="289"/>
      <c r="C75" s="291" t="s">
        <v>1542</v>
      </c>
      <c r="D75" s="291"/>
      <c r="E75" s="291"/>
      <c r="F75" s="291"/>
      <c r="G75" s="291"/>
      <c r="H75" s="291"/>
      <c r="I75" s="291"/>
      <c r="J75" s="291"/>
      <c r="K75" s="287"/>
    </row>
    <row r="76" spans="2:11" s="1" customFormat="1" ht="17.25" customHeight="1">
      <c r="B76" s="289"/>
      <c r="C76" s="283" t="s">
        <v>1491</v>
      </c>
      <c r="D76" s="283"/>
      <c r="E76" s="283"/>
      <c r="F76" s="283" t="s">
        <v>1490</v>
      </c>
      <c r="G76" s="290"/>
      <c r="H76" s="283" t="s">
        <v>47</v>
      </c>
      <c r="I76" s="283" t="s">
        <v>44</v>
      </c>
      <c r="J76" s="283" t="s">
        <v>1489</v>
      </c>
      <c r="K76" s="287"/>
    </row>
    <row r="77" spans="2:11" s="1" customFormat="1" ht="17.25" customHeight="1">
      <c r="B77" s="289"/>
      <c r="C77" s="278" t="s">
        <v>1488</v>
      </c>
      <c r="D77" s="278"/>
      <c r="E77" s="278"/>
      <c r="F77" s="281" t="s">
        <v>1487</v>
      </c>
      <c r="G77" s="288"/>
      <c r="H77" s="278"/>
      <c r="I77" s="278"/>
      <c r="J77" s="278" t="s">
        <v>1486</v>
      </c>
      <c r="K77" s="287"/>
    </row>
    <row r="78" spans="2:11" s="1" customFormat="1" ht="5.25" customHeight="1">
      <c r="B78" s="289"/>
      <c r="C78" s="257"/>
      <c r="D78" s="257"/>
      <c r="E78" s="257"/>
      <c r="F78" s="257"/>
      <c r="G78" s="258"/>
      <c r="H78" s="257"/>
      <c r="I78" s="257"/>
      <c r="J78" s="257"/>
      <c r="K78" s="287"/>
    </row>
    <row r="79" spans="2:11" s="1" customFormat="1" ht="15" customHeight="1">
      <c r="B79" s="289"/>
      <c r="C79" s="251" t="s">
        <v>48</v>
      </c>
      <c r="D79" s="300"/>
      <c r="E79" s="300"/>
      <c r="F79" s="250" t="s">
        <v>1443</v>
      </c>
      <c r="G79" s="251"/>
      <c r="H79" s="251" t="s">
        <v>1541</v>
      </c>
      <c r="I79" s="251" t="s">
        <v>1461</v>
      </c>
      <c r="J79" s="251">
        <v>20</v>
      </c>
      <c r="K79" s="287"/>
    </row>
    <row r="80" spans="2:11" s="1" customFormat="1" ht="15" customHeight="1">
      <c r="B80" s="289"/>
      <c r="C80" s="251" t="s">
        <v>1485</v>
      </c>
      <c r="D80" s="251"/>
      <c r="E80" s="251"/>
      <c r="F80" s="250" t="s">
        <v>1443</v>
      </c>
      <c r="G80" s="251"/>
      <c r="H80" s="251" t="s">
        <v>1540</v>
      </c>
      <c r="I80" s="251" t="s">
        <v>1461</v>
      </c>
      <c r="J80" s="251">
        <v>120</v>
      </c>
      <c r="K80" s="287"/>
    </row>
    <row r="81" spans="2:11" s="1" customFormat="1" ht="15" customHeight="1">
      <c r="B81" s="256"/>
      <c r="C81" s="251" t="s">
        <v>1480</v>
      </c>
      <c r="D81" s="251"/>
      <c r="E81" s="251"/>
      <c r="F81" s="250" t="s">
        <v>1440</v>
      </c>
      <c r="G81" s="251"/>
      <c r="H81" s="251" t="s">
        <v>1539</v>
      </c>
      <c r="I81" s="251" t="s">
        <v>1461</v>
      </c>
      <c r="J81" s="251">
        <v>50</v>
      </c>
      <c r="K81" s="287"/>
    </row>
    <row r="82" spans="2:11" s="1" customFormat="1" ht="15" customHeight="1">
      <c r="B82" s="256"/>
      <c r="C82" s="251" t="s">
        <v>1479</v>
      </c>
      <c r="D82" s="251"/>
      <c r="E82" s="251"/>
      <c r="F82" s="250" t="s">
        <v>1443</v>
      </c>
      <c r="G82" s="251"/>
      <c r="H82" s="251" t="s">
        <v>1538</v>
      </c>
      <c r="I82" s="251" t="s">
        <v>1478</v>
      </c>
      <c r="J82" s="251"/>
      <c r="K82" s="287"/>
    </row>
    <row r="83" spans="2:11" s="1" customFormat="1" ht="15" customHeight="1">
      <c r="B83" s="256"/>
      <c r="C83" s="251" t="s">
        <v>1517</v>
      </c>
      <c r="D83" s="251"/>
      <c r="E83" s="251"/>
      <c r="F83" s="250" t="s">
        <v>1440</v>
      </c>
      <c r="G83" s="251"/>
      <c r="H83" s="251" t="s">
        <v>1516</v>
      </c>
      <c r="I83" s="251" t="s">
        <v>1461</v>
      </c>
      <c r="J83" s="251">
        <v>15</v>
      </c>
      <c r="K83" s="287"/>
    </row>
    <row r="84" spans="2:11" s="1" customFormat="1" ht="15" customHeight="1">
      <c r="B84" s="256"/>
      <c r="C84" s="251" t="s">
        <v>1515</v>
      </c>
      <c r="D84" s="251"/>
      <c r="E84" s="251"/>
      <c r="F84" s="250" t="s">
        <v>1440</v>
      </c>
      <c r="G84" s="251"/>
      <c r="H84" s="251" t="s">
        <v>1514</v>
      </c>
      <c r="I84" s="251" t="s">
        <v>1461</v>
      </c>
      <c r="J84" s="251">
        <v>15</v>
      </c>
      <c r="K84" s="287"/>
    </row>
    <row r="85" spans="2:11" s="1" customFormat="1" ht="15" customHeight="1">
      <c r="B85" s="256"/>
      <c r="C85" s="251" t="s">
        <v>1513</v>
      </c>
      <c r="D85" s="251"/>
      <c r="E85" s="251"/>
      <c r="F85" s="250" t="s">
        <v>1440</v>
      </c>
      <c r="G85" s="251"/>
      <c r="H85" s="251" t="s">
        <v>1512</v>
      </c>
      <c r="I85" s="251" t="s">
        <v>1461</v>
      </c>
      <c r="J85" s="251">
        <v>20</v>
      </c>
      <c r="K85" s="287"/>
    </row>
    <row r="86" spans="2:11" s="1" customFormat="1" ht="15" customHeight="1">
      <c r="B86" s="256"/>
      <c r="C86" s="251" t="s">
        <v>1511</v>
      </c>
      <c r="D86" s="251"/>
      <c r="E86" s="251"/>
      <c r="F86" s="250" t="s">
        <v>1440</v>
      </c>
      <c r="G86" s="251"/>
      <c r="H86" s="251" t="s">
        <v>1510</v>
      </c>
      <c r="I86" s="251" t="s">
        <v>1461</v>
      </c>
      <c r="J86" s="251">
        <v>20</v>
      </c>
      <c r="K86" s="287"/>
    </row>
    <row r="87" spans="2:11" s="1" customFormat="1" ht="15" customHeight="1">
      <c r="B87" s="256"/>
      <c r="C87" s="251" t="s">
        <v>1477</v>
      </c>
      <c r="D87" s="251"/>
      <c r="E87" s="251"/>
      <c r="F87" s="250" t="s">
        <v>1440</v>
      </c>
      <c r="G87" s="251"/>
      <c r="H87" s="251" t="s">
        <v>1537</v>
      </c>
      <c r="I87" s="251" t="s">
        <v>1461</v>
      </c>
      <c r="J87" s="251">
        <v>50</v>
      </c>
      <c r="K87" s="287"/>
    </row>
    <row r="88" spans="2:11" s="1" customFormat="1" ht="15" customHeight="1">
      <c r="B88" s="256"/>
      <c r="C88" s="251" t="s">
        <v>1536</v>
      </c>
      <c r="D88" s="251"/>
      <c r="E88" s="251"/>
      <c r="F88" s="250" t="s">
        <v>1440</v>
      </c>
      <c r="G88" s="251"/>
      <c r="H88" s="251" t="s">
        <v>1535</v>
      </c>
      <c r="I88" s="251" t="s">
        <v>1461</v>
      </c>
      <c r="J88" s="251">
        <v>20</v>
      </c>
      <c r="K88" s="287"/>
    </row>
    <row r="89" spans="2:11" s="1" customFormat="1" ht="15" customHeight="1">
      <c r="B89" s="256"/>
      <c r="C89" s="251" t="s">
        <v>1534</v>
      </c>
      <c r="D89" s="251"/>
      <c r="E89" s="251"/>
      <c r="F89" s="250" t="s">
        <v>1440</v>
      </c>
      <c r="G89" s="251"/>
      <c r="H89" s="251" t="s">
        <v>1533</v>
      </c>
      <c r="I89" s="251" t="s">
        <v>1461</v>
      </c>
      <c r="J89" s="251">
        <v>20</v>
      </c>
      <c r="K89" s="287"/>
    </row>
    <row r="90" spans="2:11" s="1" customFormat="1" ht="15" customHeight="1">
      <c r="B90" s="256"/>
      <c r="C90" s="251" t="s">
        <v>1475</v>
      </c>
      <c r="D90" s="251"/>
      <c r="E90" s="251"/>
      <c r="F90" s="250" t="s">
        <v>1440</v>
      </c>
      <c r="G90" s="251"/>
      <c r="H90" s="251" t="s">
        <v>1532</v>
      </c>
      <c r="I90" s="251" t="s">
        <v>1461</v>
      </c>
      <c r="J90" s="251">
        <v>50</v>
      </c>
      <c r="K90" s="287"/>
    </row>
    <row r="91" spans="2:11" s="1" customFormat="1" ht="15" customHeight="1">
      <c r="B91" s="256"/>
      <c r="C91" s="251" t="s">
        <v>1476</v>
      </c>
      <c r="D91" s="251"/>
      <c r="E91" s="251"/>
      <c r="F91" s="250" t="s">
        <v>1440</v>
      </c>
      <c r="G91" s="251"/>
      <c r="H91" s="251" t="s">
        <v>1476</v>
      </c>
      <c r="I91" s="251" t="s">
        <v>1461</v>
      </c>
      <c r="J91" s="251">
        <v>50</v>
      </c>
      <c r="K91" s="287"/>
    </row>
    <row r="92" spans="2:11" s="1" customFormat="1" ht="15" customHeight="1">
      <c r="B92" s="256"/>
      <c r="C92" s="251" t="s">
        <v>1509</v>
      </c>
      <c r="D92" s="251"/>
      <c r="E92" s="251"/>
      <c r="F92" s="250" t="s">
        <v>1440</v>
      </c>
      <c r="G92" s="251"/>
      <c r="H92" s="251" t="s">
        <v>1531</v>
      </c>
      <c r="I92" s="251" t="s">
        <v>1461</v>
      </c>
      <c r="J92" s="251">
        <v>255</v>
      </c>
      <c r="K92" s="287"/>
    </row>
    <row r="93" spans="2:11" s="1" customFormat="1" ht="15" customHeight="1">
      <c r="B93" s="256"/>
      <c r="C93" s="251" t="s">
        <v>1507</v>
      </c>
      <c r="D93" s="251"/>
      <c r="E93" s="251"/>
      <c r="F93" s="250" t="s">
        <v>1443</v>
      </c>
      <c r="G93" s="251"/>
      <c r="H93" s="251" t="s">
        <v>1530</v>
      </c>
      <c r="I93" s="251" t="s">
        <v>1505</v>
      </c>
      <c r="J93" s="251"/>
      <c r="K93" s="287"/>
    </row>
    <row r="94" spans="2:11" s="1" customFormat="1" ht="15" customHeight="1">
      <c r="B94" s="256"/>
      <c r="C94" s="251" t="s">
        <v>1504</v>
      </c>
      <c r="D94" s="251"/>
      <c r="E94" s="251"/>
      <c r="F94" s="250" t="s">
        <v>1443</v>
      </c>
      <c r="G94" s="251"/>
      <c r="H94" s="251" t="s">
        <v>1529</v>
      </c>
      <c r="I94" s="251" t="s">
        <v>1438</v>
      </c>
      <c r="J94" s="251"/>
      <c r="K94" s="287"/>
    </row>
    <row r="95" spans="2:11" s="1" customFormat="1" ht="15" customHeight="1">
      <c r="B95" s="256"/>
      <c r="C95" s="251" t="s">
        <v>1502</v>
      </c>
      <c r="D95" s="251"/>
      <c r="E95" s="251"/>
      <c r="F95" s="250" t="s">
        <v>1443</v>
      </c>
      <c r="G95" s="251"/>
      <c r="H95" s="251" t="s">
        <v>1502</v>
      </c>
      <c r="I95" s="251" t="s">
        <v>1438</v>
      </c>
      <c r="J95" s="251"/>
      <c r="K95" s="287"/>
    </row>
    <row r="96" spans="2:11" s="1" customFormat="1" ht="15" customHeight="1">
      <c r="B96" s="256"/>
      <c r="C96" s="251" t="s">
        <v>71</v>
      </c>
      <c r="D96" s="251"/>
      <c r="E96" s="251"/>
      <c r="F96" s="250" t="s">
        <v>1443</v>
      </c>
      <c r="G96" s="251"/>
      <c r="H96" s="251" t="s">
        <v>1528</v>
      </c>
      <c r="I96" s="251" t="s">
        <v>1438</v>
      </c>
      <c r="J96" s="251"/>
      <c r="K96" s="287"/>
    </row>
    <row r="97" spans="2:11" s="1" customFormat="1" ht="15" customHeight="1">
      <c r="B97" s="256"/>
      <c r="C97" s="251" t="s">
        <v>61</v>
      </c>
      <c r="D97" s="251"/>
      <c r="E97" s="251"/>
      <c r="F97" s="250" t="s">
        <v>1443</v>
      </c>
      <c r="G97" s="251"/>
      <c r="H97" s="251" t="s">
        <v>1527</v>
      </c>
      <c r="I97" s="251" t="s">
        <v>1438</v>
      </c>
      <c r="J97" s="251"/>
      <c r="K97" s="287"/>
    </row>
    <row r="98" spans="2:11" s="1" customFormat="1" ht="15" customHeight="1">
      <c r="B98" s="311"/>
      <c r="C98" s="314"/>
      <c r="D98" s="314"/>
      <c r="E98" s="314"/>
      <c r="F98" s="314"/>
      <c r="G98" s="314"/>
      <c r="H98" s="314"/>
      <c r="I98" s="314"/>
      <c r="J98" s="314"/>
      <c r="K98" s="310"/>
    </row>
    <row r="99" spans="2:11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pans="2:11" s="1" customFormat="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pans="2:11" s="1" customFormat="1" ht="7.5" customHeight="1">
      <c r="B101" s="294"/>
      <c r="C101" s="293"/>
      <c r="D101" s="293"/>
      <c r="E101" s="293"/>
      <c r="F101" s="293"/>
      <c r="G101" s="293"/>
      <c r="H101" s="293"/>
      <c r="I101" s="293"/>
      <c r="J101" s="293"/>
      <c r="K101" s="292"/>
    </row>
    <row r="102" spans="2:11" s="1" customFormat="1" ht="45" customHeight="1">
      <c r="B102" s="289"/>
      <c r="C102" s="291" t="s">
        <v>1526</v>
      </c>
      <c r="D102" s="291"/>
      <c r="E102" s="291"/>
      <c r="F102" s="291"/>
      <c r="G102" s="291"/>
      <c r="H102" s="291"/>
      <c r="I102" s="291"/>
      <c r="J102" s="291"/>
      <c r="K102" s="287"/>
    </row>
    <row r="103" spans="2:11" s="1" customFormat="1" ht="17.25" customHeight="1">
      <c r="B103" s="289"/>
      <c r="C103" s="283" t="s">
        <v>1491</v>
      </c>
      <c r="D103" s="283"/>
      <c r="E103" s="283"/>
      <c r="F103" s="283" t="s">
        <v>1490</v>
      </c>
      <c r="G103" s="290"/>
      <c r="H103" s="283" t="s">
        <v>47</v>
      </c>
      <c r="I103" s="283" t="s">
        <v>44</v>
      </c>
      <c r="J103" s="283" t="s">
        <v>1489</v>
      </c>
      <c r="K103" s="287"/>
    </row>
    <row r="104" spans="2:11" s="1" customFormat="1" ht="17.25" customHeight="1">
      <c r="B104" s="289"/>
      <c r="C104" s="278" t="s">
        <v>1488</v>
      </c>
      <c r="D104" s="278"/>
      <c r="E104" s="278"/>
      <c r="F104" s="281" t="s">
        <v>1487</v>
      </c>
      <c r="G104" s="288"/>
      <c r="H104" s="278"/>
      <c r="I104" s="278"/>
      <c r="J104" s="278" t="s">
        <v>1486</v>
      </c>
      <c r="K104" s="287"/>
    </row>
    <row r="105" spans="2:11" s="1" customFormat="1" ht="5.25" customHeight="1">
      <c r="B105" s="289"/>
      <c r="C105" s="283"/>
      <c r="D105" s="283"/>
      <c r="E105" s="283"/>
      <c r="F105" s="283"/>
      <c r="G105" s="290"/>
      <c r="H105" s="283"/>
      <c r="I105" s="283"/>
      <c r="J105" s="283"/>
      <c r="K105" s="287"/>
    </row>
    <row r="106" spans="2:11" s="1" customFormat="1" ht="15" customHeight="1">
      <c r="B106" s="289"/>
      <c r="C106" s="251" t="s">
        <v>48</v>
      </c>
      <c r="D106" s="300"/>
      <c r="E106" s="300"/>
      <c r="F106" s="250" t="s">
        <v>1443</v>
      </c>
      <c r="G106" s="251"/>
      <c r="H106" s="251" t="s">
        <v>1484</v>
      </c>
      <c r="I106" s="251" t="s">
        <v>1461</v>
      </c>
      <c r="J106" s="251">
        <v>20</v>
      </c>
      <c r="K106" s="287"/>
    </row>
    <row r="107" spans="2:11" s="1" customFormat="1" ht="15" customHeight="1">
      <c r="B107" s="289"/>
      <c r="C107" s="251" t="s">
        <v>1485</v>
      </c>
      <c r="D107" s="251"/>
      <c r="E107" s="251"/>
      <c r="F107" s="250" t="s">
        <v>1443</v>
      </c>
      <c r="G107" s="251"/>
      <c r="H107" s="251" t="s">
        <v>1484</v>
      </c>
      <c r="I107" s="251" t="s">
        <v>1461</v>
      </c>
      <c r="J107" s="251">
        <v>120</v>
      </c>
      <c r="K107" s="287"/>
    </row>
    <row r="108" spans="2:11" s="1" customFormat="1" ht="15" customHeight="1">
      <c r="B108" s="256"/>
      <c r="C108" s="251" t="s">
        <v>1480</v>
      </c>
      <c r="D108" s="251"/>
      <c r="E108" s="251"/>
      <c r="F108" s="250" t="s">
        <v>1440</v>
      </c>
      <c r="G108" s="251"/>
      <c r="H108" s="251" t="s">
        <v>1484</v>
      </c>
      <c r="I108" s="251" t="s">
        <v>1461</v>
      </c>
      <c r="J108" s="251">
        <v>50</v>
      </c>
      <c r="K108" s="287"/>
    </row>
    <row r="109" spans="2:11" s="1" customFormat="1" ht="15" customHeight="1">
      <c r="B109" s="256"/>
      <c r="C109" s="251" t="s">
        <v>1479</v>
      </c>
      <c r="D109" s="251"/>
      <c r="E109" s="251"/>
      <c r="F109" s="250" t="s">
        <v>1443</v>
      </c>
      <c r="G109" s="251"/>
      <c r="H109" s="251" t="s">
        <v>1484</v>
      </c>
      <c r="I109" s="251" t="s">
        <v>1478</v>
      </c>
      <c r="J109" s="251"/>
      <c r="K109" s="287"/>
    </row>
    <row r="110" spans="2:11" s="1" customFormat="1" ht="15" customHeight="1">
      <c r="B110" s="256"/>
      <c r="C110" s="251" t="s">
        <v>1477</v>
      </c>
      <c r="D110" s="251"/>
      <c r="E110" s="251"/>
      <c r="F110" s="250" t="s">
        <v>1440</v>
      </c>
      <c r="G110" s="251"/>
      <c r="H110" s="251" t="s">
        <v>1484</v>
      </c>
      <c r="I110" s="251" t="s">
        <v>1461</v>
      </c>
      <c r="J110" s="251">
        <v>50</v>
      </c>
      <c r="K110" s="287"/>
    </row>
    <row r="111" spans="2:11" s="1" customFormat="1" ht="15" customHeight="1">
      <c r="B111" s="256"/>
      <c r="C111" s="251" t="s">
        <v>1476</v>
      </c>
      <c r="D111" s="251"/>
      <c r="E111" s="251"/>
      <c r="F111" s="250" t="s">
        <v>1440</v>
      </c>
      <c r="G111" s="251"/>
      <c r="H111" s="251" t="s">
        <v>1484</v>
      </c>
      <c r="I111" s="251" t="s">
        <v>1461</v>
      </c>
      <c r="J111" s="251">
        <v>50</v>
      </c>
      <c r="K111" s="287"/>
    </row>
    <row r="112" spans="2:11" s="1" customFormat="1" ht="15" customHeight="1">
      <c r="B112" s="256"/>
      <c r="C112" s="251" t="s">
        <v>1475</v>
      </c>
      <c r="D112" s="251"/>
      <c r="E112" s="251"/>
      <c r="F112" s="250" t="s">
        <v>1440</v>
      </c>
      <c r="G112" s="251"/>
      <c r="H112" s="251" t="s">
        <v>1484</v>
      </c>
      <c r="I112" s="251" t="s">
        <v>1461</v>
      </c>
      <c r="J112" s="251">
        <v>50</v>
      </c>
      <c r="K112" s="287"/>
    </row>
    <row r="113" spans="2:11" s="1" customFormat="1" ht="15" customHeight="1">
      <c r="B113" s="256"/>
      <c r="C113" s="251" t="s">
        <v>48</v>
      </c>
      <c r="D113" s="251"/>
      <c r="E113" s="251"/>
      <c r="F113" s="250" t="s">
        <v>1443</v>
      </c>
      <c r="G113" s="251"/>
      <c r="H113" s="251" t="s">
        <v>1525</v>
      </c>
      <c r="I113" s="251" t="s">
        <v>1461</v>
      </c>
      <c r="J113" s="251">
        <v>20</v>
      </c>
      <c r="K113" s="287"/>
    </row>
    <row r="114" spans="2:11" s="1" customFormat="1" ht="15" customHeight="1">
      <c r="B114" s="256"/>
      <c r="C114" s="251" t="s">
        <v>1524</v>
      </c>
      <c r="D114" s="251"/>
      <c r="E114" s="251"/>
      <c r="F114" s="250" t="s">
        <v>1443</v>
      </c>
      <c r="G114" s="251"/>
      <c r="H114" s="251" t="s">
        <v>1523</v>
      </c>
      <c r="I114" s="251" t="s">
        <v>1461</v>
      </c>
      <c r="J114" s="251">
        <v>120</v>
      </c>
      <c r="K114" s="287"/>
    </row>
    <row r="115" spans="2:11" s="1" customFormat="1" ht="15" customHeight="1">
      <c r="B115" s="256"/>
      <c r="C115" s="251" t="s">
        <v>71</v>
      </c>
      <c r="D115" s="251"/>
      <c r="E115" s="251"/>
      <c r="F115" s="250" t="s">
        <v>1443</v>
      </c>
      <c r="G115" s="251"/>
      <c r="H115" s="251" t="s">
        <v>1522</v>
      </c>
      <c r="I115" s="251" t="s">
        <v>1438</v>
      </c>
      <c r="J115" s="251"/>
      <c r="K115" s="287"/>
    </row>
    <row r="116" spans="2:11" s="1" customFormat="1" ht="15" customHeight="1">
      <c r="B116" s="256"/>
      <c r="C116" s="251" t="s">
        <v>61</v>
      </c>
      <c r="D116" s="251"/>
      <c r="E116" s="251"/>
      <c r="F116" s="250" t="s">
        <v>1443</v>
      </c>
      <c r="G116" s="251"/>
      <c r="H116" s="251" t="s">
        <v>1521</v>
      </c>
      <c r="I116" s="251" t="s">
        <v>1438</v>
      </c>
      <c r="J116" s="251"/>
      <c r="K116" s="287"/>
    </row>
    <row r="117" spans="2:11" s="1" customFormat="1" ht="15" customHeight="1">
      <c r="B117" s="256"/>
      <c r="C117" s="251" t="s">
        <v>44</v>
      </c>
      <c r="D117" s="251"/>
      <c r="E117" s="251"/>
      <c r="F117" s="250" t="s">
        <v>1443</v>
      </c>
      <c r="G117" s="251"/>
      <c r="H117" s="251" t="s">
        <v>1520</v>
      </c>
      <c r="I117" s="251" t="s">
        <v>1427</v>
      </c>
      <c r="J117" s="251"/>
      <c r="K117" s="287"/>
    </row>
    <row r="118" spans="2:11" s="1" customFormat="1" ht="15" customHeight="1">
      <c r="B118" s="311"/>
      <c r="C118" s="272"/>
      <c r="D118" s="272"/>
      <c r="E118" s="272"/>
      <c r="F118" s="272"/>
      <c r="G118" s="272"/>
      <c r="H118" s="272"/>
      <c r="I118" s="272"/>
      <c r="J118" s="272"/>
      <c r="K118" s="310"/>
    </row>
    <row r="119" spans="2:11" s="1" customFormat="1" ht="18.75" customHeight="1">
      <c r="B119" s="309"/>
      <c r="C119" s="269"/>
      <c r="D119" s="269"/>
      <c r="E119" s="269"/>
      <c r="F119" s="295"/>
      <c r="G119" s="269"/>
      <c r="H119" s="269"/>
      <c r="I119" s="269"/>
      <c r="J119" s="269"/>
      <c r="K119" s="309"/>
    </row>
    <row r="120" spans="2:11" s="1" customFormat="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pans="2:11" s="1" customFormat="1" ht="7.5" customHeight="1">
      <c r="B121" s="308"/>
      <c r="C121" s="307"/>
      <c r="D121" s="307"/>
      <c r="E121" s="307"/>
      <c r="F121" s="307"/>
      <c r="G121" s="307"/>
      <c r="H121" s="307"/>
      <c r="I121" s="307"/>
      <c r="J121" s="307"/>
      <c r="K121" s="306"/>
    </row>
    <row r="122" spans="2:11" s="1" customFormat="1" ht="45" customHeight="1">
      <c r="B122" s="305"/>
      <c r="C122" s="264" t="s">
        <v>1519</v>
      </c>
      <c r="D122" s="264"/>
      <c r="E122" s="264"/>
      <c r="F122" s="264"/>
      <c r="G122" s="264"/>
      <c r="H122" s="264"/>
      <c r="I122" s="264"/>
      <c r="J122" s="264"/>
      <c r="K122" s="304"/>
    </row>
    <row r="123" spans="2:11" s="1" customFormat="1" ht="17.25" customHeight="1">
      <c r="B123" s="303"/>
      <c r="C123" s="283" t="s">
        <v>1491</v>
      </c>
      <c r="D123" s="283"/>
      <c r="E123" s="283"/>
      <c r="F123" s="283" t="s">
        <v>1490</v>
      </c>
      <c r="G123" s="290"/>
      <c r="H123" s="283" t="s">
        <v>47</v>
      </c>
      <c r="I123" s="283" t="s">
        <v>44</v>
      </c>
      <c r="J123" s="283" t="s">
        <v>1489</v>
      </c>
      <c r="K123" s="302"/>
    </row>
    <row r="124" spans="2:11" s="1" customFormat="1" ht="17.25" customHeight="1">
      <c r="B124" s="303"/>
      <c r="C124" s="278" t="s">
        <v>1488</v>
      </c>
      <c r="D124" s="278"/>
      <c r="E124" s="278"/>
      <c r="F124" s="281" t="s">
        <v>1487</v>
      </c>
      <c r="G124" s="288"/>
      <c r="H124" s="278"/>
      <c r="I124" s="278"/>
      <c r="J124" s="278" t="s">
        <v>1486</v>
      </c>
      <c r="K124" s="302"/>
    </row>
    <row r="125" spans="2:11" s="1" customFormat="1" ht="5.25" customHeight="1">
      <c r="B125" s="299"/>
      <c r="C125" s="257"/>
      <c r="D125" s="257"/>
      <c r="E125" s="257"/>
      <c r="F125" s="257"/>
      <c r="G125" s="258"/>
      <c r="H125" s="257"/>
      <c r="I125" s="257"/>
      <c r="J125" s="257"/>
      <c r="K125" s="301"/>
    </row>
    <row r="126" spans="2:11" s="1" customFormat="1" ht="15" customHeight="1">
      <c r="B126" s="299"/>
      <c r="C126" s="251" t="s">
        <v>1485</v>
      </c>
      <c r="D126" s="300"/>
      <c r="E126" s="300"/>
      <c r="F126" s="250" t="s">
        <v>1443</v>
      </c>
      <c r="G126" s="251"/>
      <c r="H126" s="251" t="s">
        <v>1484</v>
      </c>
      <c r="I126" s="251" t="s">
        <v>1461</v>
      </c>
      <c r="J126" s="251">
        <v>120</v>
      </c>
      <c r="K126" s="254"/>
    </row>
    <row r="127" spans="2:11" s="1" customFormat="1" ht="15" customHeight="1">
      <c r="B127" s="299"/>
      <c r="C127" s="251" t="s">
        <v>1483</v>
      </c>
      <c r="D127" s="251"/>
      <c r="E127" s="251"/>
      <c r="F127" s="250" t="s">
        <v>1443</v>
      </c>
      <c r="G127" s="251"/>
      <c r="H127" s="251" t="s">
        <v>1482</v>
      </c>
      <c r="I127" s="251" t="s">
        <v>1461</v>
      </c>
      <c r="J127" s="251" t="s">
        <v>1481</v>
      </c>
      <c r="K127" s="254"/>
    </row>
    <row r="128" spans="2:11" s="1" customFormat="1" ht="15" customHeight="1">
      <c r="B128" s="299"/>
      <c r="C128" s="251" t="s">
        <v>5</v>
      </c>
      <c r="D128" s="251"/>
      <c r="E128" s="251"/>
      <c r="F128" s="250" t="s">
        <v>1443</v>
      </c>
      <c r="G128" s="251"/>
      <c r="H128" s="251" t="s">
        <v>1518</v>
      </c>
      <c r="I128" s="251" t="s">
        <v>1461</v>
      </c>
      <c r="J128" s="251" t="s">
        <v>1481</v>
      </c>
      <c r="K128" s="254"/>
    </row>
    <row r="129" spans="2:11" s="1" customFormat="1" ht="15" customHeight="1">
      <c r="B129" s="299"/>
      <c r="C129" s="251" t="s">
        <v>1517</v>
      </c>
      <c r="D129" s="251"/>
      <c r="E129" s="251"/>
      <c r="F129" s="250" t="s">
        <v>1440</v>
      </c>
      <c r="G129" s="251"/>
      <c r="H129" s="251" t="s">
        <v>1516</v>
      </c>
      <c r="I129" s="251" t="s">
        <v>1461</v>
      </c>
      <c r="J129" s="251">
        <v>15</v>
      </c>
      <c r="K129" s="254"/>
    </row>
    <row r="130" spans="2:11" s="1" customFormat="1" ht="15" customHeight="1">
      <c r="B130" s="299"/>
      <c r="C130" s="251" t="s">
        <v>1515</v>
      </c>
      <c r="D130" s="251"/>
      <c r="E130" s="251"/>
      <c r="F130" s="250" t="s">
        <v>1440</v>
      </c>
      <c r="G130" s="251"/>
      <c r="H130" s="251" t="s">
        <v>1514</v>
      </c>
      <c r="I130" s="251" t="s">
        <v>1461</v>
      </c>
      <c r="J130" s="251">
        <v>15</v>
      </c>
      <c r="K130" s="254"/>
    </row>
    <row r="131" spans="2:11" s="1" customFormat="1" ht="15" customHeight="1">
      <c r="B131" s="299"/>
      <c r="C131" s="251" t="s">
        <v>1513</v>
      </c>
      <c r="D131" s="251"/>
      <c r="E131" s="251"/>
      <c r="F131" s="250" t="s">
        <v>1440</v>
      </c>
      <c r="G131" s="251"/>
      <c r="H131" s="251" t="s">
        <v>1512</v>
      </c>
      <c r="I131" s="251" t="s">
        <v>1461</v>
      </c>
      <c r="J131" s="251">
        <v>20</v>
      </c>
      <c r="K131" s="254"/>
    </row>
    <row r="132" spans="2:11" s="1" customFormat="1" ht="15" customHeight="1">
      <c r="B132" s="299"/>
      <c r="C132" s="251" t="s">
        <v>1511</v>
      </c>
      <c r="D132" s="251"/>
      <c r="E132" s="251"/>
      <c r="F132" s="250" t="s">
        <v>1440</v>
      </c>
      <c r="G132" s="251"/>
      <c r="H132" s="251" t="s">
        <v>1510</v>
      </c>
      <c r="I132" s="251" t="s">
        <v>1461</v>
      </c>
      <c r="J132" s="251">
        <v>20</v>
      </c>
      <c r="K132" s="254"/>
    </row>
    <row r="133" spans="2:11" s="1" customFormat="1" ht="15" customHeight="1">
      <c r="B133" s="299"/>
      <c r="C133" s="251" t="s">
        <v>1480</v>
      </c>
      <c r="D133" s="251"/>
      <c r="E133" s="251"/>
      <c r="F133" s="250" t="s">
        <v>1440</v>
      </c>
      <c r="G133" s="251"/>
      <c r="H133" s="251" t="s">
        <v>1484</v>
      </c>
      <c r="I133" s="251" t="s">
        <v>1461</v>
      </c>
      <c r="J133" s="251">
        <v>50</v>
      </c>
      <c r="K133" s="254"/>
    </row>
    <row r="134" spans="2:11" s="1" customFormat="1" ht="15" customHeight="1">
      <c r="B134" s="299"/>
      <c r="C134" s="251" t="s">
        <v>1477</v>
      </c>
      <c r="D134" s="251"/>
      <c r="E134" s="251"/>
      <c r="F134" s="250" t="s">
        <v>1440</v>
      </c>
      <c r="G134" s="251"/>
      <c r="H134" s="251" t="s">
        <v>1484</v>
      </c>
      <c r="I134" s="251" t="s">
        <v>1461</v>
      </c>
      <c r="J134" s="251">
        <v>50</v>
      </c>
      <c r="K134" s="254"/>
    </row>
    <row r="135" spans="2:11" s="1" customFormat="1" ht="15" customHeight="1">
      <c r="B135" s="299"/>
      <c r="C135" s="251" t="s">
        <v>1475</v>
      </c>
      <c r="D135" s="251"/>
      <c r="E135" s="251"/>
      <c r="F135" s="250" t="s">
        <v>1440</v>
      </c>
      <c r="G135" s="251"/>
      <c r="H135" s="251" t="s">
        <v>1484</v>
      </c>
      <c r="I135" s="251" t="s">
        <v>1461</v>
      </c>
      <c r="J135" s="251">
        <v>50</v>
      </c>
      <c r="K135" s="254"/>
    </row>
    <row r="136" spans="2:11" s="1" customFormat="1" ht="15" customHeight="1">
      <c r="B136" s="299"/>
      <c r="C136" s="251" t="s">
        <v>1476</v>
      </c>
      <c r="D136" s="251"/>
      <c r="E136" s="251"/>
      <c r="F136" s="250" t="s">
        <v>1440</v>
      </c>
      <c r="G136" s="251"/>
      <c r="H136" s="251" t="s">
        <v>1484</v>
      </c>
      <c r="I136" s="251" t="s">
        <v>1461</v>
      </c>
      <c r="J136" s="251">
        <v>50</v>
      </c>
      <c r="K136" s="254"/>
    </row>
    <row r="137" spans="2:11" s="1" customFormat="1" ht="15" customHeight="1">
      <c r="B137" s="299"/>
      <c r="C137" s="251" t="s">
        <v>1509</v>
      </c>
      <c r="D137" s="251"/>
      <c r="E137" s="251"/>
      <c r="F137" s="250" t="s">
        <v>1440</v>
      </c>
      <c r="G137" s="251"/>
      <c r="H137" s="251" t="s">
        <v>1508</v>
      </c>
      <c r="I137" s="251" t="s">
        <v>1461</v>
      </c>
      <c r="J137" s="251">
        <v>255</v>
      </c>
      <c r="K137" s="254"/>
    </row>
    <row r="138" spans="2:11" s="1" customFormat="1" ht="15" customHeight="1">
      <c r="B138" s="299"/>
      <c r="C138" s="251" t="s">
        <v>1507</v>
      </c>
      <c r="D138" s="251"/>
      <c r="E138" s="251"/>
      <c r="F138" s="250" t="s">
        <v>1443</v>
      </c>
      <c r="G138" s="251"/>
      <c r="H138" s="251" t="s">
        <v>1506</v>
      </c>
      <c r="I138" s="251" t="s">
        <v>1505</v>
      </c>
      <c r="J138" s="251"/>
      <c r="K138" s="254"/>
    </row>
    <row r="139" spans="2:11" s="1" customFormat="1" ht="15" customHeight="1">
      <c r="B139" s="299"/>
      <c r="C139" s="251" t="s">
        <v>1504</v>
      </c>
      <c r="D139" s="251"/>
      <c r="E139" s="251"/>
      <c r="F139" s="250" t="s">
        <v>1443</v>
      </c>
      <c r="G139" s="251"/>
      <c r="H139" s="251" t="s">
        <v>1503</v>
      </c>
      <c r="I139" s="251" t="s">
        <v>1438</v>
      </c>
      <c r="J139" s="251"/>
      <c r="K139" s="254"/>
    </row>
    <row r="140" spans="2:11" s="1" customFormat="1" ht="15" customHeight="1">
      <c r="B140" s="299"/>
      <c r="C140" s="251" t="s">
        <v>1502</v>
      </c>
      <c r="D140" s="251"/>
      <c r="E140" s="251"/>
      <c r="F140" s="250" t="s">
        <v>1443</v>
      </c>
      <c r="G140" s="251"/>
      <c r="H140" s="251" t="s">
        <v>1502</v>
      </c>
      <c r="I140" s="251" t="s">
        <v>1438</v>
      </c>
      <c r="J140" s="251"/>
      <c r="K140" s="254"/>
    </row>
    <row r="141" spans="2:11" s="1" customFormat="1" ht="15" customHeight="1">
      <c r="B141" s="299"/>
      <c r="C141" s="251" t="s">
        <v>71</v>
      </c>
      <c r="D141" s="251"/>
      <c r="E141" s="251"/>
      <c r="F141" s="250" t="s">
        <v>1443</v>
      </c>
      <c r="G141" s="251"/>
      <c r="H141" s="251" t="s">
        <v>1501</v>
      </c>
      <c r="I141" s="251" t="s">
        <v>1438</v>
      </c>
      <c r="J141" s="251"/>
      <c r="K141" s="254"/>
    </row>
    <row r="142" spans="2:11" s="1" customFormat="1" ht="15" customHeight="1">
      <c r="B142" s="299"/>
      <c r="C142" s="251" t="s">
        <v>1500</v>
      </c>
      <c r="D142" s="251"/>
      <c r="E142" s="251"/>
      <c r="F142" s="250" t="s">
        <v>1443</v>
      </c>
      <c r="G142" s="251"/>
      <c r="H142" s="251" t="s">
        <v>1499</v>
      </c>
      <c r="I142" s="251" t="s">
        <v>1438</v>
      </c>
      <c r="J142" s="251"/>
      <c r="K142" s="254"/>
    </row>
    <row r="143" spans="2:11" s="1" customFormat="1" ht="15" customHeight="1">
      <c r="B143" s="298"/>
      <c r="C143" s="297"/>
      <c r="D143" s="297"/>
      <c r="E143" s="297"/>
      <c r="F143" s="297"/>
      <c r="G143" s="297"/>
      <c r="H143" s="297"/>
      <c r="I143" s="297"/>
      <c r="J143" s="297"/>
      <c r="K143" s="296"/>
    </row>
    <row r="144" spans="2:11" s="1" customFormat="1" ht="18.75" customHeight="1">
      <c r="B144" s="269"/>
      <c r="C144" s="269"/>
      <c r="D144" s="269"/>
      <c r="E144" s="269"/>
      <c r="F144" s="295"/>
      <c r="G144" s="269"/>
      <c r="H144" s="269"/>
      <c r="I144" s="269"/>
      <c r="J144" s="269"/>
      <c r="K144" s="269"/>
    </row>
    <row r="145" spans="2:11" s="1" customFormat="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pans="2:11" s="1" customFormat="1" ht="7.5" customHeight="1">
      <c r="B146" s="294"/>
      <c r="C146" s="293"/>
      <c r="D146" s="293"/>
      <c r="E146" s="293"/>
      <c r="F146" s="293"/>
      <c r="G146" s="293"/>
      <c r="H146" s="293"/>
      <c r="I146" s="293"/>
      <c r="J146" s="293"/>
      <c r="K146" s="292"/>
    </row>
    <row r="147" spans="2:11" s="1" customFormat="1" ht="45" customHeight="1">
      <c r="B147" s="289"/>
      <c r="C147" s="291" t="s">
        <v>1498</v>
      </c>
      <c r="D147" s="291"/>
      <c r="E147" s="291"/>
      <c r="F147" s="291"/>
      <c r="G147" s="291"/>
      <c r="H147" s="291"/>
      <c r="I147" s="291"/>
      <c r="J147" s="291"/>
      <c r="K147" s="287"/>
    </row>
    <row r="148" spans="2:11" s="1" customFormat="1" ht="17.25" customHeight="1">
      <c r="B148" s="289"/>
      <c r="C148" s="283" t="s">
        <v>1491</v>
      </c>
      <c r="D148" s="283"/>
      <c r="E148" s="283"/>
      <c r="F148" s="283" t="s">
        <v>1490</v>
      </c>
      <c r="G148" s="290"/>
      <c r="H148" s="283" t="s">
        <v>47</v>
      </c>
      <c r="I148" s="283" t="s">
        <v>44</v>
      </c>
      <c r="J148" s="283" t="s">
        <v>1489</v>
      </c>
      <c r="K148" s="287"/>
    </row>
    <row r="149" spans="2:11" s="1" customFormat="1" ht="17.25" customHeight="1">
      <c r="B149" s="289"/>
      <c r="C149" s="278" t="s">
        <v>1488</v>
      </c>
      <c r="D149" s="278"/>
      <c r="E149" s="278"/>
      <c r="F149" s="281" t="s">
        <v>1487</v>
      </c>
      <c r="G149" s="288"/>
      <c r="H149" s="278"/>
      <c r="I149" s="278"/>
      <c r="J149" s="278" t="s">
        <v>1486</v>
      </c>
      <c r="K149" s="287"/>
    </row>
    <row r="150" spans="2:11" s="1" customFormat="1" ht="5.25" customHeight="1">
      <c r="B150" s="256"/>
      <c r="C150" s="257"/>
      <c r="D150" s="257"/>
      <c r="E150" s="257"/>
      <c r="F150" s="257"/>
      <c r="G150" s="258"/>
      <c r="H150" s="257"/>
      <c r="I150" s="257"/>
      <c r="J150" s="257"/>
      <c r="K150" s="254"/>
    </row>
    <row r="151" spans="2:11" s="1" customFormat="1" ht="15" customHeight="1">
      <c r="B151" s="256"/>
      <c r="C151" s="253" t="s">
        <v>1485</v>
      </c>
      <c r="D151" s="251"/>
      <c r="E151" s="251"/>
      <c r="F151" s="286" t="s">
        <v>1443</v>
      </c>
      <c r="G151" s="251"/>
      <c r="H151" s="253" t="s">
        <v>1484</v>
      </c>
      <c r="I151" s="253" t="s">
        <v>1461</v>
      </c>
      <c r="J151" s="253">
        <v>120</v>
      </c>
      <c r="K151" s="254"/>
    </row>
    <row r="152" spans="2:11" s="1" customFormat="1" ht="15" customHeight="1">
      <c r="B152" s="256"/>
      <c r="C152" s="253" t="s">
        <v>1483</v>
      </c>
      <c r="D152" s="251"/>
      <c r="E152" s="251"/>
      <c r="F152" s="286" t="s">
        <v>1443</v>
      </c>
      <c r="G152" s="251"/>
      <c r="H152" s="253" t="s">
        <v>1497</v>
      </c>
      <c r="I152" s="253" t="s">
        <v>1461</v>
      </c>
      <c r="J152" s="253" t="s">
        <v>1481</v>
      </c>
      <c r="K152" s="254"/>
    </row>
    <row r="153" spans="2:11" s="1" customFormat="1" ht="15" customHeight="1">
      <c r="B153" s="256"/>
      <c r="C153" s="253" t="s">
        <v>5</v>
      </c>
      <c r="D153" s="251"/>
      <c r="E153" s="251"/>
      <c r="F153" s="286" t="s">
        <v>1443</v>
      </c>
      <c r="G153" s="251"/>
      <c r="H153" s="253" t="s">
        <v>1496</v>
      </c>
      <c r="I153" s="253" t="s">
        <v>1461</v>
      </c>
      <c r="J153" s="253" t="s">
        <v>1481</v>
      </c>
      <c r="K153" s="254"/>
    </row>
    <row r="154" spans="2:11" s="1" customFormat="1" ht="15" customHeight="1">
      <c r="B154" s="256"/>
      <c r="C154" s="253" t="s">
        <v>1480</v>
      </c>
      <c r="D154" s="251"/>
      <c r="E154" s="251"/>
      <c r="F154" s="286" t="s">
        <v>1440</v>
      </c>
      <c r="G154" s="251"/>
      <c r="H154" s="253" t="s">
        <v>1484</v>
      </c>
      <c r="I154" s="253" t="s">
        <v>1461</v>
      </c>
      <c r="J154" s="253">
        <v>50</v>
      </c>
      <c r="K154" s="254"/>
    </row>
    <row r="155" spans="2:11" s="1" customFormat="1" ht="15" customHeight="1">
      <c r="B155" s="256"/>
      <c r="C155" s="253" t="s">
        <v>1479</v>
      </c>
      <c r="D155" s="251"/>
      <c r="E155" s="251"/>
      <c r="F155" s="286" t="s">
        <v>1443</v>
      </c>
      <c r="G155" s="251"/>
      <c r="H155" s="253" t="s">
        <v>1484</v>
      </c>
      <c r="I155" s="253" t="s">
        <v>1478</v>
      </c>
      <c r="J155" s="253"/>
      <c r="K155" s="254"/>
    </row>
    <row r="156" spans="2:11" s="1" customFormat="1" ht="15" customHeight="1">
      <c r="B156" s="256"/>
      <c r="C156" s="253" t="s">
        <v>1477</v>
      </c>
      <c r="D156" s="251"/>
      <c r="E156" s="251"/>
      <c r="F156" s="286" t="s">
        <v>1440</v>
      </c>
      <c r="G156" s="251"/>
      <c r="H156" s="253" t="s">
        <v>1484</v>
      </c>
      <c r="I156" s="253" t="s">
        <v>1461</v>
      </c>
      <c r="J156" s="253">
        <v>50</v>
      </c>
      <c r="K156" s="254"/>
    </row>
    <row r="157" spans="2:11" s="1" customFormat="1" ht="15" customHeight="1">
      <c r="B157" s="256"/>
      <c r="C157" s="253" t="s">
        <v>1476</v>
      </c>
      <c r="D157" s="251"/>
      <c r="E157" s="251"/>
      <c r="F157" s="286" t="s">
        <v>1440</v>
      </c>
      <c r="G157" s="251"/>
      <c r="H157" s="253" t="s">
        <v>1484</v>
      </c>
      <c r="I157" s="253" t="s">
        <v>1461</v>
      </c>
      <c r="J157" s="253">
        <v>50</v>
      </c>
      <c r="K157" s="254"/>
    </row>
    <row r="158" spans="2:11" s="1" customFormat="1" ht="15" customHeight="1">
      <c r="B158" s="256"/>
      <c r="C158" s="253" t="s">
        <v>1475</v>
      </c>
      <c r="D158" s="251"/>
      <c r="E158" s="251"/>
      <c r="F158" s="286" t="s">
        <v>1440</v>
      </c>
      <c r="G158" s="251"/>
      <c r="H158" s="253" t="s">
        <v>1484</v>
      </c>
      <c r="I158" s="253" t="s">
        <v>1461</v>
      </c>
      <c r="J158" s="253">
        <v>50</v>
      </c>
      <c r="K158" s="254"/>
    </row>
    <row r="159" spans="2:11" s="1" customFormat="1" ht="15" customHeight="1">
      <c r="B159" s="256"/>
      <c r="C159" s="253" t="s">
        <v>876</v>
      </c>
      <c r="D159" s="251"/>
      <c r="E159" s="251"/>
      <c r="F159" s="286" t="s">
        <v>1443</v>
      </c>
      <c r="G159" s="251"/>
      <c r="H159" s="253" t="s">
        <v>1495</v>
      </c>
      <c r="I159" s="253" t="s">
        <v>1461</v>
      </c>
      <c r="J159" s="253" t="s">
        <v>1494</v>
      </c>
      <c r="K159" s="254"/>
    </row>
    <row r="160" spans="2:11" s="1" customFormat="1" ht="15" customHeight="1">
      <c r="B160" s="256"/>
      <c r="C160" s="253" t="s">
        <v>1464</v>
      </c>
      <c r="D160" s="251"/>
      <c r="E160" s="251"/>
      <c r="F160" s="286" t="s">
        <v>1443</v>
      </c>
      <c r="G160" s="251"/>
      <c r="H160" s="253" t="s">
        <v>1493</v>
      </c>
      <c r="I160" s="253" t="s">
        <v>1438</v>
      </c>
      <c r="J160" s="253"/>
      <c r="K160" s="254"/>
    </row>
    <row r="161" spans="2:11" s="1" customFormat="1" ht="15" customHeight="1">
      <c r="B161" s="274"/>
      <c r="C161" s="272"/>
      <c r="D161" s="272"/>
      <c r="E161" s="272"/>
      <c r="F161" s="272"/>
      <c r="G161" s="272"/>
      <c r="H161" s="272"/>
      <c r="I161" s="272"/>
      <c r="J161" s="272"/>
      <c r="K161" s="271"/>
    </row>
    <row r="162" spans="2:11" s="1" customFormat="1" ht="18.75" customHeight="1">
      <c r="B162" s="269"/>
      <c r="C162" s="258"/>
      <c r="D162" s="258"/>
      <c r="E162" s="258"/>
      <c r="F162" s="270"/>
      <c r="G162" s="258"/>
      <c r="H162" s="258"/>
      <c r="I162" s="258"/>
      <c r="J162" s="258"/>
      <c r="K162" s="269"/>
    </row>
    <row r="163" spans="2:11" s="1" customFormat="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pans="2:11" s="1" customFormat="1" ht="7.5" customHeight="1">
      <c r="B164" s="267"/>
      <c r="C164" s="266"/>
      <c r="D164" s="266"/>
      <c r="E164" s="266"/>
      <c r="F164" s="266"/>
      <c r="G164" s="266"/>
      <c r="H164" s="266"/>
      <c r="I164" s="266"/>
      <c r="J164" s="266"/>
      <c r="K164" s="265"/>
    </row>
    <row r="165" spans="2:11" s="1" customFormat="1" ht="45" customHeight="1">
      <c r="B165" s="263"/>
      <c r="C165" s="264" t="s">
        <v>1492</v>
      </c>
      <c r="D165" s="264"/>
      <c r="E165" s="264"/>
      <c r="F165" s="264"/>
      <c r="G165" s="264"/>
      <c r="H165" s="264"/>
      <c r="I165" s="264"/>
      <c r="J165" s="264"/>
      <c r="K165" s="259"/>
    </row>
    <row r="166" spans="2:11" s="1" customFormat="1" ht="17.25" customHeight="1">
      <c r="B166" s="263"/>
      <c r="C166" s="283" t="s">
        <v>1491</v>
      </c>
      <c r="D166" s="283"/>
      <c r="E166" s="283"/>
      <c r="F166" s="283" t="s">
        <v>1490</v>
      </c>
      <c r="G166" s="285"/>
      <c r="H166" s="284" t="s">
        <v>47</v>
      </c>
      <c r="I166" s="284" t="s">
        <v>44</v>
      </c>
      <c r="J166" s="283" t="s">
        <v>1489</v>
      </c>
      <c r="K166" s="259"/>
    </row>
    <row r="167" spans="2:11" s="1" customFormat="1" ht="17.25" customHeight="1">
      <c r="B167" s="282"/>
      <c r="C167" s="278" t="s">
        <v>1488</v>
      </c>
      <c r="D167" s="278"/>
      <c r="E167" s="278"/>
      <c r="F167" s="281" t="s">
        <v>1487</v>
      </c>
      <c r="G167" s="280"/>
      <c r="H167" s="279"/>
      <c r="I167" s="279"/>
      <c r="J167" s="278" t="s">
        <v>1486</v>
      </c>
      <c r="K167" s="277"/>
    </row>
    <row r="168" spans="2:11" s="1" customFormat="1" ht="5.25" customHeight="1">
      <c r="B168" s="256"/>
      <c r="C168" s="257"/>
      <c r="D168" s="257"/>
      <c r="E168" s="257"/>
      <c r="F168" s="257"/>
      <c r="G168" s="258"/>
      <c r="H168" s="257"/>
      <c r="I168" s="257"/>
      <c r="J168" s="257"/>
      <c r="K168" s="254"/>
    </row>
    <row r="169" spans="2:11" s="1" customFormat="1" ht="15" customHeight="1">
      <c r="B169" s="256"/>
      <c r="C169" s="251" t="s">
        <v>1485</v>
      </c>
      <c r="D169" s="251"/>
      <c r="E169" s="251"/>
      <c r="F169" s="250" t="s">
        <v>1443</v>
      </c>
      <c r="G169" s="251"/>
      <c r="H169" s="251" t="s">
        <v>1484</v>
      </c>
      <c r="I169" s="251" t="s">
        <v>1461</v>
      </c>
      <c r="J169" s="251">
        <v>120</v>
      </c>
      <c r="K169" s="254"/>
    </row>
    <row r="170" spans="2:11" s="1" customFormat="1" ht="15" customHeight="1">
      <c r="B170" s="256"/>
      <c r="C170" s="251" t="s">
        <v>1483</v>
      </c>
      <c r="D170" s="251"/>
      <c r="E170" s="251"/>
      <c r="F170" s="250" t="s">
        <v>1443</v>
      </c>
      <c r="G170" s="251"/>
      <c r="H170" s="251" t="s">
        <v>1482</v>
      </c>
      <c r="I170" s="251" t="s">
        <v>1461</v>
      </c>
      <c r="J170" s="251" t="s">
        <v>1481</v>
      </c>
      <c r="K170" s="254"/>
    </row>
    <row r="171" spans="2:11" s="1" customFormat="1" ht="15" customHeight="1">
      <c r="B171" s="256"/>
      <c r="C171" s="251" t="s">
        <v>5</v>
      </c>
      <c r="D171" s="251"/>
      <c r="E171" s="251"/>
      <c r="F171" s="250" t="s">
        <v>1443</v>
      </c>
      <c r="G171" s="251"/>
      <c r="H171" s="251" t="s">
        <v>1474</v>
      </c>
      <c r="I171" s="251" t="s">
        <v>1461</v>
      </c>
      <c r="J171" s="251" t="s">
        <v>1481</v>
      </c>
      <c r="K171" s="254"/>
    </row>
    <row r="172" spans="2:11" s="1" customFormat="1" ht="15" customHeight="1">
      <c r="B172" s="256"/>
      <c r="C172" s="251" t="s">
        <v>1480</v>
      </c>
      <c r="D172" s="251"/>
      <c r="E172" s="251"/>
      <c r="F172" s="250" t="s">
        <v>1440</v>
      </c>
      <c r="G172" s="251"/>
      <c r="H172" s="251" t="s">
        <v>1474</v>
      </c>
      <c r="I172" s="251" t="s">
        <v>1461</v>
      </c>
      <c r="J172" s="251">
        <v>50</v>
      </c>
      <c r="K172" s="254"/>
    </row>
    <row r="173" spans="2:11" s="1" customFormat="1" ht="15" customHeight="1">
      <c r="B173" s="256"/>
      <c r="C173" s="251" t="s">
        <v>1479</v>
      </c>
      <c r="D173" s="251"/>
      <c r="E173" s="251"/>
      <c r="F173" s="250" t="s">
        <v>1443</v>
      </c>
      <c r="G173" s="251"/>
      <c r="H173" s="251" t="s">
        <v>1474</v>
      </c>
      <c r="I173" s="251" t="s">
        <v>1478</v>
      </c>
      <c r="J173" s="251"/>
      <c r="K173" s="254"/>
    </row>
    <row r="174" spans="2:11" s="1" customFormat="1" ht="15" customHeight="1">
      <c r="B174" s="256"/>
      <c r="C174" s="251" t="s">
        <v>1477</v>
      </c>
      <c r="D174" s="251"/>
      <c r="E174" s="251"/>
      <c r="F174" s="250" t="s">
        <v>1440</v>
      </c>
      <c r="G174" s="251"/>
      <c r="H174" s="251" t="s">
        <v>1474</v>
      </c>
      <c r="I174" s="251" t="s">
        <v>1461</v>
      </c>
      <c r="J174" s="251">
        <v>50</v>
      </c>
      <c r="K174" s="254"/>
    </row>
    <row r="175" spans="2:11" s="1" customFormat="1" ht="15" customHeight="1">
      <c r="B175" s="256"/>
      <c r="C175" s="251" t="s">
        <v>1476</v>
      </c>
      <c r="D175" s="251"/>
      <c r="E175" s="251"/>
      <c r="F175" s="250" t="s">
        <v>1440</v>
      </c>
      <c r="G175" s="251"/>
      <c r="H175" s="251" t="s">
        <v>1474</v>
      </c>
      <c r="I175" s="251" t="s">
        <v>1461</v>
      </c>
      <c r="J175" s="251">
        <v>50</v>
      </c>
      <c r="K175" s="254"/>
    </row>
    <row r="176" spans="2:11" s="1" customFormat="1" ht="15" customHeight="1">
      <c r="B176" s="256"/>
      <c r="C176" s="251" t="s">
        <v>1475</v>
      </c>
      <c r="D176" s="251"/>
      <c r="E176" s="251"/>
      <c r="F176" s="250" t="s">
        <v>1440</v>
      </c>
      <c r="G176" s="251"/>
      <c r="H176" s="251" t="s">
        <v>1474</v>
      </c>
      <c r="I176" s="251" t="s">
        <v>1461</v>
      </c>
      <c r="J176" s="251">
        <v>50</v>
      </c>
      <c r="K176" s="254"/>
    </row>
    <row r="177" spans="2:11" s="1" customFormat="1" ht="15" customHeight="1">
      <c r="B177" s="256"/>
      <c r="C177" s="251" t="s">
        <v>859</v>
      </c>
      <c r="D177" s="251"/>
      <c r="E177" s="251"/>
      <c r="F177" s="250" t="s">
        <v>1443</v>
      </c>
      <c r="G177" s="251"/>
      <c r="H177" s="251" t="s">
        <v>1473</v>
      </c>
      <c r="I177" s="251" t="s">
        <v>1472</v>
      </c>
      <c r="J177" s="251"/>
      <c r="K177" s="254"/>
    </row>
    <row r="178" spans="2:11" s="1" customFormat="1" ht="15" customHeight="1">
      <c r="B178" s="256"/>
      <c r="C178" s="251" t="s">
        <v>44</v>
      </c>
      <c r="D178" s="251"/>
      <c r="E178" s="251"/>
      <c r="F178" s="250" t="s">
        <v>1443</v>
      </c>
      <c r="G178" s="251"/>
      <c r="H178" s="251" t="s">
        <v>1471</v>
      </c>
      <c r="I178" s="251" t="s">
        <v>1420</v>
      </c>
      <c r="J178" s="251">
        <v>1</v>
      </c>
      <c r="K178" s="254"/>
    </row>
    <row r="179" spans="2:11" s="1" customFormat="1" ht="15" customHeight="1">
      <c r="B179" s="256"/>
      <c r="C179" s="251" t="s">
        <v>48</v>
      </c>
      <c r="D179" s="251"/>
      <c r="E179" s="251"/>
      <c r="F179" s="250" t="s">
        <v>1443</v>
      </c>
      <c r="G179" s="251"/>
      <c r="H179" s="251" t="s">
        <v>1470</v>
      </c>
      <c r="I179" s="251" t="s">
        <v>1461</v>
      </c>
      <c r="J179" s="251">
        <v>20</v>
      </c>
      <c r="K179" s="254"/>
    </row>
    <row r="180" spans="2:11" s="1" customFormat="1" ht="15" customHeight="1">
      <c r="B180" s="256"/>
      <c r="C180" s="251" t="s">
        <v>47</v>
      </c>
      <c r="D180" s="251"/>
      <c r="E180" s="251"/>
      <c r="F180" s="250" t="s">
        <v>1443</v>
      </c>
      <c r="G180" s="251"/>
      <c r="H180" s="251" t="s">
        <v>1469</v>
      </c>
      <c r="I180" s="251" t="s">
        <v>1461</v>
      </c>
      <c r="J180" s="251">
        <v>255</v>
      </c>
      <c r="K180" s="254"/>
    </row>
    <row r="181" spans="2:11" s="1" customFormat="1" ht="15" customHeight="1">
      <c r="B181" s="256"/>
      <c r="C181" s="251" t="s">
        <v>858</v>
      </c>
      <c r="D181" s="251"/>
      <c r="E181" s="251"/>
      <c r="F181" s="250" t="s">
        <v>1443</v>
      </c>
      <c r="G181" s="251"/>
      <c r="H181" s="251" t="s">
        <v>1468</v>
      </c>
      <c r="I181" s="251" t="s">
        <v>1461</v>
      </c>
      <c r="J181" s="251">
        <v>10</v>
      </c>
      <c r="K181" s="254"/>
    </row>
    <row r="182" spans="2:11" s="1" customFormat="1" ht="15" customHeight="1">
      <c r="B182" s="256"/>
      <c r="C182" s="251" t="s">
        <v>857</v>
      </c>
      <c r="D182" s="251"/>
      <c r="E182" s="251"/>
      <c r="F182" s="250" t="s">
        <v>1443</v>
      </c>
      <c r="G182" s="251"/>
      <c r="H182" s="251" t="s">
        <v>1467</v>
      </c>
      <c r="I182" s="251" t="s">
        <v>1438</v>
      </c>
      <c r="J182" s="251"/>
      <c r="K182" s="254"/>
    </row>
    <row r="183" spans="2:11" s="1" customFormat="1" ht="15" customHeight="1">
      <c r="B183" s="256"/>
      <c r="C183" s="251" t="s">
        <v>1466</v>
      </c>
      <c r="D183" s="251"/>
      <c r="E183" s="251"/>
      <c r="F183" s="250" t="s">
        <v>1443</v>
      </c>
      <c r="G183" s="251"/>
      <c r="H183" s="251" t="s">
        <v>1465</v>
      </c>
      <c r="I183" s="251" t="s">
        <v>1438</v>
      </c>
      <c r="J183" s="251"/>
      <c r="K183" s="254"/>
    </row>
    <row r="184" spans="2:11" s="1" customFormat="1" ht="15" customHeight="1">
      <c r="B184" s="256"/>
      <c r="C184" s="251" t="s">
        <v>1464</v>
      </c>
      <c r="D184" s="251"/>
      <c r="E184" s="251"/>
      <c r="F184" s="250" t="s">
        <v>1443</v>
      </c>
      <c r="G184" s="251"/>
      <c r="H184" s="251" t="s">
        <v>1463</v>
      </c>
      <c r="I184" s="251" t="s">
        <v>1438</v>
      </c>
      <c r="J184" s="251"/>
      <c r="K184" s="254"/>
    </row>
    <row r="185" spans="2:11" s="1" customFormat="1" ht="15" customHeight="1">
      <c r="B185" s="256"/>
      <c r="C185" s="251" t="s">
        <v>854</v>
      </c>
      <c r="D185" s="251"/>
      <c r="E185" s="251"/>
      <c r="F185" s="250" t="s">
        <v>1440</v>
      </c>
      <c r="G185" s="251"/>
      <c r="H185" s="251" t="s">
        <v>1462</v>
      </c>
      <c r="I185" s="251" t="s">
        <v>1461</v>
      </c>
      <c r="J185" s="251">
        <v>50</v>
      </c>
      <c r="K185" s="254"/>
    </row>
    <row r="186" spans="2:11" s="1" customFormat="1" ht="15" customHeight="1">
      <c r="B186" s="256"/>
      <c r="C186" s="251" t="s">
        <v>1460</v>
      </c>
      <c r="D186" s="251"/>
      <c r="E186" s="251"/>
      <c r="F186" s="250" t="s">
        <v>1440</v>
      </c>
      <c r="G186" s="251"/>
      <c r="H186" s="251" t="s">
        <v>1459</v>
      </c>
      <c r="I186" s="251" t="s">
        <v>1454</v>
      </c>
      <c r="J186" s="251"/>
      <c r="K186" s="254"/>
    </row>
    <row r="187" spans="2:11" s="1" customFormat="1" ht="15" customHeight="1">
      <c r="B187" s="256"/>
      <c r="C187" s="251" t="s">
        <v>1458</v>
      </c>
      <c r="D187" s="251"/>
      <c r="E187" s="251"/>
      <c r="F187" s="250" t="s">
        <v>1440</v>
      </c>
      <c r="G187" s="251"/>
      <c r="H187" s="251" t="s">
        <v>1457</v>
      </c>
      <c r="I187" s="251" t="s">
        <v>1454</v>
      </c>
      <c r="J187" s="251"/>
      <c r="K187" s="254"/>
    </row>
    <row r="188" spans="2:11" s="1" customFormat="1" ht="15" customHeight="1">
      <c r="B188" s="256"/>
      <c r="C188" s="251" t="s">
        <v>1456</v>
      </c>
      <c r="D188" s="251"/>
      <c r="E188" s="251"/>
      <c r="F188" s="250" t="s">
        <v>1440</v>
      </c>
      <c r="G188" s="251"/>
      <c r="H188" s="251" t="s">
        <v>1455</v>
      </c>
      <c r="I188" s="251" t="s">
        <v>1454</v>
      </c>
      <c r="J188" s="251"/>
      <c r="K188" s="254"/>
    </row>
    <row r="189" spans="2:11" s="1" customFormat="1" ht="15" customHeight="1">
      <c r="B189" s="256"/>
      <c r="C189" s="249" t="s">
        <v>1453</v>
      </c>
      <c r="D189" s="251"/>
      <c r="E189" s="251"/>
      <c r="F189" s="250" t="s">
        <v>1440</v>
      </c>
      <c r="G189" s="251"/>
      <c r="H189" s="251" t="s">
        <v>1452</v>
      </c>
      <c r="I189" s="251" t="s">
        <v>1449</v>
      </c>
      <c r="J189" s="276" t="s">
        <v>1448</v>
      </c>
      <c r="K189" s="254"/>
    </row>
    <row r="190" spans="2:11" s="1" customFormat="1" ht="15" customHeight="1">
      <c r="B190" s="256"/>
      <c r="C190" s="249" t="s">
        <v>1451</v>
      </c>
      <c r="D190" s="251"/>
      <c r="E190" s="251"/>
      <c r="F190" s="250" t="s">
        <v>1440</v>
      </c>
      <c r="G190" s="251"/>
      <c r="H190" s="251" t="s">
        <v>1450</v>
      </c>
      <c r="I190" s="251" t="s">
        <v>1449</v>
      </c>
      <c r="J190" s="276" t="s">
        <v>1448</v>
      </c>
      <c r="K190" s="254"/>
    </row>
    <row r="191" spans="2:11" s="1" customFormat="1" ht="15" customHeight="1">
      <c r="B191" s="256"/>
      <c r="C191" s="249" t="s">
        <v>67</v>
      </c>
      <c r="D191" s="251"/>
      <c r="E191" s="251"/>
      <c r="F191" s="250" t="s">
        <v>1443</v>
      </c>
      <c r="G191" s="251"/>
      <c r="H191" s="275" t="s">
        <v>1447</v>
      </c>
      <c r="I191" s="251" t="s">
        <v>1433</v>
      </c>
      <c r="J191" s="251"/>
      <c r="K191" s="254"/>
    </row>
    <row r="192" spans="2:11" s="1" customFormat="1" ht="15" customHeight="1">
      <c r="B192" s="256"/>
      <c r="C192" s="249" t="s">
        <v>1446</v>
      </c>
      <c r="D192" s="251"/>
      <c r="E192" s="251"/>
      <c r="F192" s="250" t="s">
        <v>1443</v>
      </c>
      <c r="G192" s="251"/>
      <c r="H192" s="251" t="s">
        <v>1445</v>
      </c>
      <c r="I192" s="251" t="s">
        <v>1438</v>
      </c>
      <c r="J192" s="251"/>
      <c r="K192" s="254"/>
    </row>
    <row r="193" spans="2:11" s="1" customFormat="1" ht="15" customHeight="1">
      <c r="B193" s="256"/>
      <c r="C193" s="249" t="s">
        <v>1444</v>
      </c>
      <c r="D193" s="251"/>
      <c r="E193" s="251"/>
      <c r="F193" s="250" t="s">
        <v>1443</v>
      </c>
      <c r="G193" s="251"/>
      <c r="H193" s="251" t="s">
        <v>1442</v>
      </c>
      <c r="I193" s="251" t="s">
        <v>1438</v>
      </c>
      <c r="J193" s="251"/>
      <c r="K193" s="254"/>
    </row>
    <row r="194" spans="2:11" s="1" customFormat="1" ht="15" customHeight="1">
      <c r="B194" s="256"/>
      <c r="C194" s="249" t="s">
        <v>1441</v>
      </c>
      <c r="D194" s="251"/>
      <c r="E194" s="251"/>
      <c r="F194" s="250" t="s">
        <v>1440</v>
      </c>
      <c r="G194" s="251"/>
      <c r="H194" s="251" t="s">
        <v>1439</v>
      </c>
      <c r="I194" s="251" t="s">
        <v>1438</v>
      </c>
      <c r="J194" s="251"/>
      <c r="K194" s="254"/>
    </row>
    <row r="195" spans="2:11" s="1" customFormat="1" ht="15" customHeight="1">
      <c r="B195" s="274"/>
      <c r="C195" s="273"/>
      <c r="D195" s="272"/>
      <c r="E195" s="272"/>
      <c r="F195" s="272"/>
      <c r="G195" s="272"/>
      <c r="H195" s="272"/>
      <c r="I195" s="272"/>
      <c r="J195" s="272"/>
      <c r="K195" s="271"/>
    </row>
    <row r="196" spans="2:11" s="1" customFormat="1" ht="18.75" customHeight="1">
      <c r="B196" s="269"/>
      <c r="C196" s="258"/>
      <c r="D196" s="258"/>
      <c r="E196" s="258"/>
      <c r="F196" s="270"/>
      <c r="G196" s="258"/>
      <c r="H196" s="258"/>
      <c r="I196" s="258"/>
      <c r="J196" s="258"/>
      <c r="K196" s="269"/>
    </row>
    <row r="197" spans="2:11" s="1" customFormat="1" ht="18.75" customHeight="1">
      <c r="B197" s="269"/>
      <c r="C197" s="258"/>
      <c r="D197" s="258"/>
      <c r="E197" s="258"/>
      <c r="F197" s="270"/>
      <c r="G197" s="258"/>
      <c r="H197" s="258"/>
      <c r="I197" s="258"/>
      <c r="J197" s="258"/>
      <c r="K197" s="269"/>
    </row>
    <row r="198" spans="2:11" s="1" customFormat="1" ht="18.75" customHeight="1">
      <c r="B198" s="268"/>
      <c r="C198" s="268"/>
      <c r="D198" s="268"/>
      <c r="E198" s="268"/>
      <c r="F198" s="268"/>
      <c r="G198" s="268"/>
      <c r="H198" s="268"/>
      <c r="I198" s="268"/>
      <c r="J198" s="268"/>
      <c r="K198" s="268"/>
    </row>
    <row r="199" spans="2:11" s="1" customFormat="1" ht="11.1">
      <c r="B199" s="267"/>
      <c r="C199" s="266"/>
      <c r="D199" s="266"/>
      <c r="E199" s="266"/>
      <c r="F199" s="266"/>
      <c r="G199" s="266"/>
      <c r="H199" s="266"/>
      <c r="I199" s="266"/>
      <c r="J199" s="266"/>
      <c r="K199" s="265"/>
    </row>
    <row r="200" spans="2:11" s="1" customFormat="1" ht="20.399999999999999">
      <c r="B200" s="263"/>
      <c r="C200" s="264" t="s">
        <v>1437</v>
      </c>
      <c r="D200" s="264"/>
      <c r="E200" s="264"/>
      <c r="F200" s="264"/>
      <c r="G200" s="264"/>
      <c r="H200" s="264"/>
      <c r="I200" s="264"/>
      <c r="J200" s="264"/>
      <c r="K200" s="259"/>
    </row>
    <row r="201" spans="2:11" s="1" customFormat="1" ht="25.5" customHeight="1">
      <c r="B201" s="263"/>
      <c r="C201" s="262" t="s">
        <v>1436</v>
      </c>
      <c r="D201" s="262"/>
      <c r="E201" s="262"/>
      <c r="F201" s="262" t="s">
        <v>1435</v>
      </c>
      <c r="G201" s="261"/>
      <c r="H201" s="260" t="s">
        <v>1434</v>
      </c>
      <c r="I201" s="260"/>
      <c r="J201" s="260"/>
      <c r="K201" s="259"/>
    </row>
    <row r="202" spans="2:11" s="1" customFormat="1" ht="5.25" customHeight="1">
      <c r="B202" s="256"/>
      <c r="C202" s="257"/>
      <c r="D202" s="257"/>
      <c r="E202" s="257"/>
      <c r="F202" s="257"/>
      <c r="G202" s="258"/>
      <c r="H202" s="257"/>
      <c r="I202" s="257"/>
      <c r="J202" s="257"/>
      <c r="K202" s="254"/>
    </row>
    <row r="203" spans="2:11" s="1" customFormat="1" ht="15" customHeight="1">
      <c r="B203" s="256"/>
      <c r="C203" s="251" t="s">
        <v>1433</v>
      </c>
      <c r="D203" s="251"/>
      <c r="E203" s="251"/>
      <c r="F203" s="250" t="s">
        <v>66</v>
      </c>
      <c r="G203" s="251"/>
      <c r="H203" s="255" t="s">
        <v>1432</v>
      </c>
      <c r="I203" s="255"/>
      <c r="J203" s="255"/>
      <c r="K203" s="254"/>
    </row>
    <row r="204" spans="2:11" s="1" customFormat="1" ht="15" customHeight="1">
      <c r="B204" s="256"/>
      <c r="C204" s="251"/>
      <c r="D204" s="251"/>
      <c r="E204" s="251"/>
      <c r="F204" s="250" t="s">
        <v>65</v>
      </c>
      <c r="G204" s="251"/>
      <c r="H204" s="255" t="s">
        <v>1431</v>
      </c>
      <c r="I204" s="255"/>
      <c r="J204" s="255"/>
      <c r="K204" s="254"/>
    </row>
    <row r="205" spans="2:11" s="1" customFormat="1" ht="15" customHeight="1">
      <c r="B205" s="256"/>
      <c r="C205" s="251"/>
      <c r="D205" s="251"/>
      <c r="E205" s="251"/>
      <c r="F205" s="250" t="s">
        <v>62</v>
      </c>
      <c r="G205" s="251"/>
      <c r="H205" s="255" t="s">
        <v>1430</v>
      </c>
      <c r="I205" s="255"/>
      <c r="J205" s="255"/>
      <c r="K205" s="254"/>
    </row>
    <row r="206" spans="2:11" s="1" customFormat="1" ht="15" customHeight="1">
      <c r="B206" s="256"/>
      <c r="C206" s="251"/>
      <c r="D206" s="251"/>
      <c r="E206" s="251"/>
      <c r="F206" s="250" t="s">
        <v>64</v>
      </c>
      <c r="G206" s="251"/>
      <c r="H206" s="255" t="s">
        <v>1429</v>
      </c>
      <c r="I206" s="255"/>
      <c r="J206" s="255"/>
      <c r="K206" s="254"/>
    </row>
    <row r="207" spans="2:11" s="1" customFormat="1" ht="15" customHeight="1">
      <c r="B207" s="256"/>
      <c r="C207" s="251"/>
      <c r="D207" s="251"/>
      <c r="E207" s="251"/>
      <c r="F207" s="250" t="s">
        <v>63</v>
      </c>
      <c r="G207" s="251"/>
      <c r="H207" s="255" t="s">
        <v>1428</v>
      </c>
      <c r="I207" s="255"/>
      <c r="J207" s="255"/>
      <c r="K207" s="254"/>
    </row>
    <row r="208" spans="2:11" s="1" customFormat="1" ht="15" customHeight="1">
      <c r="B208" s="256"/>
      <c r="C208" s="251"/>
      <c r="D208" s="251"/>
      <c r="E208" s="251"/>
      <c r="F208" s="250"/>
      <c r="G208" s="251"/>
      <c r="H208" s="251"/>
      <c r="I208" s="251"/>
      <c r="J208" s="251"/>
      <c r="K208" s="254"/>
    </row>
    <row r="209" spans="2:11" s="1" customFormat="1" ht="15" customHeight="1">
      <c r="B209" s="256"/>
      <c r="C209" s="251" t="s">
        <v>1427</v>
      </c>
      <c r="D209" s="251"/>
      <c r="E209" s="251"/>
      <c r="F209" s="250" t="s">
        <v>19</v>
      </c>
      <c r="G209" s="251"/>
      <c r="H209" s="255" t="s">
        <v>1426</v>
      </c>
      <c r="I209" s="255"/>
      <c r="J209" s="255"/>
      <c r="K209" s="254"/>
    </row>
    <row r="210" spans="2:11" s="1" customFormat="1" ht="15" customHeight="1">
      <c r="B210" s="256"/>
      <c r="C210" s="251"/>
      <c r="D210" s="251"/>
      <c r="E210" s="251"/>
      <c r="F210" s="250" t="s">
        <v>1425</v>
      </c>
      <c r="G210" s="251"/>
      <c r="H210" s="255" t="s">
        <v>1424</v>
      </c>
      <c r="I210" s="255"/>
      <c r="J210" s="255"/>
      <c r="K210" s="254"/>
    </row>
    <row r="211" spans="2:11" s="1" customFormat="1" ht="15" customHeight="1">
      <c r="B211" s="256"/>
      <c r="C211" s="251"/>
      <c r="D211" s="251"/>
      <c r="E211" s="251"/>
      <c r="F211" s="250" t="s">
        <v>24</v>
      </c>
      <c r="G211" s="251"/>
      <c r="H211" s="255" t="s">
        <v>1423</v>
      </c>
      <c r="I211" s="255"/>
      <c r="J211" s="255"/>
      <c r="K211" s="254"/>
    </row>
    <row r="212" spans="2:11" s="1" customFormat="1" ht="15" customHeight="1">
      <c r="B212" s="252"/>
      <c r="C212" s="251"/>
      <c r="D212" s="251"/>
      <c r="E212" s="251"/>
      <c r="F212" s="250" t="s">
        <v>13</v>
      </c>
      <c r="G212" s="249"/>
      <c r="H212" s="248" t="s">
        <v>1422</v>
      </c>
      <c r="I212" s="248"/>
      <c r="J212" s="248"/>
      <c r="K212" s="247"/>
    </row>
    <row r="213" spans="2:11" s="1" customFormat="1" ht="15" customHeight="1">
      <c r="B213" s="252"/>
      <c r="C213" s="251"/>
      <c r="D213" s="251"/>
      <c r="E213" s="251"/>
      <c r="F213" s="250" t="s">
        <v>1421</v>
      </c>
      <c r="G213" s="249"/>
      <c r="H213" s="248" t="s">
        <v>1302</v>
      </c>
      <c r="I213" s="248"/>
      <c r="J213" s="248"/>
      <c r="K213" s="247"/>
    </row>
    <row r="214" spans="2:11" s="1" customFormat="1" ht="15" customHeight="1">
      <c r="B214" s="252"/>
      <c r="C214" s="251"/>
      <c r="D214" s="251"/>
      <c r="E214" s="251"/>
      <c r="F214" s="250"/>
      <c r="G214" s="249"/>
      <c r="H214" s="253"/>
      <c r="I214" s="253"/>
      <c r="J214" s="253"/>
      <c r="K214" s="247"/>
    </row>
    <row r="215" spans="2:11" s="1" customFormat="1" ht="15" customHeight="1">
      <c r="B215" s="252"/>
      <c r="C215" s="251" t="s">
        <v>1420</v>
      </c>
      <c r="D215" s="251"/>
      <c r="E215" s="251"/>
      <c r="F215" s="250">
        <v>1</v>
      </c>
      <c r="G215" s="249"/>
      <c r="H215" s="248" t="s">
        <v>1419</v>
      </c>
      <c r="I215" s="248"/>
      <c r="J215" s="248"/>
      <c r="K215" s="247"/>
    </row>
    <row r="216" spans="2:11" s="1" customFormat="1" ht="15" customHeight="1">
      <c r="B216" s="252"/>
      <c r="C216" s="251"/>
      <c r="D216" s="251"/>
      <c r="E216" s="251"/>
      <c r="F216" s="250">
        <v>2</v>
      </c>
      <c r="G216" s="249"/>
      <c r="H216" s="248" t="s">
        <v>1418</v>
      </c>
      <c r="I216" s="248"/>
      <c r="J216" s="248"/>
      <c r="K216" s="247"/>
    </row>
    <row r="217" spans="2:11" s="1" customFormat="1" ht="15" customHeight="1">
      <c r="B217" s="252"/>
      <c r="C217" s="251"/>
      <c r="D217" s="251"/>
      <c r="E217" s="251"/>
      <c r="F217" s="250">
        <v>3</v>
      </c>
      <c r="G217" s="249"/>
      <c r="H217" s="248" t="s">
        <v>1417</v>
      </c>
      <c r="I217" s="248"/>
      <c r="J217" s="248"/>
      <c r="K217" s="247"/>
    </row>
    <row r="218" spans="2:11" s="1" customFormat="1" ht="15" customHeight="1">
      <c r="B218" s="252"/>
      <c r="C218" s="251"/>
      <c r="D218" s="251"/>
      <c r="E218" s="251"/>
      <c r="F218" s="250">
        <v>4</v>
      </c>
      <c r="G218" s="249"/>
      <c r="H218" s="248" t="s">
        <v>1416</v>
      </c>
      <c r="I218" s="248"/>
      <c r="J218" s="248"/>
      <c r="K218" s="247"/>
    </row>
    <row r="219" spans="2:11" s="1" customFormat="1" ht="12.75" customHeight="1">
      <c r="B219" s="246"/>
      <c r="C219" s="245"/>
      <c r="D219" s="245"/>
      <c r="E219" s="245"/>
      <c r="F219" s="245"/>
      <c r="G219" s="245"/>
      <c r="H219" s="245"/>
      <c r="I219" s="245"/>
      <c r="J219" s="245"/>
      <c r="K219" s="244"/>
    </row>
  </sheetData>
  <sheetProtection formatCells="0" formatColumns="0" formatRows="0" insertColumns="0" insertRows="0" insertHyperlinks="0" deleteColumns="0" deleteRows="0" sort="0" autoFilter="0" pivotTables="0"/>
  <mergeCells count="77"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  <mergeCell ref="F20:J20"/>
    <mergeCell ref="F21:J21"/>
    <mergeCell ref="F22:J22"/>
    <mergeCell ref="D47:J47"/>
    <mergeCell ref="E48:J48"/>
    <mergeCell ref="E49:J49"/>
    <mergeCell ref="G41:J41"/>
    <mergeCell ref="G42:J42"/>
    <mergeCell ref="G43:J43"/>
    <mergeCell ref="G44:J44"/>
    <mergeCell ref="D11:J11"/>
    <mergeCell ref="D15:J15"/>
    <mergeCell ref="D16:J16"/>
    <mergeCell ref="D17:J17"/>
    <mergeCell ref="F18:J18"/>
    <mergeCell ref="F19:J19"/>
    <mergeCell ref="C3:J3"/>
    <mergeCell ref="C4:J4"/>
    <mergeCell ref="C6:J6"/>
    <mergeCell ref="C7:J7"/>
    <mergeCell ref="C9:J9"/>
    <mergeCell ref="D10:J10"/>
    <mergeCell ref="F23:J23"/>
    <mergeCell ref="C25:J25"/>
    <mergeCell ref="C26:J26"/>
    <mergeCell ref="D27:J27"/>
    <mergeCell ref="D28:J28"/>
    <mergeCell ref="C52:J52"/>
    <mergeCell ref="E50:J50"/>
    <mergeCell ref="D51:J51"/>
    <mergeCell ref="G45:J45"/>
    <mergeCell ref="G36:J36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H210:J210"/>
    <mergeCell ref="C200:J200"/>
    <mergeCell ref="H201:J201"/>
    <mergeCell ref="H203:J203"/>
    <mergeCell ref="H204:J204"/>
    <mergeCell ref="H205:J205"/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1 - Vodovod</vt:lpstr>
      <vt:lpstr>SO 1.2 - Přepojení vodovodu</vt:lpstr>
      <vt:lpstr>SO 1.3 - Vodovod - oprava...</vt:lpstr>
      <vt:lpstr>01 - Ostatní a vedlejší n...</vt:lpstr>
      <vt:lpstr>Pokyny pro vyplnění</vt:lpstr>
      <vt:lpstr>'01 - Ostatní a vedlejší n...'!Názvy_tisku</vt:lpstr>
      <vt:lpstr>'Rekapitulace stavby'!Názvy_tisku</vt:lpstr>
      <vt:lpstr>'SO 1 - Vodovod'!Názvy_tisku</vt:lpstr>
      <vt:lpstr>'SO 1.2 - Přepojení vodovodu'!Názvy_tisku</vt:lpstr>
      <vt:lpstr>'SO 1.3 - Vodovod - oprava...'!Názvy_tisku</vt:lpstr>
      <vt:lpstr>'01 - Ostatní a vedlejší n...'!Oblast_tisku</vt:lpstr>
      <vt:lpstr>'Pokyny pro vyplnění'!Oblast_tisku</vt:lpstr>
      <vt:lpstr>'Rekapitulace stavby'!Oblast_tisku</vt:lpstr>
      <vt:lpstr>'SO 1 - Vodovod'!Oblast_tisku</vt:lpstr>
      <vt:lpstr>'SO 1.2 - Přepojení vodovodu'!Oblast_tisku</vt:lpstr>
      <vt:lpstr>'SO 1.3 - Vodovod - oprava...'!Oblast_tisku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Laksar</dc:creator>
  <cp:lastModifiedBy>Luboš Laksar</cp:lastModifiedBy>
  <dcterms:created xsi:type="dcterms:W3CDTF">2024-05-25T08:51:05Z</dcterms:created>
  <dcterms:modified xsi:type="dcterms:W3CDTF">2024-05-25T08:54:10Z</dcterms:modified>
</cp:coreProperties>
</file>