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https://vakpce-my.sharepoint.com/personal/jakub_zmitko_vakpce_cz/Documents/Výběrové řízení - GIS/Přílohy k implementaci/"/>
    </mc:Choice>
  </mc:AlternateContent>
  <xr:revisionPtr revIDLastSave="256" documentId="8_{257AD8BC-3D37-46C8-9E3A-28B6DD38DB8B}" xr6:coauthVersionLast="47" xr6:coauthVersionMax="47" xr10:uidLastSave="{FED179C3-A3D9-4C2A-A938-31BFE2634AD9}"/>
  <workbookProtection workbookAlgorithmName="SHA-512" workbookHashValue="Mfb0mH8LdeJHDGXbmiHvHmZ3vgEzD+sVhKIJlT1zEwRrEZqOSkejSsoHNg0BSuntqRthlDrrUPB1E2Nf0+8EeA==" workbookSaltValue="J77HUwpUxpSwcVlEEYHfww==" workbookSpinCount="100000" lockStructure="1"/>
  <bookViews>
    <workbookView xWindow="-108" yWindow="-108" windowWidth="30936" windowHeight="16896" activeTab="1" xr2:uid="{00000000-000D-0000-FFFF-FFFF00000000}"/>
  </bookViews>
  <sheets>
    <sheet name="Rekapitulace projektu" sheetId="1" r:id="rId1"/>
    <sheet name="Implementační náklady na ArcGIS" sheetId="2" r:id="rId2"/>
    <sheet name="Integrační náklady" sheetId="3" r:id="rId3"/>
  </sheets>
  <definedNames>
    <definedName name="_xlnm._FilterDatabase" localSheetId="1" hidden="1">'Implementační náklady na ArcGIS'!$C$127:$K$279</definedName>
    <definedName name="_xlnm._FilterDatabase" localSheetId="2" hidden="1">'Integrační náklady'!$C$139:$K$174</definedName>
    <definedName name="_xlnm.Print_Titles" localSheetId="1">'Implementační náklady na ArcGIS'!$127:$127</definedName>
    <definedName name="_xlnm.Print_Titles" localSheetId="2">'Integrační náklady'!$139:$139</definedName>
    <definedName name="_xlnm.Print_Titles" localSheetId="0">'Rekapitulace projektu'!$92:$92</definedName>
    <definedName name="_xlnm.Print_Area" localSheetId="1">'Implementační náklady na ArcGIS'!$C$4:$J$76,'Implementační náklady na ArcGIS'!$C$82:$J$109,'Implementační náklady na ArcGIS'!$C$115:$K$279</definedName>
    <definedName name="_xlnm.Print_Area" localSheetId="2">'Integrační náklady'!$C$4:$J$76,'Integrační náklady'!$C$82:$J$121,'Integrační náklady'!$C$127:$K$203</definedName>
    <definedName name="_xlnm.Print_Area" localSheetId="0">'Rekapitulace projektu'!$D$4:$AO$76,'Rekapitulace projektu'!$C$82:$AQ$97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0" i="3" l="1"/>
  <c r="D120" i="3"/>
  <c r="J120" i="3"/>
  <c r="BK242" i="3"/>
  <c r="BI242" i="3"/>
  <c r="BH242" i="3"/>
  <c r="BG242" i="3"/>
  <c r="BF242" i="3"/>
  <c r="T242" i="3"/>
  <c r="R242" i="3"/>
  <c r="P242" i="3"/>
  <c r="BE242" i="3"/>
  <c r="BK241" i="3"/>
  <c r="BI241" i="3"/>
  <c r="BH241" i="3"/>
  <c r="BG241" i="3"/>
  <c r="BF241" i="3"/>
  <c r="T241" i="3"/>
  <c r="R241" i="3"/>
  <c r="P241" i="3"/>
  <c r="J241" i="3"/>
  <c r="BE241" i="3" s="1"/>
  <c r="BK239" i="3"/>
  <c r="BI239" i="3"/>
  <c r="BH239" i="3"/>
  <c r="BG239" i="3"/>
  <c r="BF239" i="3"/>
  <c r="T239" i="3"/>
  <c r="R239" i="3"/>
  <c r="P239" i="3"/>
  <c r="P238" i="3" s="1"/>
  <c r="P237" i="3" s="1"/>
  <c r="J239" i="3"/>
  <c r="BE239" i="3" s="1"/>
  <c r="E101" i="2"/>
  <c r="E100" i="2"/>
  <c r="C203" i="3"/>
  <c r="C208" i="3" s="1"/>
  <c r="C209" i="3" s="1"/>
  <c r="C210" i="3" s="1"/>
  <c r="C211" i="3" s="1"/>
  <c r="C212" i="3" s="1"/>
  <c r="BK215" i="2"/>
  <c r="BI215" i="2"/>
  <c r="BH215" i="2"/>
  <c r="BG215" i="2"/>
  <c r="BF215" i="2"/>
  <c r="T215" i="2"/>
  <c r="R215" i="2"/>
  <c r="P215" i="2"/>
  <c r="J215" i="2"/>
  <c r="BE215" i="2" s="1"/>
  <c r="BK214" i="2"/>
  <c r="BI214" i="2"/>
  <c r="BH214" i="2"/>
  <c r="BG214" i="2"/>
  <c r="BF214" i="2"/>
  <c r="BE214" i="2"/>
  <c r="T214" i="2"/>
  <c r="R214" i="2"/>
  <c r="P214" i="2"/>
  <c r="J214" i="2"/>
  <c r="BK213" i="2"/>
  <c r="BI213" i="2"/>
  <c r="BH213" i="2"/>
  <c r="BG213" i="2"/>
  <c r="BF213" i="2"/>
  <c r="T213" i="2"/>
  <c r="R213" i="2"/>
  <c r="P213" i="2"/>
  <c r="J213" i="2"/>
  <c r="BE213" i="2" s="1"/>
  <c r="BK211" i="2"/>
  <c r="BI211" i="2"/>
  <c r="BH211" i="2"/>
  <c r="BG211" i="2"/>
  <c r="BF211" i="2"/>
  <c r="T211" i="2"/>
  <c r="R211" i="2"/>
  <c r="P211" i="2"/>
  <c r="J211" i="2"/>
  <c r="BE211" i="2" s="1"/>
  <c r="BK210" i="2"/>
  <c r="BI210" i="2"/>
  <c r="BH210" i="2"/>
  <c r="BG210" i="2"/>
  <c r="BF210" i="2"/>
  <c r="T210" i="2"/>
  <c r="R210" i="2"/>
  <c r="P210" i="2"/>
  <c r="J210" i="2"/>
  <c r="BE210" i="2" s="1"/>
  <c r="BK264" i="2"/>
  <c r="BI264" i="2"/>
  <c r="BH264" i="2"/>
  <c r="BG264" i="2"/>
  <c r="BF264" i="2"/>
  <c r="T264" i="2"/>
  <c r="R264" i="2"/>
  <c r="P264" i="2"/>
  <c r="J264" i="2"/>
  <c r="BE264" i="2" s="1"/>
  <c r="BK263" i="2"/>
  <c r="BI263" i="2"/>
  <c r="BH263" i="2"/>
  <c r="BG263" i="2"/>
  <c r="BF263" i="2"/>
  <c r="T263" i="2"/>
  <c r="R263" i="2"/>
  <c r="P263" i="2"/>
  <c r="J263" i="2"/>
  <c r="BE263" i="2" s="1"/>
  <c r="BK260" i="2"/>
  <c r="BI260" i="2"/>
  <c r="BH260" i="2"/>
  <c r="BG260" i="2"/>
  <c r="BF260" i="2"/>
  <c r="T260" i="2"/>
  <c r="R260" i="2"/>
  <c r="P260" i="2"/>
  <c r="J260" i="2"/>
  <c r="BE260" i="2" s="1"/>
  <c r="E119" i="3"/>
  <c r="D119" i="3"/>
  <c r="E117" i="3"/>
  <c r="D117" i="3"/>
  <c r="E115" i="3"/>
  <c r="D115" i="3"/>
  <c r="E113" i="3"/>
  <c r="D113" i="3"/>
  <c r="BK244" i="3"/>
  <c r="BI244" i="3"/>
  <c r="BH244" i="3"/>
  <c r="BG244" i="3"/>
  <c r="BF244" i="3"/>
  <c r="T244" i="3"/>
  <c r="R244" i="3"/>
  <c r="P244" i="3"/>
  <c r="BE244" i="3"/>
  <c r="BK236" i="3"/>
  <c r="BI236" i="3"/>
  <c r="BH236" i="3"/>
  <c r="BG236" i="3"/>
  <c r="BF236" i="3"/>
  <c r="T236" i="3"/>
  <c r="R236" i="3"/>
  <c r="P236" i="3"/>
  <c r="J236" i="3"/>
  <c r="BE236" i="3" s="1"/>
  <c r="BK235" i="3"/>
  <c r="BI235" i="3"/>
  <c r="BH235" i="3"/>
  <c r="BG235" i="3"/>
  <c r="BF235" i="3"/>
  <c r="T235" i="3"/>
  <c r="R235" i="3"/>
  <c r="P235" i="3"/>
  <c r="J235" i="3"/>
  <c r="BE235" i="3" s="1"/>
  <c r="BK233" i="3"/>
  <c r="BK232" i="3" s="1"/>
  <c r="BI233" i="3"/>
  <c r="BH233" i="3"/>
  <c r="BG233" i="3"/>
  <c r="BF233" i="3"/>
  <c r="T233" i="3"/>
  <c r="R233" i="3"/>
  <c r="P233" i="3"/>
  <c r="J233" i="3"/>
  <c r="BE233" i="3" s="1"/>
  <c r="BK230" i="3"/>
  <c r="BI230" i="3"/>
  <c r="BH230" i="3"/>
  <c r="BG230" i="3"/>
  <c r="BF230" i="3"/>
  <c r="BE230" i="3"/>
  <c r="T230" i="3"/>
  <c r="R230" i="3"/>
  <c r="P230" i="3"/>
  <c r="BK228" i="3"/>
  <c r="BI228" i="3"/>
  <c r="BH228" i="3"/>
  <c r="BG228" i="3"/>
  <c r="BF228" i="3"/>
  <c r="BE228" i="3"/>
  <c r="T228" i="3"/>
  <c r="R228" i="3"/>
  <c r="P228" i="3"/>
  <c r="BK227" i="3"/>
  <c r="BI227" i="3"/>
  <c r="BH227" i="3"/>
  <c r="BG227" i="3"/>
  <c r="BF227" i="3"/>
  <c r="BE227" i="3"/>
  <c r="T227" i="3"/>
  <c r="R227" i="3"/>
  <c r="P227" i="3"/>
  <c r="BK225" i="3"/>
  <c r="BI225" i="3"/>
  <c r="BH225" i="3"/>
  <c r="BG225" i="3"/>
  <c r="BF225" i="3"/>
  <c r="T225" i="3"/>
  <c r="R225" i="3"/>
  <c r="P225" i="3"/>
  <c r="J225" i="3"/>
  <c r="BE225" i="3" s="1"/>
  <c r="BK224" i="3"/>
  <c r="BI224" i="3"/>
  <c r="BH224" i="3"/>
  <c r="BG224" i="3"/>
  <c r="BF224" i="3"/>
  <c r="T224" i="3"/>
  <c r="R224" i="3"/>
  <c r="P224" i="3"/>
  <c r="J224" i="3"/>
  <c r="BE224" i="3" s="1"/>
  <c r="BK223" i="3"/>
  <c r="BI223" i="3"/>
  <c r="BH223" i="3"/>
  <c r="BG223" i="3"/>
  <c r="BF223" i="3"/>
  <c r="T223" i="3"/>
  <c r="R223" i="3"/>
  <c r="P223" i="3"/>
  <c r="J223" i="3"/>
  <c r="BE223" i="3" s="1"/>
  <c r="BK220" i="3"/>
  <c r="BI220" i="3"/>
  <c r="BH220" i="3"/>
  <c r="BG220" i="3"/>
  <c r="BF220" i="3"/>
  <c r="T220" i="3"/>
  <c r="R220" i="3"/>
  <c r="P220" i="3"/>
  <c r="J220" i="3"/>
  <c r="BE220" i="3" s="1"/>
  <c r="BK219" i="3"/>
  <c r="BI219" i="3"/>
  <c r="BH219" i="3"/>
  <c r="BG219" i="3"/>
  <c r="BF219" i="3"/>
  <c r="T219" i="3"/>
  <c r="R219" i="3"/>
  <c r="P219" i="3"/>
  <c r="J219" i="3"/>
  <c r="BE219" i="3" s="1"/>
  <c r="BK217" i="3"/>
  <c r="BI217" i="3"/>
  <c r="BH217" i="3"/>
  <c r="BG217" i="3"/>
  <c r="BF217" i="3"/>
  <c r="T217" i="3"/>
  <c r="R217" i="3"/>
  <c r="P217" i="3"/>
  <c r="J217" i="3"/>
  <c r="BE217" i="3" s="1"/>
  <c r="BK215" i="3"/>
  <c r="BI215" i="3"/>
  <c r="BH215" i="3"/>
  <c r="BG215" i="3"/>
  <c r="BF215" i="3"/>
  <c r="T215" i="3"/>
  <c r="R215" i="3"/>
  <c r="P215" i="3"/>
  <c r="J215" i="3"/>
  <c r="BE215" i="3" s="1"/>
  <c r="BK212" i="3"/>
  <c r="BI212" i="3"/>
  <c r="BH212" i="3"/>
  <c r="BG212" i="3"/>
  <c r="BF212" i="3"/>
  <c r="T212" i="3"/>
  <c r="R212" i="3"/>
  <c r="P212" i="3"/>
  <c r="J212" i="3"/>
  <c r="BE212" i="3" s="1"/>
  <c r="BK211" i="3"/>
  <c r="BI211" i="3"/>
  <c r="BH211" i="3"/>
  <c r="BG211" i="3"/>
  <c r="BF211" i="3"/>
  <c r="T211" i="3"/>
  <c r="R211" i="3"/>
  <c r="P211" i="3"/>
  <c r="J211" i="3"/>
  <c r="BE211" i="3" s="1"/>
  <c r="BK210" i="3"/>
  <c r="BI210" i="3"/>
  <c r="BH210" i="3"/>
  <c r="BG210" i="3"/>
  <c r="BF210" i="3"/>
  <c r="BE210" i="3"/>
  <c r="T210" i="3"/>
  <c r="R210" i="3"/>
  <c r="P210" i="3"/>
  <c r="BK209" i="3"/>
  <c r="BI209" i="3"/>
  <c r="BH209" i="3"/>
  <c r="BG209" i="3"/>
  <c r="BF209" i="3"/>
  <c r="T209" i="3"/>
  <c r="R209" i="3"/>
  <c r="P209" i="3"/>
  <c r="J209" i="3"/>
  <c r="BE209" i="3" s="1"/>
  <c r="BK208" i="3"/>
  <c r="BI208" i="3"/>
  <c r="BH208" i="3"/>
  <c r="BG208" i="3"/>
  <c r="BF208" i="3"/>
  <c r="T208" i="3"/>
  <c r="R208" i="3"/>
  <c r="P208" i="3"/>
  <c r="J208" i="3"/>
  <c r="BE208" i="3" s="1"/>
  <c r="BK207" i="3"/>
  <c r="BI207" i="3"/>
  <c r="BH207" i="3"/>
  <c r="BG207" i="3"/>
  <c r="BF207" i="3"/>
  <c r="BE207" i="3"/>
  <c r="T207" i="3"/>
  <c r="R207" i="3"/>
  <c r="P207" i="3"/>
  <c r="BK148" i="3"/>
  <c r="BI148" i="3"/>
  <c r="BH148" i="3"/>
  <c r="BG148" i="3"/>
  <c r="BF148" i="3"/>
  <c r="T148" i="3"/>
  <c r="R148" i="3"/>
  <c r="P148" i="3"/>
  <c r="J148" i="3"/>
  <c r="BE148" i="3" s="1"/>
  <c r="BK147" i="3"/>
  <c r="BI147" i="3"/>
  <c r="BH147" i="3"/>
  <c r="BG147" i="3"/>
  <c r="BF147" i="3"/>
  <c r="T147" i="3"/>
  <c r="R147" i="3"/>
  <c r="P147" i="3"/>
  <c r="J147" i="3"/>
  <c r="BE147" i="3" s="1"/>
  <c r="BK146" i="3"/>
  <c r="BI146" i="3"/>
  <c r="BH146" i="3"/>
  <c r="BG146" i="3"/>
  <c r="BF146" i="3"/>
  <c r="BE146" i="3"/>
  <c r="T146" i="3"/>
  <c r="R146" i="3"/>
  <c r="P146" i="3"/>
  <c r="E111" i="3"/>
  <c r="E109" i="3"/>
  <c r="E107" i="3"/>
  <c r="E105" i="3"/>
  <c r="E103" i="3"/>
  <c r="E101" i="3"/>
  <c r="E99" i="3"/>
  <c r="E97" i="3"/>
  <c r="D111" i="3"/>
  <c r="D109" i="3"/>
  <c r="D107" i="3"/>
  <c r="D105" i="3"/>
  <c r="D103" i="3"/>
  <c r="D101" i="3"/>
  <c r="D99" i="3"/>
  <c r="D97" i="3"/>
  <c r="BK246" i="3"/>
  <c r="BI246" i="3"/>
  <c r="BH246" i="3"/>
  <c r="BG246" i="3"/>
  <c r="BF246" i="3"/>
  <c r="T246" i="3"/>
  <c r="R246" i="3"/>
  <c r="P246" i="3"/>
  <c r="BE246" i="3"/>
  <c r="BK204" i="3"/>
  <c r="BI204" i="3"/>
  <c r="BH204" i="3"/>
  <c r="BG204" i="3"/>
  <c r="BF204" i="3"/>
  <c r="T204" i="3"/>
  <c r="R204" i="3"/>
  <c r="P204" i="3"/>
  <c r="BE204" i="3"/>
  <c r="BK203" i="3"/>
  <c r="BI203" i="3"/>
  <c r="BH203" i="3"/>
  <c r="BG203" i="3"/>
  <c r="BF203" i="3"/>
  <c r="T203" i="3"/>
  <c r="R203" i="3"/>
  <c r="P203" i="3"/>
  <c r="J203" i="3"/>
  <c r="BE203" i="3" s="1"/>
  <c r="BK201" i="3"/>
  <c r="BI201" i="3"/>
  <c r="BH201" i="3"/>
  <c r="BG201" i="3"/>
  <c r="BF201" i="3"/>
  <c r="T201" i="3"/>
  <c r="R201" i="3"/>
  <c r="P201" i="3"/>
  <c r="J201" i="3"/>
  <c r="BE201" i="3" s="1"/>
  <c r="BK198" i="3"/>
  <c r="BI198" i="3"/>
  <c r="BH198" i="3"/>
  <c r="BG198" i="3"/>
  <c r="BF198" i="3"/>
  <c r="T198" i="3"/>
  <c r="R198" i="3"/>
  <c r="P198" i="3"/>
  <c r="J198" i="3"/>
  <c r="BE198" i="3" s="1"/>
  <c r="BK196" i="3"/>
  <c r="BI196" i="3"/>
  <c r="BH196" i="3"/>
  <c r="BG196" i="3"/>
  <c r="BF196" i="3"/>
  <c r="T196" i="3"/>
  <c r="R196" i="3"/>
  <c r="P196" i="3"/>
  <c r="J196" i="3"/>
  <c r="BE196" i="3" s="1"/>
  <c r="BK195" i="3"/>
  <c r="BI195" i="3"/>
  <c r="BH195" i="3"/>
  <c r="BG195" i="3"/>
  <c r="BF195" i="3"/>
  <c r="T195" i="3"/>
  <c r="R195" i="3"/>
  <c r="P195" i="3"/>
  <c r="J195" i="3"/>
  <c r="BE195" i="3" s="1"/>
  <c r="BK193" i="3"/>
  <c r="BI193" i="3"/>
  <c r="BH193" i="3"/>
  <c r="BG193" i="3"/>
  <c r="BF193" i="3"/>
  <c r="T193" i="3"/>
  <c r="R193" i="3"/>
  <c r="P193" i="3"/>
  <c r="J193" i="3"/>
  <c r="BE193" i="3" s="1"/>
  <c r="BK190" i="3"/>
  <c r="BI190" i="3"/>
  <c r="BH190" i="3"/>
  <c r="BG190" i="3"/>
  <c r="BF190" i="3"/>
  <c r="T190" i="3"/>
  <c r="R190" i="3"/>
  <c r="P190" i="3"/>
  <c r="J190" i="3"/>
  <c r="BE190" i="3" s="1"/>
  <c r="BK188" i="3"/>
  <c r="BI188" i="3"/>
  <c r="BH188" i="3"/>
  <c r="BG188" i="3"/>
  <c r="BF188" i="3"/>
  <c r="T188" i="3"/>
  <c r="R188" i="3"/>
  <c r="P188" i="3"/>
  <c r="J188" i="3"/>
  <c r="BE188" i="3" s="1"/>
  <c r="BK187" i="3"/>
  <c r="BI187" i="3"/>
  <c r="BH187" i="3"/>
  <c r="BG187" i="3"/>
  <c r="BF187" i="3"/>
  <c r="T187" i="3"/>
  <c r="R187" i="3"/>
  <c r="P187" i="3"/>
  <c r="J187" i="3"/>
  <c r="BE187" i="3" s="1"/>
  <c r="BK185" i="3"/>
  <c r="BI185" i="3"/>
  <c r="BH185" i="3"/>
  <c r="BG185" i="3"/>
  <c r="BF185" i="3"/>
  <c r="T185" i="3"/>
  <c r="R185" i="3"/>
  <c r="P185" i="3"/>
  <c r="J185" i="3"/>
  <c r="BE185" i="3" s="1"/>
  <c r="BK182" i="3"/>
  <c r="BI182" i="3"/>
  <c r="BH182" i="3"/>
  <c r="BG182" i="3"/>
  <c r="BF182" i="3"/>
  <c r="T182" i="3"/>
  <c r="R182" i="3"/>
  <c r="P182" i="3"/>
  <c r="BE182" i="3"/>
  <c r="BK180" i="3"/>
  <c r="BI180" i="3"/>
  <c r="BH180" i="3"/>
  <c r="BG180" i="3"/>
  <c r="BF180" i="3"/>
  <c r="T180" i="3"/>
  <c r="R180" i="3"/>
  <c r="P180" i="3"/>
  <c r="BE180" i="3"/>
  <c r="BK179" i="3"/>
  <c r="BI179" i="3"/>
  <c r="BH179" i="3"/>
  <c r="BG179" i="3"/>
  <c r="BF179" i="3"/>
  <c r="T179" i="3"/>
  <c r="R179" i="3"/>
  <c r="P179" i="3"/>
  <c r="BE179" i="3"/>
  <c r="BK177" i="3"/>
  <c r="BI177" i="3"/>
  <c r="BH177" i="3"/>
  <c r="BG177" i="3"/>
  <c r="BF177" i="3"/>
  <c r="T177" i="3"/>
  <c r="R177" i="3"/>
  <c r="P177" i="3"/>
  <c r="J177" i="3"/>
  <c r="BE177" i="3" s="1"/>
  <c r="J259" i="2"/>
  <c r="P259" i="2"/>
  <c r="R259" i="2"/>
  <c r="T259" i="2"/>
  <c r="T156" i="2"/>
  <c r="R156" i="2"/>
  <c r="R235" i="2"/>
  <c r="R187" i="2"/>
  <c r="BK222" i="3" l="1"/>
  <c r="BK214" i="3"/>
  <c r="BK206" i="3"/>
  <c r="BK200" i="3"/>
  <c r="R238" i="3"/>
  <c r="R237" i="3" s="1"/>
  <c r="R232" i="3" s="1"/>
  <c r="R231" i="3" s="1"/>
  <c r="T238" i="3"/>
  <c r="T237" i="3" s="1"/>
  <c r="BK238" i="3"/>
  <c r="BK237" i="3" s="1"/>
  <c r="BK221" i="3"/>
  <c r="J221" i="3" s="1"/>
  <c r="J117" i="3" s="1"/>
  <c r="J156" i="2"/>
  <c r="P156" i="2"/>
  <c r="P232" i="3"/>
  <c r="P231" i="3" s="1"/>
  <c r="T222" i="3"/>
  <c r="T221" i="3" s="1"/>
  <c r="T206" i="3"/>
  <c r="T205" i="3" s="1"/>
  <c r="BK231" i="3"/>
  <c r="J231" i="3" s="1"/>
  <c r="J119" i="3" s="1"/>
  <c r="T232" i="3"/>
  <c r="T231" i="3" s="1"/>
  <c r="R222" i="3"/>
  <c r="R221" i="3" s="1"/>
  <c r="P222" i="3"/>
  <c r="P221" i="3" s="1"/>
  <c r="BK213" i="3"/>
  <c r="J213" i="3" s="1"/>
  <c r="J115" i="3" s="1"/>
  <c r="P214" i="3"/>
  <c r="P213" i="3" s="1"/>
  <c r="R214" i="3"/>
  <c r="R213" i="3" s="1"/>
  <c r="T214" i="3"/>
  <c r="T213" i="3" s="1"/>
  <c r="R206" i="3"/>
  <c r="R205" i="3" s="1"/>
  <c r="BK205" i="3"/>
  <c r="J205" i="3" s="1"/>
  <c r="J113" i="3" s="1"/>
  <c r="P206" i="3"/>
  <c r="P205" i="3" s="1"/>
  <c r="R192" i="3"/>
  <c r="R191" i="3" s="1"/>
  <c r="P192" i="3"/>
  <c r="P191" i="3" s="1"/>
  <c r="BK192" i="3"/>
  <c r="BK191" i="3" s="1"/>
  <c r="J191" i="3" s="1"/>
  <c r="T192" i="3"/>
  <c r="T191" i="3" s="1"/>
  <c r="T184" i="3"/>
  <c r="T183" i="3" s="1"/>
  <c r="R184" i="3"/>
  <c r="R183" i="3" s="1"/>
  <c r="BK176" i="3"/>
  <c r="BK175" i="3" s="1"/>
  <c r="J175" i="3" s="1"/>
  <c r="J105" i="3" s="1"/>
  <c r="P176" i="3"/>
  <c r="P175" i="3" s="1"/>
  <c r="R176" i="3"/>
  <c r="R175" i="3" s="1"/>
  <c r="T176" i="3"/>
  <c r="T175" i="3" s="1"/>
  <c r="BK184" i="3"/>
  <c r="BK183" i="3" s="1"/>
  <c r="J183" i="3" s="1"/>
  <c r="P184" i="3"/>
  <c r="P183" i="3" s="1"/>
  <c r="E108" i="2"/>
  <c r="D108" i="2"/>
  <c r="E107" i="2"/>
  <c r="E106" i="2"/>
  <c r="D107" i="2"/>
  <c r="D106" i="2"/>
  <c r="E105" i="2"/>
  <c r="D105" i="2"/>
  <c r="E97" i="2"/>
  <c r="D97" i="2"/>
  <c r="BK252" i="2"/>
  <c r="BK251" i="2" s="1"/>
  <c r="J251" i="2" s="1"/>
  <c r="J107" i="2" s="1"/>
  <c r="BI252" i="2"/>
  <c r="BH252" i="2"/>
  <c r="BG252" i="2"/>
  <c r="BF252" i="2"/>
  <c r="T252" i="2"/>
  <c r="T251" i="2" s="1"/>
  <c r="R252" i="2"/>
  <c r="R251" i="2" s="1"/>
  <c r="P252" i="2"/>
  <c r="P251" i="2" s="1"/>
  <c r="J252" i="2"/>
  <c r="BE252" i="2" s="1"/>
  <c r="E102" i="2"/>
  <c r="E99" i="2"/>
  <c r="E98" i="2"/>
  <c r="D102" i="2"/>
  <c r="D101" i="2"/>
  <c r="D100" i="2"/>
  <c r="D99" i="2"/>
  <c r="D98" i="2"/>
  <c r="E24" i="3"/>
  <c r="J92" i="3" s="1"/>
  <c r="E21" i="3"/>
  <c r="J136" i="3" s="1"/>
  <c r="E24" i="2"/>
  <c r="J92" i="2" s="1"/>
  <c r="E21" i="2"/>
  <c r="J124" i="2" s="1"/>
  <c r="E132" i="3"/>
  <c r="J37" i="3"/>
  <c r="J36" i="3"/>
  <c r="AY96" i="1" s="1"/>
  <c r="J35" i="3"/>
  <c r="AX96" i="1" s="1"/>
  <c r="BI174" i="3"/>
  <c r="BH174" i="3"/>
  <c r="BG174" i="3"/>
  <c r="BF174" i="3"/>
  <c r="T174" i="3"/>
  <c r="R174" i="3"/>
  <c r="P174" i="3"/>
  <c r="BI172" i="3"/>
  <c r="BH172" i="3"/>
  <c r="BG172" i="3"/>
  <c r="BF172" i="3"/>
  <c r="T172" i="3"/>
  <c r="R172" i="3"/>
  <c r="P172" i="3"/>
  <c r="BI171" i="3"/>
  <c r="BH171" i="3"/>
  <c r="BG171" i="3"/>
  <c r="BF171" i="3"/>
  <c r="T171" i="3"/>
  <c r="R171" i="3"/>
  <c r="P171" i="3"/>
  <c r="BI169" i="3"/>
  <c r="BH169" i="3"/>
  <c r="BG169" i="3"/>
  <c r="BF169" i="3"/>
  <c r="T169" i="3"/>
  <c r="R169" i="3"/>
  <c r="P169" i="3"/>
  <c r="BI166" i="3"/>
  <c r="BH166" i="3"/>
  <c r="BG166" i="3"/>
  <c r="BF166" i="3"/>
  <c r="T166" i="3"/>
  <c r="R166" i="3"/>
  <c r="P166" i="3"/>
  <c r="BI164" i="3"/>
  <c r="BH164" i="3"/>
  <c r="BG164" i="3"/>
  <c r="BF164" i="3"/>
  <c r="T164" i="3"/>
  <c r="R164" i="3"/>
  <c r="P164" i="3"/>
  <c r="BI163" i="3"/>
  <c r="BH163" i="3"/>
  <c r="BG163" i="3"/>
  <c r="BF163" i="3"/>
  <c r="T163" i="3"/>
  <c r="R163" i="3"/>
  <c r="P163" i="3"/>
  <c r="BI161" i="3"/>
  <c r="BH161" i="3"/>
  <c r="BG161" i="3"/>
  <c r="BF161" i="3"/>
  <c r="T161" i="3"/>
  <c r="R161" i="3"/>
  <c r="P161" i="3"/>
  <c r="BI160" i="3"/>
  <c r="BH160" i="3"/>
  <c r="BG160" i="3"/>
  <c r="BF160" i="3"/>
  <c r="T160" i="3"/>
  <c r="R160" i="3"/>
  <c r="P160" i="3"/>
  <c r="BI159" i="3"/>
  <c r="BH159" i="3"/>
  <c r="BG159" i="3"/>
  <c r="BF159" i="3"/>
  <c r="T159" i="3"/>
  <c r="R159" i="3"/>
  <c r="P159" i="3"/>
  <c r="BI156" i="3"/>
  <c r="BH156" i="3"/>
  <c r="BG156" i="3"/>
  <c r="BF156" i="3"/>
  <c r="T156" i="3"/>
  <c r="R156" i="3"/>
  <c r="P156" i="3"/>
  <c r="BI155" i="3"/>
  <c r="BH155" i="3"/>
  <c r="BG155" i="3"/>
  <c r="BF155" i="3"/>
  <c r="T155" i="3"/>
  <c r="R155" i="3"/>
  <c r="P155" i="3"/>
  <c r="BI153" i="3"/>
  <c r="BH153" i="3"/>
  <c r="BG153" i="3"/>
  <c r="BF153" i="3"/>
  <c r="T153" i="3"/>
  <c r="R153" i="3"/>
  <c r="P153" i="3"/>
  <c r="BI151" i="3"/>
  <c r="BH151" i="3"/>
  <c r="BG151" i="3"/>
  <c r="BF151" i="3"/>
  <c r="T151" i="3"/>
  <c r="R151" i="3"/>
  <c r="P151" i="3"/>
  <c r="BI145" i="3"/>
  <c r="BH145" i="3"/>
  <c r="BG145" i="3"/>
  <c r="BF145" i="3"/>
  <c r="T145" i="3"/>
  <c r="R145" i="3"/>
  <c r="P145" i="3"/>
  <c r="BI144" i="3"/>
  <c r="BH144" i="3"/>
  <c r="BG144" i="3"/>
  <c r="BF144" i="3"/>
  <c r="T144" i="3"/>
  <c r="R144" i="3"/>
  <c r="P144" i="3"/>
  <c r="BI143" i="3"/>
  <c r="BH143" i="3"/>
  <c r="BG143" i="3"/>
  <c r="BF143" i="3"/>
  <c r="T143" i="3"/>
  <c r="R143" i="3"/>
  <c r="P143" i="3"/>
  <c r="F136" i="3"/>
  <c r="F134" i="3"/>
  <c r="F91" i="3"/>
  <c r="F89" i="3"/>
  <c r="E87" i="3"/>
  <c r="J18" i="3"/>
  <c r="E18" i="3"/>
  <c r="F137" i="3" s="1"/>
  <c r="J17" i="3"/>
  <c r="J12" i="3"/>
  <c r="J89" i="3" s="1"/>
  <c r="E7" i="3"/>
  <c r="E130" i="3" s="1"/>
  <c r="J37" i="2"/>
  <c r="J36" i="2"/>
  <c r="AY95" i="1" s="1"/>
  <c r="J35" i="2"/>
  <c r="AX95" i="1" s="1"/>
  <c r="BI279" i="2"/>
  <c r="BH279" i="2"/>
  <c r="BG279" i="2"/>
  <c r="BF279" i="2"/>
  <c r="T279" i="2"/>
  <c r="R279" i="2"/>
  <c r="P279" i="2"/>
  <c r="BI278" i="2"/>
  <c r="BH278" i="2"/>
  <c r="BG278" i="2"/>
  <c r="BF278" i="2"/>
  <c r="T278" i="2"/>
  <c r="R278" i="2"/>
  <c r="P278" i="2"/>
  <c r="BI277" i="2"/>
  <c r="BH277" i="2"/>
  <c r="BG277" i="2"/>
  <c r="BF277" i="2"/>
  <c r="T277" i="2"/>
  <c r="R277" i="2"/>
  <c r="P277" i="2"/>
  <c r="BI276" i="2"/>
  <c r="BH276" i="2"/>
  <c r="BG276" i="2"/>
  <c r="BF276" i="2"/>
  <c r="T276" i="2"/>
  <c r="R276" i="2"/>
  <c r="P276" i="2"/>
  <c r="BI275" i="2"/>
  <c r="BH275" i="2"/>
  <c r="BG275" i="2"/>
  <c r="BF275" i="2"/>
  <c r="T275" i="2"/>
  <c r="R275" i="2"/>
  <c r="P275" i="2"/>
  <c r="BI274" i="2"/>
  <c r="BH274" i="2"/>
  <c r="BG274" i="2"/>
  <c r="BF274" i="2"/>
  <c r="T274" i="2"/>
  <c r="R274" i="2"/>
  <c r="P274" i="2"/>
  <c r="BI271" i="2"/>
  <c r="BH271" i="2"/>
  <c r="BG271" i="2"/>
  <c r="BF271" i="2"/>
  <c r="T271" i="2"/>
  <c r="R271" i="2"/>
  <c r="P271" i="2"/>
  <c r="BI267" i="2"/>
  <c r="BH267" i="2"/>
  <c r="BG267" i="2"/>
  <c r="BF267" i="2"/>
  <c r="T267" i="2"/>
  <c r="R267" i="2"/>
  <c r="P267" i="2"/>
  <c r="BI259" i="2"/>
  <c r="BH259" i="2"/>
  <c r="BG259" i="2"/>
  <c r="BF259" i="2"/>
  <c r="BI258" i="2"/>
  <c r="BH258" i="2"/>
  <c r="BG258" i="2"/>
  <c r="BF258" i="2"/>
  <c r="T258" i="2"/>
  <c r="R258" i="2"/>
  <c r="P258" i="2"/>
  <c r="BI255" i="2"/>
  <c r="BH255" i="2"/>
  <c r="BG255" i="2"/>
  <c r="BF255" i="2"/>
  <c r="T255" i="2"/>
  <c r="R255" i="2"/>
  <c r="P255" i="2"/>
  <c r="BI249" i="2"/>
  <c r="BH249" i="2"/>
  <c r="BG249" i="2"/>
  <c r="BF249" i="2"/>
  <c r="T249" i="2"/>
  <c r="T248" i="2" s="1"/>
  <c r="T247" i="2" s="1"/>
  <c r="R249" i="2"/>
  <c r="R248" i="2" s="1"/>
  <c r="R247" i="2" s="1"/>
  <c r="P249" i="2"/>
  <c r="P248" i="2" s="1"/>
  <c r="P247" i="2" s="1"/>
  <c r="BI235" i="2"/>
  <c r="BH235" i="2"/>
  <c r="BG235" i="2"/>
  <c r="BF235" i="2"/>
  <c r="T235" i="2"/>
  <c r="P235" i="2"/>
  <c r="BI230" i="2"/>
  <c r="BH230" i="2"/>
  <c r="BG230" i="2"/>
  <c r="BF230" i="2"/>
  <c r="T230" i="2"/>
  <c r="R230" i="2"/>
  <c r="P230" i="2"/>
  <c r="BI225" i="2"/>
  <c r="BH225" i="2"/>
  <c r="BG225" i="2"/>
  <c r="BF225" i="2"/>
  <c r="T225" i="2"/>
  <c r="R225" i="2"/>
  <c r="P225" i="2"/>
  <c r="BI220" i="2"/>
  <c r="BH220" i="2"/>
  <c r="BG220" i="2"/>
  <c r="BF220" i="2"/>
  <c r="T220" i="2"/>
  <c r="R220" i="2"/>
  <c r="P220" i="2"/>
  <c r="BI217" i="2"/>
  <c r="BH217" i="2"/>
  <c r="BG217" i="2"/>
  <c r="BF217" i="2"/>
  <c r="T217" i="2"/>
  <c r="R217" i="2"/>
  <c r="P217" i="2"/>
  <c r="BI216" i="2"/>
  <c r="BH216" i="2"/>
  <c r="BG216" i="2"/>
  <c r="BF216" i="2"/>
  <c r="T216" i="2"/>
  <c r="R216" i="2"/>
  <c r="P216" i="2"/>
  <c r="BI209" i="2"/>
  <c r="BH209" i="2"/>
  <c r="BG209" i="2"/>
  <c r="BF209" i="2"/>
  <c r="T209" i="2"/>
  <c r="R209" i="2"/>
  <c r="P209" i="2"/>
  <c r="BI208" i="2"/>
  <c r="BH208" i="2"/>
  <c r="BG208" i="2"/>
  <c r="BF208" i="2"/>
  <c r="T208" i="2"/>
  <c r="R208" i="2"/>
  <c r="P208" i="2"/>
  <c r="BI207" i="2"/>
  <c r="BH207" i="2"/>
  <c r="BG207" i="2"/>
  <c r="BF207" i="2"/>
  <c r="T207" i="2"/>
  <c r="R207" i="2"/>
  <c r="P207" i="2"/>
  <c r="BI205" i="2"/>
  <c r="BH205" i="2"/>
  <c r="BG205" i="2"/>
  <c r="BF205" i="2"/>
  <c r="T205" i="2"/>
  <c r="R205" i="2"/>
  <c r="P205" i="2"/>
  <c r="BI204" i="2"/>
  <c r="BH204" i="2"/>
  <c r="BG204" i="2"/>
  <c r="BF204" i="2"/>
  <c r="T204" i="2"/>
  <c r="R204" i="2"/>
  <c r="P204" i="2"/>
  <c r="BI202" i="2"/>
  <c r="BH202" i="2"/>
  <c r="BG202" i="2"/>
  <c r="BF202" i="2"/>
  <c r="T202" i="2"/>
  <c r="R202" i="2"/>
  <c r="P202" i="2"/>
  <c r="BI201" i="2"/>
  <c r="BH201" i="2"/>
  <c r="BG201" i="2"/>
  <c r="BF201" i="2"/>
  <c r="T201" i="2"/>
  <c r="R201" i="2"/>
  <c r="P201" i="2"/>
  <c r="BI199" i="2"/>
  <c r="BH199" i="2"/>
  <c r="BG199" i="2"/>
  <c r="BF199" i="2"/>
  <c r="T199" i="2"/>
  <c r="R199" i="2"/>
  <c r="P199" i="2"/>
  <c r="BI197" i="2"/>
  <c r="BH197" i="2"/>
  <c r="BG197" i="2"/>
  <c r="BF197" i="2"/>
  <c r="T197" i="2"/>
  <c r="R197" i="2"/>
  <c r="P197" i="2"/>
  <c r="BI195" i="2"/>
  <c r="BH195" i="2"/>
  <c r="BG195" i="2"/>
  <c r="BF195" i="2"/>
  <c r="T195" i="2"/>
  <c r="R195" i="2"/>
  <c r="P195" i="2"/>
  <c r="BI193" i="2"/>
  <c r="BH193" i="2"/>
  <c r="BG193" i="2"/>
  <c r="BF193" i="2"/>
  <c r="T193" i="2"/>
  <c r="R193" i="2"/>
  <c r="P193" i="2"/>
  <c r="BI187" i="2"/>
  <c r="BH187" i="2"/>
  <c r="BG187" i="2"/>
  <c r="BF187" i="2"/>
  <c r="T187" i="2"/>
  <c r="T186" i="2" s="1"/>
  <c r="R186" i="2"/>
  <c r="P187" i="2"/>
  <c r="P186" i="2" s="1"/>
  <c r="BI183" i="2"/>
  <c r="BH183" i="2"/>
  <c r="BG183" i="2"/>
  <c r="BF183" i="2"/>
  <c r="BI180" i="2"/>
  <c r="BH180" i="2"/>
  <c r="BG180" i="2"/>
  <c r="BF180" i="2"/>
  <c r="BI177" i="2"/>
  <c r="BH177" i="2"/>
  <c r="BG177" i="2"/>
  <c r="BF177" i="2"/>
  <c r="T177" i="2"/>
  <c r="R177" i="2"/>
  <c r="P177" i="2"/>
  <c r="BI174" i="2"/>
  <c r="BH174" i="2"/>
  <c r="BG174" i="2"/>
  <c r="BF174" i="2"/>
  <c r="T174" i="2"/>
  <c r="R174" i="2"/>
  <c r="P174" i="2"/>
  <c r="BI171" i="2"/>
  <c r="BH171" i="2"/>
  <c r="BG171" i="2"/>
  <c r="BF171" i="2"/>
  <c r="T171" i="2"/>
  <c r="R171" i="2"/>
  <c r="P171" i="2"/>
  <c r="BI168" i="2"/>
  <c r="BH168" i="2"/>
  <c r="BG168" i="2"/>
  <c r="BF168" i="2"/>
  <c r="T168" i="2"/>
  <c r="R168" i="2"/>
  <c r="P168" i="2"/>
  <c r="BI165" i="2"/>
  <c r="BH165" i="2"/>
  <c r="BG165" i="2"/>
  <c r="BF165" i="2"/>
  <c r="BI162" i="2"/>
  <c r="BH162" i="2"/>
  <c r="BG162" i="2"/>
  <c r="BF162" i="2"/>
  <c r="BI160" i="2"/>
  <c r="BH160" i="2"/>
  <c r="BG160" i="2"/>
  <c r="BF160" i="2"/>
  <c r="BI157" i="2"/>
  <c r="BH157" i="2"/>
  <c r="BG157" i="2"/>
  <c r="BF157" i="2"/>
  <c r="BI156" i="2"/>
  <c r="BH156" i="2"/>
  <c r="BG156" i="2"/>
  <c r="BF156" i="2"/>
  <c r="BI154" i="2"/>
  <c r="BH154" i="2"/>
  <c r="BG154" i="2"/>
  <c r="BF154" i="2"/>
  <c r="T154" i="2"/>
  <c r="R154" i="2"/>
  <c r="P154" i="2"/>
  <c r="BI142" i="2"/>
  <c r="BH142" i="2"/>
  <c r="BG142" i="2"/>
  <c r="BF142" i="2"/>
  <c r="T142" i="2"/>
  <c r="R142" i="2"/>
  <c r="P142" i="2"/>
  <c r="BI137" i="2"/>
  <c r="BH137" i="2"/>
  <c r="BG137" i="2"/>
  <c r="BF137" i="2"/>
  <c r="T137" i="2"/>
  <c r="R137" i="2"/>
  <c r="P137" i="2"/>
  <c r="BI134" i="2"/>
  <c r="BH134" i="2"/>
  <c r="BG134" i="2"/>
  <c r="BF134" i="2"/>
  <c r="T134" i="2"/>
  <c r="R134" i="2"/>
  <c r="P134" i="2"/>
  <c r="BI131" i="2"/>
  <c r="BH131" i="2"/>
  <c r="BG131" i="2"/>
  <c r="BF131" i="2"/>
  <c r="T131" i="2"/>
  <c r="R131" i="2"/>
  <c r="P131" i="2"/>
  <c r="F124" i="2"/>
  <c r="F122" i="2"/>
  <c r="E120" i="2"/>
  <c r="F91" i="2"/>
  <c r="F89" i="2"/>
  <c r="E87" i="2"/>
  <c r="J18" i="2"/>
  <c r="E18" i="2"/>
  <c r="F125" i="2" s="1"/>
  <c r="J17" i="2"/>
  <c r="J12" i="2"/>
  <c r="J122" i="2" s="1"/>
  <c r="E7" i="2"/>
  <c r="E85" i="2" s="1"/>
  <c r="L90" i="1"/>
  <c r="L89" i="1"/>
  <c r="AM87" i="1"/>
  <c r="L87" i="1"/>
  <c r="L85" i="1"/>
  <c r="L84" i="1"/>
  <c r="BK220" i="2"/>
  <c r="BK216" i="2"/>
  <c r="BK193" i="2"/>
  <c r="BK162" i="2"/>
  <c r="BK131" i="2"/>
  <c r="BK205" i="2"/>
  <c r="BK202" i="2"/>
  <c r="J199" i="2"/>
  <c r="J187" i="2"/>
  <c r="BK174" i="2"/>
  <c r="J168" i="2"/>
  <c r="BK160" i="2"/>
  <c r="J154" i="2"/>
  <c r="BK267" i="2"/>
  <c r="BK259" i="2"/>
  <c r="BK258" i="2"/>
  <c r="BK255" i="2"/>
  <c r="J249" i="2"/>
  <c r="BK235" i="2"/>
  <c r="BK225" i="2"/>
  <c r="J216" i="2"/>
  <c r="BK208" i="2"/>
  <c r="J205" i="2"/>
  <c r="BK201" i="2"/>
  <c r="J197" i="2"/>
  <c r="BK187" i="2"/>
  <c r="J171" i="2"/>
  <c r="J142" i="2"/>
  <c r="AS94" i="1"/>
  <c r="BK166" i="3"/>
  <c r="BK151" i="3"/>
  <c r="J156" i="3"/>
  <c r="J172" i="3"/>
  <c r="BK160" i="3"/>
  <c r="BK153" i="3"/>
  <c r="BK163" i="3"/>
  <c r="J153" i="3"/>
  <c r="J255" i="2"/>
  <c r="J220" i="2"/>
  <c r="BK209" i="2"/>
  <c r="J208" i="2"/>
  <c r="BK199" i="2"/>
  <c r="J193" i="2"/>
  <c r="BK183" i="2"/>
  <c r="BK177" i="2"/>
  <c r="BK168" i="2"/>
  <c r="BK154" i="2"/>
  <c r="J131" i="2"/>
  <c r="J207" i="2"/>
  <c r="BK157" i="2"/>
  <c r="J134" i="2"/>
  <c r="BK174" i="3"/>
  <c r="J159" i="3"/>
  <c r="BK143" i="3"/>
  <c r="J160" i="3"/>
  <c r="J174" i="3"/>
  <c r="J169" i="3"/>
  <c r="J155" i="3"/>
  <c r="BK145" i="3"/>
  <c r="J171" i="3"/>
  <c r="BK155" i="3"/>
  <c r="J144" i="3"/>
  <c r="J217" i="2"/>
  <c r="BK195" i="2"/>
  <c r="J177" i="2"/>
  <c r="BK137" i="2"/>
  <c r="BK204" i="2"/>
  <c r="J201" i="2"/>
  <c r="BK197" i="2"/>
  <c r="BK171" i="2"/>
  <c r="BK165" i="2"/>
  <c r="BK156" i="2"/>
  <c r="BK142" i="2"/>
  <c r="BK278" i="2"/>
  <c r="BK277" i="2"/>
  <c r="BK276" i="2"/>
  <c r="BK275" i="2"/>
  <c r="BK274" i="2"/>
  <c r="J258" i="2"/>
  <c r="BK249" i="2"/>
  <c r="BK230" i="2"/>
  <c r="BK217" i="2"/>
  <c r="J209" i="2"/>
  <c r="BK207" i="2"/>
  <c r="J202" i="2"/>
  <c r="J195" i="2"/>
  <c r="BK180" i="2"/>
  <c r="J174" i="2"/>
  <c r="BK134" i="2"/>
  <c r="BK279" i="2"/>
  <c r="BK271" i="2"/>
  <c r="J204" i="2"/>
  <c r="J137" i="2"/>
  <c r="BK169" i="3"/>
  <c r="BK156" i="3"/>
  <c r="BK164" i="3"/>
  <c r="J161" i="3"/>
  <c r="BK144" i="3"/>
  <c r="BK171" i="3"/>
  <c r="BK159" i="3"/>
  <c r="J151" i="3"/>
  <c r="BK172" i="3"/>
  <c r="BK161" i="3"/>
  <c r="J145" i="3"/>
  <c r="BK142" i="3" l="1"/>
  <c r="BK141" i="3" s="1"/>
  <c r="J237" i="3"/>
  <c r="R200" i="3"/>
  <c r="R199" i="3" s="1"/>
  <c r="T200" i="3"/>
  <c r="T199" i="3" s="1"/>
  <c r="P254" i="2"/>
  <c r="J107" i="3"/>
  <c r="J109" i="3"/>
  <c r="P200" i="3"/>
  <c r="P199" i="3" s="1"/>
  <c r="BK199" i="3"/>
  <c r="J199" i="3" s="1"/>
  <c r="J137" i="3"/>
  <c r="J125" i="2"/>
  <c r="T142" i="3"/>
  <c r="T141" i="3" s="1"/>
  <c r="T150" i="3"/>
  <c r="T149" i="3" s="1"/>
  <c r="BK158" i="3"/>
  <c r="BK157" i="3" s="1"/>
  <c r="J157" i="3" s="1"/>
  <c r="BK168" i="3"/>
  <c r="BK130" i="2"/>
  <c r="J130" i="2" s="1"/>
  <c r="J98" i="2" s="1"/>
  <c r="T130" i="2"/>
  <c r="R167" i="2"/>
  <c r="BK192" i="2"/>
  <c r="J192" i="2" s="1"/>
  <c r="J101" i="2" s="1"/>
  <c r="T192" i="2"/>
  <c r="R219" i="2"/>
  <c r="BK254" i="2"/>
  <c r="J254" i="2" s="1"/>
  <c r="J108" i="2" s="1"/>
  <c r="R254" i="2"/>
  <c r="R142" i="3"/>
  <c r="R141" i="3" s="1"/>
  <c r="BK150" i="3"/>
  <c r="BK149" i="3" s="1"/>
  <c r="J149" i="3" s="1"/>
  <c r="J99" i="3" s="1"/>
  <c r="P158" i="3"/>
  <c r="P157" i="3" s="1"/>
  <c r="P168" i="3"/>
  <c r="P167" i="3" s="1"/>
  <c r="R130" i="2"/>
  <c r="P167" i="2"/>
  <c r="R192" i="2"/>
  <c r="P219" i="2"/>
  <c r="T254" i="2"/>
  <c r="P142" i="3"/>
  <c r="P141" i="3" s="1"/>
  <c r="P150" i="3"/>
  <c r="P149" i="3" s="1"/>
  <c r="R158" i="3"/>
  <c r="R157" i="3" s="1"/>
  <c r="T168" i="3"/>
  <c r="T167" i="3" s="1"/>
  <c r="P130" i="2"/>
  <c r="BK167" i="2"/>
  <c r="J167" i="2" s="1"/>
  <c r="J99" i="2" s="1"/>
  <c r="T167" i="2"/>
  <c r="P192" i="2"/>
  <c r="BK219" i="2"/>
  <c r="J219" i="2" s="1"/>
  <c r="J102" i="2" s="1"/>
  <c r="T219" i="2"/>
  <c r="R150" i="3"/>
  <c r="R149" i="3" s="1"/>
  <c r="T158" i="3"/>
  <c r="T157" i="3" s="1"/>
  <c r="R168" i="3"/>
  <c r="R167" i="3" s="1"/>
  <c r="BK186" i="2"/>
  <c r="J186" i="2" s="1"/>
  <c r="J100" i="2" s="1"/>
  <c r="BK248" i="2"/>
  <c r="J248" i="2" s="1"/>
  <c r="J106" i="2" s="1"/>
  <c r="F92" i="3"/>
  <c r="BE155" i="3"/>
  <c r="BE156" i="3"/>
  <c r="BE159" i="3"/>
  <c r="E85" i="3"/>
  <c r="J134" i="3"/>
  <c r="BE143" i="3"/>
  <c r="BE161" i="3"/>
  <c r="BE164" i="3"/>
  <c r="BE151" i="3"/>
  <c r="BE166" i="3"/>
  <c r="BE171" i="3"/>
  <c r="BE174" i="3"/>
  <c r="BE144" i="3"/>
  <c r="BE145" i="3"/>
  <c r="BE153" i="3"/>
  <c r="BE160" i="3"/>
  <c r="BE163" i="3"/>
  <c r="BE169" i="3"/>
  <c r="BE172" i="3"/>
  <c r="J89" i="2"/>
  <c r="BE137" i="2"/>
  <c r="BE160" i="2"/>
  <c r="BE207" i="2"/>
  <c r="BE271" i="2"/>
  <c r="E118" i="2"/>
  <c r="BE162" i="2"/>
  <c r="BE168" i="2"/>
  <c r="BE174" i="2"/>
  <c r="BE177" i="2"/>
  <c r="BE180" i="2"/>
  <c r="BE183" i="2"/>
  <c r="BE195" i="2"/>
  <c r="BE197" i="2"/>
  <c r="BE199" i="2"/>
  <c r="BE201" i="2"/>
  <c r="BE202" i="2"/>
  <c r="BE204" i="2"/>
  <c r="BE205" i="2"/>
  <c r="BE208" i="2"/>
  <c r="BE209" i="2"/>
  <c r="BE216" i="2"/>
  <c r="BE220" i="2"/>
  <c r="BE235" i="2"/>
  <c r="BE249" i="2"/>
  <c r="BE255" i="2"/>
  <c r="BE258" i="2"/>
  <c r="BE259" i="2"/>
  <c r="BE267" i="2"/>
  <c r="BE274" i="2"/>
  <c r="BE275" i="2"/>
  <c r="BE276" i="2"/>
  <c r="BE277" i="2"/>
  <c r="BE278" i="2"/>
  <c r="BE279" i="2"/>
  <c r="BE131" i="2"/>
  <c r="BE134" i="2"/>
  <c r="BE193" i="2"/>
  <c r="F92" i="2"/>
  <c r="BE142" i="2"/>
  <c r="BE154" i="2"/>
  <c r="BE156" i="2"/>
  <c r="BE157" i="2"/>
  <c r="BE165" i="2"/>
  <c r="BE171" i="2"/>
  <c r="BE187" i="2"/>
  <c r="BE217" i="2"/>
  <c r="BE225" i="2"/>
  <c r="BE230" i="2"/>
  <c r="F34" i="2"/>
  <c r="BA95" i="1" s="1"/>
  <c r="J34" i="2"/>
  <c r="AW95" i="1" s="1"/>
  <c r="F37" i="3"/>
  <c r="BD96" i="1" s="1"/>
  <c r="J34" i="3"/>
  <c r="AW96" i="1" s="1"/>
  <c r="F36" i="2"/>
  <c r="BC95" i="1" s="1"/>
  <c r="F36" i="3"/>
  <c r="BC96" i="1" s="1"/>
  <c r="F34" i="3"/>
  <c r="BA96" i="1" s="1"/>
  <c r="F37" i="2"/>
  <c r="BD95" i="1" s="1"/>
  <c r="F35" i="2"/>
  <c r="BB95" i="1" s="1"/>
  <c r="F35" i="3"/>
  <c r="BB96" i="1" s="1"/>
  <c r="J111" i="3" l="1"/>
  <c r="J101" i="3"/>
  <c r="R129" i="2"/>
  <c r="R128" i="2" s="1"/>
  <c r="P129" i="2"/>
  <c r="P128" i="2" s="1"/>
  <c r="AU95" i="1" s="1"/>
  <c r="T129" i="2"/>
  <c r="T128" i="2" s="1"/>
  <c r="P140" i="3"/>
  <c r="AU96" i="1" s="1"/>
  <c r="R140" i="3"/>
  <c r="T140" i="3"/>
  <c r="BK167" i="3"/>
  <c r="J167" i="3" s="1"/>
  <c r="J103" i="3" s="1"/>
  <c r="BK247" i="2"/>
  <c r="J247" i="2" s="1"/>
  <c r="J105" i="2" s="1"/>
  <c r="BK129" i="2"/>
  <c r="J141" i="3"/>
  <c r="J97" i="3" s="1"/>
  <c r="F33" i="2"/>
  <c r="AZ95" i="1" s="1"/>
  <c r="J33" i="3"/>
  <c r="AV96" i="1" s="1"/>
  <c r="AT96" i="1" s="1"/>
  <c r="J33" i="2"/>
  <c r="AV95" i="1" s="1"/>
  <c r="AT95" i="1" s="1"/>
  <c r="BA94" i="1"/>
  <c r="AW94" i="1" s="1"/>
  <c r="AK30" i="1" s="1"/>
  <c r="BB94" i="1"/>
  <c r="W31" i="1" s="1"/>
  <c r="BD94" i="1"/>
  <c r="W33" i="1" s="1"/>
  <c r="F33" i="3"/>
  <c r="AZ96" i="1" s="1"/>
  <c r="BC94" i="1"/>
  <c r="AY94" i="1" s="1"/>
  <c r="BK140" i="3" l="1"/>
  <c r="J140" i="3" s="1"/>
  <c r="J129" i="2"/>
  <c r="J97" i="2" s="1"/>
  <c r="BK128" i="2"/>
  <c r="AU94" i="1"/>
  <c r="W30" i="1"/>
  <c r="W32" i="1"/>
  <c r="AZ94" i="1"/>
  <c r="W29" i="1" s="1"/>
  <c r="AX94" i="1"/>
  <c r="J30" i="3" l="1"/>
  <c r="AG96" i="1" s="1"/>
  <c r="AN96" i="1" s="1"/>
  <c r="J96" i="3"/>
  <c r="J128" i="2"/>
  <c r="J96" i="2" s="1"/>
  <c r="AV94" i="1"/>
  <c r="AK29" i="1" s="1"/>
  <c r="J39" i="3" l="1"/>
  <c r="J30" i="2"/>
  <c r="AG95" i="1" s="1"/>
  <c r="AG94" i="1" s="1"/>
  <c r="AK26" i="1" s="1"/>
  <c r="AK35" i="1" s="1"/>
  <c r="AT94" i="1"/>
  <c r="J39" i="2" l="1"/>
  <c r="AN95" i="1"/>
  <c r="AN94" i="1"/>
</calcChain>
</file>

<file path=xl/sharedStrings.xml><?xml version="1.0" encoding="utf-8"?>
<sst xmlns="http://schemas.openxmlformats.org/spreadsheetml/2006/main" count="2271" uniqueCount="291">
  <si>
    <t>Export Komplet</t>
  </si>
  <si>
    <t/>
  </si>
  <si>
    <t>2.0</t>
  </si>
  <si>
    <t>False</t>
  </si>
  <si>
    <t>{9851940a-6de5-449d-8484-d686e930f936}</t>
  </si>
  <si>
    <t>&gt;&gt;  skryté sloupce  &lt;&lt;</t>
  </si>
  <si>
    <t>0,01</t>
  </si>
  <si>
    <t>21</t>
  </si>
  <si>
    <t>12</t>
  </si>
  <si>
    <t>v ---  níže se nacházejí doplnkové a pomocné údaje k sestavám  --- v</t>
  </si>
  <si>
    <t>Návod na vyplnění</t>
  </si>
  <si>
    <t>0,001</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</si>
  <si>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</si>
  <si>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</si>
  <si>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KSO:</t>
  </si>
  <si>
    <t>CC-CZ:</t>
  </si>
  <si>
    <t>Místo:</t>
  </si>
  <si>
    <t>Pardubice</t>
  </si>
  <si>
    <t>Datum:</t>
  </si>
  <si>
    <t>Zadavatel:</t>
  </si>
  <si>
    <t>IČ:</t>
  </si>
  <si>
    <t>60108631</t>
  </si>
  <si>
    <t>Vodovody a kanalizace Pardubice, a.s.</t>
  </si>
  <si>
    <t>DIČ:</t>
  </si>
  <si>
    <t>CZ60108631</t>
  </si>
  <si>
    <t>Uchazeč:</t>
  </si>
  <si>
    <t>Vyplň údaj</t>
  </si>
  <si>
    <t>Projektant:</t>
  </si>
  <si>
    <t>True</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</si>
  <si>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</si>
  <si>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</si>
  <si>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</si>
  <si>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</si>
  <si>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</si>
  <si>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</si>
  <si>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</si>
  <si>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</si>
  <si>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</si>
  <si>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</si>
  <si>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</si>
  <si>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</si>
  <si>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</si>
  <si>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</si>
  <si>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</si>
  <si>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</si>
  <si>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</si>
  <si>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</si>
  <si>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</si>
  <si>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</si>
  <si>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</si>
  <si>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</si>
  <si>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</si>
  <si>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</si>
  <si>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</si>
  <si>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</si>
  <si>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</si>
  <si>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</si>
  <si>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</si>
  <si>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</si>
  <si>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</si>
  <si>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</si>
  <si>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</si>
  <si>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</si>
  <si>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</si>
  <si>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</si>
  <si>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</si>
  <si>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</si>
  <si>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</si>
  <si>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</si>
  <si>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</si>
  <si>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</si>
  <si>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</si>
  <si>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</si>
  <si>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</si>
  <si>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</si>
  <si>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01</t>
  </si>
  <si>
    <t>STA</t>
  </si>
  <si>
    <t>1</t>
  </si>
  <si>
    <t>{9886e0a6-5eb1-49a3-870c-6133fd6074ff}</t>
  </si>
  <si>
    <t>2</t>
  </si>
  <si>
    <t>02</t>
  </si>
  <si>
    <t>{0e0ca4a1-4ff4-43c6-a8e0-130b9f8e5e2c}</t>
  </si>
  <si>
    <t>KRYCÍ LIST SOUPISU PRACÍ</t>
  </si>
  <si>
    <t>Objekt:</t>
  </si>
  <si>
    <t>REKAPITULACE ČLENĚNÍ SOUPISU PRACÍ</t>
  </si>
  <si>
    <t>Kód dílu - Popis</t>
  </si>
  <si>
    <t>Cena celkem [CZK]</t>
  </si>
  <si>
    <t>Náklady ze soupisu prací</t>
  </si>
  <si>
    <t>-1</t>
  </si>
  <si>
    <t>SOUPIS PRACÍ</t>
  </si>
  <si>
    <t>PČ</t>
  </si>
  <si>
    <t>MJ</t>
  </si>
  <si>
    <t>Množství</t>
  </si>
  <si>
    <t>J.cena [CZK]</t>
  </si>
  <si>
    <t>Cenová soustava</t>
  </si>
  <si>
    <t>J. Nh [h]</t>
  </si>
  <si>
    <t>Nh celkem [h]</t>
  </si>
  <si>
    <t>J. hmotnost [t]</t>
  </si>
  <si>
    <t>Hmotnost celkem [t]</t>
  </si>
  <si>
    <t>J. suť [t]</t>
  </si>
  <si>
    <t>Suť Celkem [t]</t>
  </si>
  <si>
    <t>Náklady soupisu celkem</t>
  </si>
  <si>
    <t>ROZPOCET</t>
  </si>
  <si>
    <t>K</t>
  </si>
  <si>
    <t>4</t>
  </si>
  <si>
    <t>1156504103</t>
  </si>
  <si>
    <t>VV</t>
  </si>
  <si>
    <t>-243759578</t>
  </si>
  <si>
    <t>3</t>
  </si>
  <si>
    <t>1660348625</t>
  </si>
  <si>
    <t>1744581370</t>
  </si>
  <si>
    <t>5</t>
  </si>
  <si>
    <t>-1387482447</t>
  </si>
  <si>
    <t>6</t>
  </si>
  <si>
    <t>1195857968</t>
  </si>
  <si>
    <t>7</t>
  </si>
  <si>
    <t>-119359112</t>
  </si>
  <si>
    <t>8</t>
  </si>
  <si>
    <t>799450020</t>
  </si>
  <si>
    <t>9</t>
  </si>
  <si>
    <t>-1752842754</t>
  </si>
  <si>
    <t>10</t>
  </si>
  <si>
    <t>M</t>
  </si>
  <si>
    <t>-769051716</t>
  </si>
  <si>
    <t>-1326525827</t>
  </si>
  <si>
    <t>-1622208816</t>
  </si>
  <si>
    <t>-427536563</t>
  </si>
  <si>
    <t>14</t>
  </si>
  <si>
    <t>-1927826246</t>
  </si>
  <si>
    <t>-2058367593</t>
  </si>
  <si>
    <t>16</t>
  </si>
  <si>
    <t>1144385876</t>
  </si>
  <si>
    <t>-1982864761</t>
  </si>
  <si>
    <t>18</t>
  </si>
  <si>
    <t>1894221536</t>
  </si>
  <si>
    <t>-1316591626</t>
  </si>
  <si>
    <t>20</t>
  </si>
  <si>
    <t>-1905018956</t>
  </si>
  <si>
    <t>kus</t>
  </si>
  <si>
    <t>-897475797</t>
  </si>
  <si>
    <t>22</t>
  </si>
  <si>
    <t>-1453722839</t>
  </si>
  <si>
    <t>-1153898048</t>
  </si>
  <si>
    <t>24</t>
  </si>
  <si>
    <t>75846763</t>
  </si>
  <si>
    <t>569978385</t>
  </si>
  <si>
    <t>26</t>
  </si>
  <si>
    <t>100639755</t>
  </si>
  <si>
    <t>-1833719997</t>
  </si>
  <si>
    <t>28</t>
  </si>
  <si>
    <t>-1098477742</t>
  </si>
  <si>
    <t>-946367966</t>
  </si>
  <si>
    <t>30</t>
  </si>
  <si>
    <t>232154945</t>
  </si>
  <si>
    <t>-727537957</t>
  </si>
  <si>
    <t>32</t>
  </si>
  <si>
    <t>-453599600</t>
  </si>
  <si>
    <t>650295852</t>
  </si>
  <si>
    <t>34</t>
  </si>
  <si>
    <t>720047250</t>
  </si>
  <si>
    <t>P</t>
  </si>
  <si>
    <t>-134571448</t>
  </si>
  <si>
    <t>OST</t>
  </si>
  <si>
    <t>kpl</t>
  </si>
  <si>
    <t>262144</t>
  </si>
  <si>
    <t>-1498493723</t>
  </si>
  <si>
    <t>1895155277</t>
  </si>
  <si>
    <t>-181551619</t>
  </si>
  <si>
    <t>-1168012571</t>
  </si>
  <si>
    <t>1528695707</t>
  </si>
  <si>
    <t>1476747521</t>
  </si>
  <si>
    <t>1924581113</t>
  </si>
  <si>
    <t>512</t>
  </si>
  <si>
    <t>304060839</t>
  </si>
  <si>
    <t>-2095400352</t>
  </si>
  <si>
    <t>287748349</t>
  </si>
  <si>
    <t>1659162823</t>
  </si>
  <si>
    <t>REKAPITULACE DODÁVKY</t>
  </si>
  <si>
    <t>PROJEKT:</t>
  </si>
  <si>
    <t>Zhotovitel analýzy:</t>
  </si>
  <si>
    <t>HeG číslo:</t>
  </si>
  <si>
    <t>REKAPITULACE SOUPISŮ PRACÍ A FUNKČNÍCH POŽADAVKŮ</t>
  </si>
  <si>
    <t>IN210N230001</t>
  </si>
  <si>
    <t>Implementace SW ArcGIS</t>
  </si>
  <si>
    <t>Projekt:</t>
  </si>
  <si>
    <t>Část:</t>
  </si>
  <si>
    <t>Implementační náklady na ArcGIS</t>
  </si>
  <si>
    <t>CZ14889749</t>
  </si>
  <si>
    <t>Testování a přechod do ostrého režimu</t>
  </si>
  <si>
    <t>HD</t>
  </si>
  <si>
    <t>PD</t>
  </si>
  <si>
    <t>Koncept a implementace</t>
  </si>
  <si>
    <t>Tvorba cílového konceptu</t>
  </si>
  <si>
    <t>Migrace dat ze starého GIS do nového</t>
  </si>
  <si>
    <t>Implementace lehkého klienta ArcGIS</t>
  </si>
  <si>
    <t>Implementace těžkého klienta ArcGIS</t>
  </si>
  <si>
    <t>Akceptační testování</t>
  </si>
  <si>
    <t>Přechod do produkčního režimu</t>
  </si>
  <si>
    <t>Integrační náklady na vnitřní systémy společnosti</t>
  </si>
  <si>
    <t>MD</t>
  </si>
  <si>
    <r>
      <rPr>
        <b/>
        <sz val="9"/>
        <rFont val="Arial CE"/>
        <charset val="238"/>
      </rPr>
      <t>Shrnutí a aplikace požadavků na nový datový model</t>
    </r>
    <r>
      <rPr>
        <sz val="9"/>
        <rFont val="Arial CE"/>
      </rPr>
      <t xml:space="preserve"> - </t>
    </r>
    <r>
      <rPr>
        <sz val="9"/>
        <rFont val="Arial CE"/>
        <charset val="238"/>
      </rPr>
      <t>Využití databázových pohledů pro výměnu dat v rámci integraci, Kompatibilita datového modelu se strukturou JVF DTM aktualizace dat za pomoci Data Interoperability Extension.</t>
    </r>
  </si>
  <si>
    <r>
      <t>Migrace dat do ArcGIS "Utility network"</t>
    </r>
    <r>
      <rPr>
        <sz val="9"/>
        <rFont val="Arial CE"/>
        <charset val="238"/>
      </rPr>
      <t xml:space="preserve"> - framework pro správu inženýrských sítí v prostředí ArcGIS.</t>
    </r>
  </si>
  <si>
    <t>Nastavení widgetu pro vyhledávání dat ISKN.</t>
  </si>
  <si>
    <t>Nastavení widgetu pro načtení SHP/CAD.</t>
  </si>
  <si>
    <t>Nastavení widgetu kreslení.</t>
  </si>
  <si>
    <t>Nastavení widgetu URL parametry.</t>
  </si>
  <si>
    <t>Nastavení widgetu pro navigaci - domovská lokalita, vytvoření záložek (poruchy a úkoly).</t>
  </si>
  <si>
    <t xml:space="preserve">Instalace a nastavení doplňků DTM Connect, ISKN Import, VFR Import. </t>
  </si>
  <si>
    <t>Doplňky DTM Connect, ISKN import a VFR import.</t>
  </si>
  <si>
    <t>Nastavení widgetu pro výběr prvků a widgetu Network Trace.</t>
  </si>
  <si>
    <t>Nastavení widgetu pro výběr obsahu mapy a widgetu pro filtrování.</t>
  </si>
  <si>
    <t>Nastavení widgetu pro sdílení a widgetu "Public Notification".</t>
  </si>
  <si>
    <t>Nastavení widgetu měřítka a widgetu legendy.</t>
  </si>
  <si>
    <t>Nastavení widgetu pro tisk a widgetu "Reviewer Dashboard"</t>
  </si>
  <si>
    <t>Zaškolení uživatelů. Instalace ArcGIS Pro. Migrace produkčních dat včetně ověření kvality. Spuštění běžného provozu</t>
  </si>
  <si>
    <t>Příprava prostředí pro testování (budoucí produkční). Zaškolení testerů. Funkční testy systému. Integrační testy systému. Testy odezev systému. Zátěžový test systému. Finální testování služeb ukončené akceptací. Finální testování nástrojů pro těžkého klienta uživateli ukončené akceptací. Finální zapracování připomínek z testování uživatelů.</t>
  </si>
  <si>
    <t>Volné servisní člověkodny (MD)</t>
  </si>
  <si>
    <t>ks.</t>
  </si>
  <si>
    <t>Předávací dokumentace - detailní popis implementovaného řešení, ve formátu pdf.</t>
  </si>
  <si>
    <t>I1</t>
  </si>
  <si>
    <t>I2</t>
  </si>
  <si>
    <t>I3</t>
  </si>
  <si>
    <t>I4</t>
  </si>
  <si>
    <t>I5</t>
  </si>
  <si>
    <t>I6</t>
  </si>
  <si>
    <t>I7</t>
  </si>
  <si>
    <t>I8</t>
  </si>
  <si>
    <t>Integrace na IS – DMVS, portál Digitální mapy veřejné správy, ČÚZK</t>
  </si>
  <si>
    <t>Integrace na EPU (Evidence provozních událostí), Ororo, a.s.</t>
  </si>
  <si>
    <t>Import map ze systému KOKEŠ, GEPRO spol. s r.o.</t>
  </si>
  <si>
    <t>Integrace na KIS-KDT, KDT Data s.r.o</t>
  </si>
  <si>
    <t>Integrace na USYS – Zákaznické informační systémy, UTILITIES SYSTEMS s.r.o.</t>
  </si>
  <si>
    <t>Integrace na WebDispečink, PRINCIP a.s.</t>
  </si>
  <si>
    <t>Integrace do Webových stránek</t>
  </si>
  <si>
    <t>Napojení na data RÚIAN</t>
  </si>
  <si>
    <t>Přenos odběrných míst do GIS</t>
  </si>
  <si>
    <t>Zpřístupnění souřadnic pro SMG (IoT Water a.s.)</t>
  </si>
  <si>
    <t>Zobrazení odběrných míst v GIS/ZIS</t>
  </si>
  <si>
    <t>Hromadné zasílání zpráv o odstávce a poruše</t>
  </si>
  <si>
    <t>Převedení existujících kamerových prohlídek do KIS-KDT</t>
  </si>
  <si>
    <t>Instalace doplňku do těžkého klienta</t>
  </si>
  <si>
    <t>Integrace do lehkého klienta.</t>
  </si>
  <si>
    <t>Vytvoření datového modelu a převodníku do JVF, pomocí skriptu python nebo za pomoci Data interoperability.</t>
  </si>
  <si>
    <t>Implementace nástroje DTM Connect pro možnost exportu a importu.</t>
  </si>
  <si>
    <t>Import dat ze systému KOKEŠ</t>
  </si>
  <si>
    <t>Nastavení zobrazování polohy v GIS</t>
  </si>
  <si>
    <t>Jakub Zmítko</t>
  </si>
  <si>
    <t>I9</t>
  </si>
  <si>
    <t>I10</t>
  </si>
  <si>
    <t>I11</t>
  </si>
  <si>
    <t>I12</t>
  </si>
  <si>
    <t>Integrace Helios, Asseco Solutions, a.s. včetně modulu TIS a aplikace EMA, Popron Systems a.s.</t>
  </si>
  <si>
    <t>Integrace Retos/SCADA, Qline a.s. současně s napojením na CloudFM Viewer, FIEDLER AMS s.r.o.</t>
  </si>
  <si>
    <t>Integrace IS VaK (VUME/VUPE), Servodata, a.s.</t>
  </si>
  <si>
    <t>Integrace na MIKE+ skrze nástroj SynGISMo, DHI Water &amp; Environment AS.</t>
  </si>
  <si>
    <t>Service-level agreement</t>
  </si>
  <si>
    <t>Nastavení widgetu "Near Me"</t>
  </si>
  <si>
    <t xml:space="preserve">Nastavení widgetu "District Lookup" </t>
  </si>
  <si>
    <t xml:space="preserve">Nastavení widgetu "Directions" </t>
  </si>
  <si>
    <t>Nastavení widgetu filtrování a záložek</t>
  </si>
  <si>
    <t>Naprogramování ad hoc widgetů souvisejících s integrovanými aplikacemi třetích stran</t>
  </si>
  <si>
    <t>Dodržení standardů nabízených služeb, včetně eskalačního procesu, dostupnosti a zpětné vazby. Zpětná vazba bude zahrnovat vzorové dotazníky, způsob vyhodnocení spokojenosti. Dostupnost bude uvedena jako zaručená dostupnost v hodinách od do během pracovních dnů a během víkendu. Eskalační proces popíše stupně eskalace a jaká je reakční doba dle stupně eskalace.</t>
  </si>
  <si>
    <t>Implementace mobilního klienta ArcGIS Field Maps a Workforce</t>
  </si>
  <si>
    <t>I13</t>
  </si>
  <si>
    <t>Integrace na GIST, GIST, s.r.o.</t>
  </si>
  <si>
    <t>Integrace na LABSYSTÉM verze 7 (6), CROSS Zlín a.s.</t>
  </si>
  <si>
    <r>
      <rPr>
        <sz val="9"/>
        <rFont val="Arial CE"/>
      </rPr>
      <t xml:space="preserve"> - Pro ukládání prostorových dat bude využit formát víceuživatelské Esri geodatabáze, který je nativním datovým zdrojem pro ArcGIS. Geodatabáza bude implementavána na platformě </t>
    </r>
    <r>
      <rPr>
        <sz val="9"/>
        <rFont val="Arial CE"/>
        <charset val="238"/>
      </rPr>
      <t>Microsoft SQL.</t>
    </r>
  </si>
  <si>
    <t xml:space="preserve"> - Návrh předpokládaných integračních rozhraní mezi jednotlivými systémy.</t>
  </si>
  <si>
    <t xml:space="preserve"> - Přehled požadovaných pracovních postupů a navrženého způsobu řešení.</t>
  </si>
  <si>
    <t xml:space="preserve"> - HMG bude zpracován v programu MS Project a bude sdílen se Zadavatelem. Sdílený HMG bude udržován aktuální.</t>
  </si>
  <si>
    <t>Instalace a nastavení mobilní aplikace Field Maps a Workforce.</t>
  </si>
  <si>
    <t>Revize a aktualizace analýzy z 02/2024, Návrh architektury, Návrh řešení datového úložiště, Návrh integračních vazeb, Návrh klíčových pracovních postupů, Návrh časového harmonogramu implementace.</t>
  </si>
  <si>
    <t>Návrh způsobu migrace symboliky, Import datových sad (Tříd prvků), Shrnutí a aplikace požadavků na nový datový model.</t>
  </si>
  <si>
    <t>Instalace a nastavení aplikací lehkého klienta včetně widgetů a doplňků viz. P03. Seznam widgetů a doplňků bude dále upřesněn v rámci položky 1 a 2.</t>
  </si>
  <si>
    <t>Instalace a nastavení těžkého klienta ArcGIS Pro</t>
  </si>
  <si>
    <t>Doplnění nových požadavků, které v původní analýze nemusí být řešeny - to může zahrnovat jiný program (původně MIKE ONLINE) na správu vodohospodářské sítě (digitálního dvojčete), jiné widgety a doplňky, nahrazení Flowia/Helios za aplikaci Workforce.</t>
  </si>
  <si>
    <t>Nastavení komunikace přes Zadavatelův service desk Alvao.</t>
  </si>
  <si>
    <t>Service level agreemet, zohledňující přílohu č. 3 a řízení kontinuity.</t>
  </si>
  <si>
    <t>Revize schématu integrace GIS-ZIS, Napojení na data RÚIAN, Přenos odběrných míst do GIS, Zpřístupnění souřadnic pro SMG (IoT Water a.s.), Zobrazení odběrných míst v GIS/ZIS, Hromadné zasílání zpráv o odstávce a poruše.</t>
  </si>
  <si>
    <t>Revize schématu integrace GIS-DMVS, Vytvoření datového modelu a převodníku do JVF, pomocí skriptu python nebo za pomoci Data interoperability, Implementace nástroje pro možnost exportu a importu.</t>
  </si>
  <si>
    <t>Revize koncepce dat zobrazující se na webových stránkách zadavatele, Implementace ArcGIS modulu do webových stránek.</t>
  </si>
  <si>
    <t>Revize schématu integrace GIS-GIST, Nastavení výměny dat mezi GIS a GIST, současně s uvažovaným přeposíláním do IS VaK.</t>
  </si>
  <si>
    <t>Revize schématu integrace GIS-Helios/TIS včetně aplikace EMA, Nastavení výměny dat mezi GIS a Helios, Nastavení výměny dat mezi GIS a TIS, včetně aplikace EMA, Nastavení zobrazování záznamů v GIS a TIS, Synchronizace dat s databází RÚIAN, Nastavení prokliku do Flowio/Helios úkolů, případně ArcGIS Workforce.</t>
  </si>
  <si>
    <t>Technická podpora na období tří let (Podrobně specifikovat co technická podpora obnáší)</t>
  </si>
  <si>
    <t>Zpracování plánu integrace, Instalace doplňku, Převedení existujících kamerových prohlídek, které byly v minulosti zpracovány v programu ArcMap do KIS-KDT.</t>
  </si>
  <si>
    <t>Revize schématu integrace GIS-Labsystém, Nastavení výměny dat mezi GIS a Labsystémem, Nastavení zobrazení vzorků v GIS, Proklik do Labsystému při zobrazení detailu vzorku.</t>
  </si>
  <si>
    <t>Revize schématu integrace GIS-EPU, Nastavení propojení GIS-EPU, včetně off-line režimu, Nastavení editace a zakreslení poruch včetně zobrazování informací s proklikem na detail poruchy.</t>
  </si>
  <si>
    <t>Revize schématu integrace GIS - Webdispečink, Nastavení zobrazování polohy v GIS, Nastavení přenosu informací podstatných pro zadávání úkolů přes aplikaci Flowio/Helios, potenciálně ArcGIS Workforce, Nastavení přenosu informací podstatných pro případné využití v aplikaci ArcGIS Dashboard.</t>
  </si>
  <si>
    <t>Vytvoření schématu integrace na SCADA, Nastavení přenosů z Retos a CloudFM do GIS včetně spárování s prvky GIS a včetně nastavení pro budoucí přenos skrze nástroj SynGISmo, Nastavení automatizace aktualizace přenosu při přidání/odebrání prvku v databázi SCADA, Nastavení zobrazování údajů v GIS. Nastavení prokliku do Retosu/CloudFM.</t>
  </si>
  <si>
    <t>Vytvoření schématu integrace GIS - IS VaK, Vytvoření datového modelu a převodníku do databáze IS VaK, pomocí skriptu python nebo za pomoci Data interoperability, Implementace nástroje/pluginu umožňujícího export do databáze IS VaK.</t>
  </si>
  <si>
    <t>Revize schématu integrace GIS-MIKE+ za použití programu SynGISmo, Nastavení výměny dat mezi SCADA-GIS a SynGISmo, Nastavení ad hoc databáze pro případné napojení "digitálního dvojčete" dle analýzy Mike Online případně jiný jako např. Future city flow, GoAigua.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</si>
</sst>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44" x14ac:knownFonts="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amily val="1"/>
      <charset val="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9"/>
      <color rgb="FF0000FF"/>
      <name val="Arial CE"/>
    </font>
    <font>
      <i/>
      <sz val="8"/>
      <color rgb="FF0000FF"/>
      <name val="Arial CE"/>
    </font>
    <font>
      <i/>
      <sz val="7"/>
      <color rgb="FF969696"/>
      <name val="Arial CE"/>
    </font>
    <font>
      <u/>
      <sz val="11"/>
      <color theme="10"/>
      <name val="Calibri"/>
      <family val="2"/>
      <charset val="238"/>
      <scheme val="minor"/>
    </font>
    <font>
      <b/>
      <sz val="9"/>
      <name val="Arial CE"/>
      <charset val="238"/>
    </font>
    <font>
      <sz val="9"/>
      <name val="Arial CE"/>
      <charset val="238"/>
    </font>
    <font>
      <i/>
      <sz val="9"/>
      <name val="Arial CE"/>
    </font>
    <font>
      <sz val="10"/>
      <color rgb="FFFF0000"/>
      <name val="Arial CE"/>
    </font>
  </fonts>
  <fills count="7">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
      <patternFill patternType="solid">
        <fgColor theme="0"/>
        <bgColor indexed="64"/>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39" fillId="0" borderId="0" applyNumberFormat="0" applyFill="0" applyBorder="0" applyAlignment="0" applyProtection="0"/>
  </cellStyleXfs>
  <cellXfs count="269">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Alignment="1">
      <alignment horizontal="left" vertical="center"/>
    </xf>
    <xf numFmtId="0" fontId="0" fillId="0" borderId="1" xfId="0" applyBorder="1"/>
    <xf numFmtId="0" fontId="0" fillId="0" borderId="2" xfId="0" applyBorder="1"/>
    <xf numFmtId="0" fontId="0" fillId="0" borderId="3" xfId="0" applyBorder="1"/>
    <xf numFmtId="0" fontId="15" fillId="0" borderId="0" xfId="0" applyFont="1" applyAlignment="1">
      <alignment horizontal="left" vertical="center"/>
    </xf>
    <xf numFmtId="0" fontId="14"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49" fontId="2" fillId="3"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4" xfId="0" applyBorder="1"/>
    <xf numFmtId="0" fontId="0" fillId="0" borderId="3" xfId="0" applyBorder="1" applyAlignment="1">
      <alignment vertical="center"/>
    </xf>
    <xf numFmtId="0" fontId="18" fillId="0" borderId="5" xfId="0" applyFont="1" applyBorder="1" applyAlignment="1">
      <alignment horizontal="left" vertical="center"/>
    </xf>
    <xf numFmtId="0" fontId="0" fillId="0" borderId="5" xfId="0"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0" fontId="0" fillId="4" borderId="0" xfId="0" applyFill="1" applyAlignment="1">
      <alignment vertical="center"/>
    </xf>
    <xf numFmtId="0" fontId="4" fillId="4" borderId="6" xfId="0" applyFont="1" applyFill="1" applyBorder="1" applyAlignment="1">
      <alignment horizontal="left" vertical="center"/>
    </xf>
    <xf numFmtId="0" fontId="0" fillId="4" borderId="7" xfId="0" applyFill="1" applyBorder="1" applyAlignment="1">
      <alignment vertical="center"/>
    </xf>
    <xf numFmtId="0" fontId="4" fillId="4" borderId="7" xfId="0" applyFont="1" applyFill="1" applyBorder="1" applyAlignment="1">
      <alignment horizontal="center"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9"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8" fillId="0" borderId="0" xfId="0" applyFont="1" applyAlignment="1">
      <alignment vertical="center"/>
    </xf>
    <xf numFmtId="165" fontId="2"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2" fillId="0" borderId="0" xfId="0" applyFont="1" applyAlignment="1">
      <alignment horizontal="left" vertical="center"/>
    </xf>
    <xf numFmtId="0" fontId="0" fillId="0" borderId="15" xfId="0" applyBorder="1" applyAlignment="1">
      <alignment vertical="center"/>
    </xf>
    <xf numFmtId="0" fontId="0" fillId="5" borderId="7" xfId="0" applyFill="1" applyBorder="1" applyAlignment="1">
      <alignment vertical="center"/>
    </xf>
    <xf numFmtId="0" fontId="23" fillId="5" borderId="0" xfId="0" applyFont="1" applyFill="1" applyAlignment="1">
      <alignment horizontal="center" vertical="center"/>
    </xf>
    <xf numFmtId="0" fontId="24" fillId="0" borderId="16"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18" xfId="0" applyFont="1" applyBorder="1" applyAlignment="1">
      <alignment horizontal="center" vertical="center" wrapText="1"/>
    </xf>
    <xf numFmtId="0" fontId="0" fillId="0" borderId="11" xfId="0" applyBorder="1" applyAlignment="1">
      <alignment vertical="center"/>
    </xf>
    <xf numFmtId="0" fontId="4" fillId="0" borderId="3" xfId="0" applyFont="1" applyBorder="1" applyAlignment="1">
      <alignment vertical="center"/>
    </xf>
    <xf numFmtId="0" fontId="25" fillId="0" borderId="0" xfId="0" applyFont="1" applyAlignment="1">
      <alignment horizontal="left" vertical="center"/>
    </xf>
    <xf numFmtId="0" fontId="25" fillId="0" borderId="0" xfId="0" applyFont="1" applyAlignment="1">
      <alignment vertical="center"/>
    </xf>
    <xf numFmtId="4" fontId="25" fillId="0" borderId="0" xfId="0" applyNumberFormat="1" applyFont="1" applyAlignment="1">
      <alignment vertical="center"/>
    </xf>
    <xf numFmtId="0" fontId="4" fillId="0" borderId="0" xfId="0" applyFont="1" applyAlignment="1">
      <alignment horizontal="center" vertical="center"/>
    </xf>
    <xf numFmtId="4" fontId="21" fillId="0" borderId="14" xfId="0" applyNumberFormat="1" applyFont="1" applyBorder="1" applyAlignment="1">
      <alignment vertical="center"/>
    </xf>
    <xf numFmtId="4" fontId="21" fillId="0" borderId="0" xfId="0" applyNumberFormat="1" applyFont="1" applyAlignment="1">
      <alignment vertical="center"/>
    </xf>
    <xf numFmtId="166" fontId="21" fillId="0" borderId="0" xfId="0" applyNumberFormat="1" applyFont="1" applyAlignment="1">
      <alignment vertical="center"/>
    </xf>
    <xf numFmtId="4" fontId="21" fillId="0" borderId="15" xfId="0" applyNumberFormat="1" applyFont="1" applyBorder="1" applyAlignment="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3" xfId="0" applyFont="1" applyBorder="1" applyAlignment="1">
      <alignment vertical="center"/>
    </xf>
    <xf numFmtId="0" fontId="28" fillId="0" borderId="0" xfId="0" applyFont="1" applyAlignment="1">
      <alignment vertical="center"/>
    </xf>
    <xf numFmtId="0" fontId="29" fillId="0" borderId="0" xfId="0" applyFont="1" applyAlignment="1">
      <alignment vertical="center"/>
    </xf>
    <xf numFmtId="0" fontId="3" fillId="0" borderId="0" xfId="0" applyFont="1" applyAlignment="1">
      <alignment horizontal="center" vertical="center"/>
    </xf>
    <xf numFmtId="4" fontId="30" fillId="0" borderId="14" xfId="0" applyNumberFormat="1" applyFont="1" applyBorder="1" applyAlignment="1">
      <alignment vertical="center"/>
    </xf>
    <xf numFmtId="4" fontId="30" fillId="0" borderId="0" xfId="0" applyNumberFormat="1" applyFont="1" applyAlignment="1">
      <alignment vertical="center"/>
    </xf>
    <xf numFmtId="166" fontId="30" fillId="0" borderId="0" xfId="0" applyNumberFormat="1" applyFont="1" applyAlignment="1">
      <alignment vertical="center"/>
    </xf>
    <xf numFmtId="4" fontId="30" fillId="0" borderId="15" xfId="0" applyNumberFormat="1" applyFont="1" applyBorder="1" applyAlignment="1">
      <alignment vertical="center"/>
    </xf>
    <xf numFmtId="0" fontId="5" fillId="0" borderId="0" xfId="0" applyFont="1" applyAlignment="1">
      <alignment horizontal="left" vertical="center"/>
    </xf>
    <xf numFmtId="4" fontId="30" fillId="0" borderId="19" xfId="0" applyNumberFormat="1" applyFont="1" applyBorder="1" applyAlignment="1">
      <alignment vertical="center"/>
    </xf>
    <xf numFmtId="4" fontId="30" fillId="0" borderId="20" xfId="0" applyNumberFormat="1" applyFont="1" applyBorder="1" applyAlignment="1">
      <alignment vertical="center"/>
    </xf>
    <xf numFmtId="166" fontId="30" fillId="0" borderId="20" xfId="0" applyNumberFormat="1" applyFont="1" applyBorder="1" applyAlignment="1">
      <alignment vertical="center"/>
    </xf>
    <xf numFmtId="4" fontId="30" fillId="0" borderId="21" xfId="0" applyNumberFormat="1" applyFont="1" applyBorder="1" applyAlignment="1">
      <alignment vertical="center"/>
    </xf>
    <xf numFmtId="0" fontId="31" fillId="0" borderId="0" xfId="0" applyFont="1" applyAlignment="1">
      <alignment horizontal="left" vertical="center"/>
    </xf>
    <xf numFmtId="0" fontId="0" fillId="0" borderId="3" xfId="0" applyBorder="1" applyAlignment="1">
      <alignment vertical="center" wrapText="1"/>
    </xf>
    <xf numFmtId="0" fontId="18"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5" borderId="0" xfId="0" applyFill="1" applyAlignment="1">
      <alignment vertical="center"/>
    </xf>
    <xf numFmtId="0" fontId="4" fillId="5" borderId="6" xfId="0" applyFont="1" applyFill="1" applyBorder="1" applyAlignment="1">
      <alignment horizontal="left" vertical="center"/>
    </xf>
    <xf numFmtId="0" fontId="4" fillId="5" borderId="7" xfId="0" applyFont="1" applyFill="1" applyBorder="1" applyAlignment="1">
      <alignment horizontal="right" vertical="center"/>
    </xf>
    <xf numFmtId="0" fontId="4" fillId="5" borderId="7" xfId="0" applyFont="1" applyFill="1" applyBorder="1" applyAlignment="1">
      <alignment horizontal="center" vertical="center"/>
    </xf>
    <xf numFmtId="4" fontId="4" fillId="5" borderId="7" xfId="0" applyNumberFormat="1" applyFont="1" applyFill="1" applyBorder="1" applyAlignment="1">
      <alignment vertical="center"/>
    </xf>
    <xf numFmtId="0" fontId="0" fillId="5" borderId="8" xfId="0" applyFill="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23" fillId="5" borderId="0" xfId="0" applyFont="1" applyFill="1" applyAlignment="1">
      <alignment horizontal="left" vertical="center"/>
    </xf>
    <xf numFmtId="0" fontId="23" fillId="5" borderId="0" xfId="0" applyFont="1" applyFill="1" applyAlignment="1">
      <alignment horizontal="right" vertical="center"/>
    </xf>
    <xf numFmtId="0" fontId="32"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0" fontId="0" fillId="0" borderId="3" xfId="0" applyBorder="1" applyAlignment="1">
      <alignment horizontal="center" vertical="center" wrapText="1"/>
    </xf>
    <xf numFmtId="0" fontId="23" fillId="5" borderId="16" xfId="0" applyFont="1" applyFill="1" applyBorder="1" applyAlignment="1">
      <alignment horizontal="center" vertical="center" wrapText="1"/>
    </xf>
    <xf numFmtId="0" fontId="23" fillId="5" borderId="17" xfId="0" applyFont="1" applyFill="1" applyBorder="1" applyAlignment="1">
      <alignment horizontal="center" vertical="center" wrapText="1"/>
    </xf>
    <xf numFmtId="0" fontId="23" fillId="5" borderId="18" xfId="0" applyFont="1" applyFill="1" applyBorder="1" applyAlignment="1">
      <alignment horizontal="center" vertical="center" wrapText="1"/>
    </xf>
    <xf numFmtId="4" fontId="25" fillId="0" borderId="0" xfId="0" applyNumberFormat="1" applyFont="1"/>
    <xf numFmtId="166" fontId="33" fillId="0" borderId="12" xfId="0" applyNumberFormat="1" applyFont="1" applyBorder="1"/>
    <xf numFmtId="166" fontId="33" fillId="0" borderId="13" xfId="0" applyNumberFormat="1" applyFont="1" applyBorder="1"/>
    <xf numFmtId="4" fontId="34" fillId="0" borderId="0" xfId="0" applyNumberFormat="1" applyFont="1" applyAlignment="1">
      <alignment vertical="center"/>
    </xf>
    <xf numFmtId="0" fontId="8" fillId="0" borderId="3" xfId="0" applyFont="1" applyBorder="1"/>
    <xf numFmtId="0" fontId="8" fillId="0" borderId="0" xfId="0" applyFont="1" applyAlignment="1">
      <alignment horizontal="left"/>
    </xf>
    <xf numFmtId="0" fontId="6" fillId="0" borderId="0" xfId="0" applyFont="1" applyAlignment="1">
      <alignment horizontal="left"/>
    </xf>
    <xf numFmtId="0" fontId="8" fillId="0" borderId="0" xfId="0" applyFont="1" applyProtection="1">
      <protection locked="0"/>
    </xf>
    <xf numFmtId="4" fontId="6" fillId="0" borderId="0" xfId="0" applyNumberFormat="1" applyFont="1"/>
    <xf numFmtId="0" fontId="8" fillId="0" borderId="14" xfId="0" applyFont="1" applyBorder="1"/>
    <xf numFmtId="166" fontId="8" fillId="0" borderId="0" xfId="0" applyNumberFormat="1" applyFont="1"/>
    <xf numFmtId="166" fontId="8" fillId="0" borderId="15"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0" fillId="0" borderId="3" xfId="0" applyBorder="1" applyAlignment="1" applyProtection="1">
      <alignment vertical="center"/>
      <protection locked="0"/>
    </xf>
    <xf numFmtId="0" fontId="23" fillId="0" borderId="22" xfId="0" applyFont="1" applyBorder="1" applyAlignment="1" applyProtection="1">
      <alignment horizontal="center" vertical="center"/>
      <protection locked="0"/>
    </xf>
    <xf numFmtId="49" fontId="23" fillId="0" borderId="22" xfId="0" applyNumberFormat="1" applyFont="1" applyBorder="1" applyAlignment="1" applyProtection="1">
      <alignment horizontal="left" vertical="center" wrapText="1"/>
      <protection locked="0"/>
    </xf>
    <xf numFmtId="0" fontId="23" fillId="0" borderId="22" xfId="0" applyFont="1" applyBorder="1" applyAlignment="1" applyProtection="1">
      <alignment horizontal="left" vertical="center" wrapText="1"/>
      <protection locked="0"/>
    </xf>
    <xf numFmtId="0" fontId="23" fillId="0" borderId="22" xfId="0" applyFont="1" applyBorder="1" applyAlignment="1" applyProtection="1">
      <alignment horizontal="center" vertical="center" wrapText="1"/>
      <protection locked="0"/>
    </xf>
    <xf numFmtId="167" fontId="23" fillId="0" borderId="22" xfId="0" applyNumberFormat="1" applyFont="1" applyBorder="1" applyAlignment="1" applyProtection="1">
      <alignment vertical="center"/>
      <protection locked="0"/>
    </xf>
    <xf numFmtId="4" fontId="23" fillId="3"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protection locked="0"/>
    </xf>
    <xf numFmtId="0" fontId="24" fillId="3" borderId="14" xfId="0" applyFont="1" applyFill="1" applyBorder="1" applyAlignment="1" applyProtection="1">
      <alignment horizontal="left" vertical="center"/>
      <protection locked="0"/>
    </xf>
    <xf numFmtId="0" fontId="24" fillId="0" borderId="0" xfId="0" applyFont="1" applyAlignment="1">
      <alignment horizontal="center" vertical="center"/>
    </xf>
    <xf numFmtId="166" fontId="24" fillId="0" borderId="0" xfId="0" applyNumberFormat="1" applyFont="1" applyAlignment="1">
      <alignment vertical="center"/>
    </xf>
    <xf numFmtId="166" fontId="24" fillId="0" borderId="15" xfId="0" applyNumberFormat="1" applyFont="1" applyBorder="1" applyAlignment="1">
      <alignment vertical="center"/>
    </xf>
    <xf numFmtId="0" fontId="23" fillId="0" borderId="0" xfId="0" applyFont="1" applyAlignment="1">
      <alignment horizontal="left" vertical="center"/>
    </xf>
    <xf numFmtId="4" fontId="0" fillId="0" borderId="0" xfId="0" applyNumberFormat="1" applyAlignment="1">
      <alignment vertical="center"/>
    </xf>
    <xf numFmtId="0" fontId="9" fillId="0" borderId="3" xfId="0" applyFont="1" applyBorder="1" applyAlignment="1">
      <alignment vertical="center"/>
    </xf>
    <xf numFmtId="0" fontId="35"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0" xfId="0" applyFont="1" applyAlignment="1" applyProtection="1">
      <alignment vertical="center"/>
      <protection locked="0"/>
    </xf>
    <xf numFmtId="0" fontId="9" fillId="0" borderId="14" xfId="0" applyFont="1" applyBorder="1" applyAlignment="1">
      <alignment vertical="center"/>
    </xf>
    <xf numFmtId="0" fontId="9" fillId="0" borderId="15" xfId="0" applyFont="1" applyBorder="1" applyAlignment="1">
      <alignment vertical="center"/>
    </xf>
    <xf numFmtId="0" fontId="10" fillId="0" borderId="3"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0" fontId="10" fillId="0" borderId="0" xfId="0" applyFont="1" applyAlignment="1" applyProtection="1">
      <alignment vertical="center"/>
      <protection locked="0"/>
    </xf>
    <xf numFmtId="0" fontId="10" fillId="0" borderId="14" xfId="0" applyFont="1" applyBorder="1" applyAlignment="1">
      <alignment vertical="center"/>
    </xf>
    <xf numFmtId="0" fontId="10" fillId="0" borderId="15" xfId="0" applyFont="1" applyBorder="1" applyAlignment="1">
      <alignment vertical="center"/>
    </xf>
    <xf numFmtId="0" fontId="11" fillId="0" borderId="3" xfId="0" applyFont="1" applyBorder="1" applyAlignment="1">
      <alignment vertical="center"/>
    </xf>
    <xf numFmtId="0" fontId="11" fillId="0" borderId="0" xfId="0" applyFont="1" applyAlignment="1">
      <alignment horizontal="left" vertical="center"/>
    </xf>
    <xf numFmtId="0" fontId="11" fillId="0" borderId="0" xfId="0" applyFont="1" applyAlignment="1" applyProtection="1">
      <alignment vertical="center"/>
      <protection locked="0"/>
    </xf>
    <xf numFmtId="0" fontId="11" fillId="0" borderId="14" xfId="0" applyFont="1" applyBorder="1" applyAlignment="1">
      <alignment vertical="center"/>
    </xf>
    <xf numFmtId="0" fontId="11" fillId="0" borderId="15" xfId="0" applyFont="1" applyBorder="1" applyAlignment="1">
      <alignment vertical="center"/>
    </xf>
    <xf numFmtId="0" fontId="12" fillId="0" borderId="3" xfId="0" applyFont="1" applyBorder="1" applyAlignment="1">
      <alignment vertical="center"/>
    </xf>
    <xf numFmtId="0" fontId="12" fillId="0" borderId="0" xfId="0" applyFont="1" applyAlignment="1">
      <alignment horizontal="left" vertical="center"/>
    </xf>
    <xf numFmtId="0" fontId="12" fillId="0" borderId="0" xfId="0" applyFont="1" applyAlignment="1" applyProtection="1">
      <alignment vertical="center"/>
      <protection locked="0"/>
    </xf>
    <xf numFmtId="0" fontId="12" fillId="0" borderId="14" xfId="0" applyFont="1" applyBorder="1" applyAlignment="1">
      <alignment vertical="center"/>
    </xf>
    <xf numFmtId="0" fontId="12" fillId="0" borderId="15" xfId="0" applyFont="1" applyBorder="1" applyAlignment="1">
      <alignment vertical="center"/>
    </xf>
    <xf numFmtId="4" fontId="36" fillId="3" borderId="22" xfId="0" applyNumberFormat="1" applyFont="1" applyFill="1" applyBorder="1" applyAlignment="1" applyProtection="1">
      <alignment vertical="center"/>
      <protection locked="0"/>
    </xf>
    <xf numFmtId="0" fontId="37" fillId="0" borderId="3" xfId="0" applyFont="1" applyBorder="1" applyAlignment="1">
      <alignment vertical="center"/>
    </xf>
    <xf numFmtId="0" fontId="36" fillId="3" borderId="14" xfId="0" applyFont="1" applyFill="1" applyBorder="1" applyAlignment="1" applyProtection="1">
      <alignment horizontal="left" vertical="center"/>
      <protection locked="0"/>
    </xf>
    <xf numFmtId="0" fontId="36" fillId="0" borderId="0" xfId="0" applyFont="1" applyAlignment="1">
      <alignment horizontal="center" vertical="center"/>
    </xf>
    <xf numFmtId="0" fontId="38" fillId="0" borderId="0" xfId="0" applyFont="1" applyAlignment="1">
      <alignment vertical="center" wrapText="1"/>
    </xf>
    <xf numFmtId="0" fontId="0" fillId="0" borderId="0" xfId="0" applyAlignment="1" applyProtection="1">
      <alignment vertical="center"/>
      <protection locked="0"/>
    </xf>
    <xf numFmtId="0" fontId="0" fillId="0" borderId="14" xfId="0" applyBorder="1" applyAlignment="1">
      <alignment vertical="center"/>
    </xf>
    <xf numFmtId="0" fontId="24" fillId="3" borderId="19" xfId="0" applyFont="1" applyFill="1" applyBorder="1" applyAlignment="1" applyProtection="1">
      <alignment horizontal="left" vertical="center"/>
      <protection locked="0"/>
    </xf>
    <xf numFmtId="0" fontId="24" fillId="0" borderId="20" xfId="0" applyFont="1" applyBorder="1" applyAlignment="1">
      <alignment horizontal="center" vertical="center"/>
    </xf>
    <xf numFmtId="0" fontId="0" fillId="0" borderId="20" xfId="0" applyBorder="1" applyAlignment="1">
      <alignment vertical="center"/>
    </xf>
    <xf numFmtId="166" fontId="24" fillId="0" borderId="20" xfId="0" applyNumberFormat="1" applyFont="1" applyBorder="1" applyAlignment="1">
      <alignment vertical="center"/>
    </xf>
    <xf numFmtId="166" fontId="24" fillId="0" borderId="21" xfId="0" applyNumberFormat="1" applyFont="1" applyBorder="1" applyAlignment="1">
      <alignment vertical="center"/>
    </xf>
    <xf numFmtId="14" fontId="2" fillId="3" borderId="0" xfId="0" applyNumberFormat="1" applyFont="1" applyFill="1" applyAlignment="1" applyProtection="1">
      <alignment horizontal="left" vertical="center"/>
      <protection locked="0"/>
    </xf>
    <xf numFmtId="4" fontId="41" fillId="3" borderId="22" xfId="0" applyNumberFormat="1" applyFont="1" applyFill="1" applyBorder="1" applyAlignment="1" applyProtection="1">
      <alignment vertical="center"/>
      <protection locked="0"/>
    </xf>
    <xf numFmtId="0" fontId="23" fillId="0" borderId="22" xfId="0" applyFont="1" applyBorder="1" applyAlignment="1">
      <alignment horizontal="center" vertical="center"/>
    </xf>
    <xf numFmtId="49" fontId="23" fillId="0" borderId="22" xfId="0" applyNumberFormat="1" applyFont="1" applyBorder="1" applyAlignment="1">
      <alignment horizontal="left" vertical="center" wrapText="1"/>
    </xf>
    <xf numFmtId="0" fontId="41" fillId="0" borderId="22" xfId="0" applyFont="1" applyBorder="1" applyAlignment="1">
      <alignment horizontal="left" vertical="center" wrapText="1"/>
    </xf>
    <xf numFmtId="0" fontId="23" fillId="0" borderId="22" xfId="0" applyFont="1" applyBorder="1" applyAlignment="1">
      <alignment horizontal="center" vertical="center" wrapText="1"/>
    </xf>
    <xf numFmtId="0" fontId="11" fillId="0" borderId="0" xfId="0" applyFont="1" applyAlignment="1">
      <alignment horizontal="left" vertical="center" wrapText="1"/>
    </xf>
    <xf numFmtId="0" fontId="12" fillId="0" borderId="0" xfId="0" applyFont="1" applyAlignment="1">
      <alignment horizontal="left" vertical="center" wrapText="1"/>
    </xf>
    <xf numFmtId="0" fontId="23" fillId="0" borderId="22" xfId="0" applyFont="1" applyBorder="1" applyAlignment="1">
      <alignment horizontal="left" vertical="center" wrapText="1"/>
    </xf>
    <xf numFmtId="0" fontId="36" fillId="0" borderId="22" xfId="0" applyFont="1" applyBorder="1" applyAlignment="1">
      <alignment horizontal="center" vertical="center"/>
    </xf>
    <xf numFmtId="49" fontId="36" fillId="0" borderId="22" xfId="0" applyNumberFormat="1" applyFont="1" applyBorder="1" applyAlignment="1">
      <alignment horizontal="left" vertical="center" wrapText="1"/>
    </xf>
    <xf numFmtId="0" fontId="36" fillId="0" borderId="22" xfId="0" applyFont="1" applyBorder="1" applyAlignment="1">
      <alignment horizontal="left" vertical="center" wrapText="1"/>
    </xf>
    <xf numFmtId="0" fontId="36" fillId="0" borderId="22" xfId="0" applyFont="1" applyBorder="1" applyAlignment="1">
      <alignment horizontal="center" vertical="center" wrapText="1"/>
    </xf>
    <xf numFmtId="0" fontId="40" fillId="0" borderId="22" xfId="0" applyFont="1" applyBorder="1" applyAlignment="1">
      <alignment horizontal="left" vertical="center" wrapText="1"/>
    </xf>
    <xf numFmtId="0" fontId="41" fillId="0" borderId="22" xfId="0" applyFont="1" applyBorder="1" applyAlignment="1">
      <alignment horizontal="center" vertical="center"/>
    </xf>
    <xf numFmtId="0" fontId="42" fillId="0" borderId="22" xfId="0" applyFont="1" applyBorder="1" applyAlignment="1">
      <alignment horizontal="center" vertical="center"/>
    </xf>
    <xf numFmtId="49" fontId="42" fillId="0" borderId="22" xfId="0" applyNumberFormat="1" applyFont="1" applyBorder="1" applyAlignment="1">
      <alignment horizontal="left" vertical="center" wrapText="1"/>
    </xf>
    <xf numFmtId="0" fontId="41" fillId="0" borderId="22" xfId="0" applyFont="1" applyBorder="1" applyAlignment="1">
      <alignment horizontal="center" vertical="center" wrapText="1"/>
    </xf>
    <xf numFmtId="167" fontId="23" fillId="0" borderId="22" xfId="0" applyNumberFormat="1" applyFont="1" applyBorder="1" applyAlignment="1">
      <alignment vertical="center"/>
    </xf>
    <xf numFmtId="4" fontId="23" fillId="6" borderId="22" xfId="0" applyNumberFormat="1" applyFont="1" applyFill="1" applyBorder="1" applyAlignment="1">
      <alignment vertical="center"/>
    </xf>
    <xf numFmtId="4" fontId="23" fillId="0" borderId="22" xfId="0" applyNumberFormat="1" applyFont="1" applyBorder="1" applyAlignment="1">
      <alignment vertical="center"/>
    </xf>
    <xf numFmtId="4" fontId="0" fillId="0" borderId="0" xfId="0" applyNumberFormat="1"/>
    <xf numFmtId="4" fontId="0" fillId="0" borderId="2" xfId="0" applyNumberFormat="1" applyBorder="1"/>
    <xf numFmtId="4" fontId="0" fillId="0" borderId="12" xfId="0" applyNumberFormat="1" applyBorder="1" applyAlignment="1">
      <alignment vertical="center"/>
    </xf>
    <xf numFmtId="4" fontId="4" fillId="5" borderId="7" xfId="0" applyNumberFormat="1" applyFont="1" applyFill="1" applyBorder="1" applyAlignment="1">
      <alignment horizontal="center" vertical="center"/>
    </xf>
    <xf numFmtId="4" fontId="0" fillId="0" borderId="4" xfId="0" applyNumberFormat="1" applyBorder="1" applyAlignment="1">
      <alignment vertical="center"/>
    </xf>
    <xf numFmtId="4" fontId="0" fillId="0" borderId="5" xfId="0" applyNumberFormat="1" applyBorder="1" applyAlignment="1">
      <alignment vertical="center"/>
    </xf>
    <xf numFmtId="4" fontId="0" fillId="0" borderId="10" xfId="0" applyNumberFormat="1" applyBorder="1" applyAlignment="1">
      <alignment vertical="center"/>
    </xf>
    <xf numFmtId="4" fontId="0" fillId="0" borderId="2" xfId="0" applyNumberFormat="1" applyBorder="1" applyAlignment="1">
      <alignment vertical="center"/>
    </xf>
    <xf numFmtId="4" fontId="0" fillId="5" borderId="0" xfId="0" applyNumberFormat="1" applyFill="1" applyAlignment="1">
      <alignment vertical="center"/>
    </xf>
    <xf numFmtId="4" fontId="23" fillId="5" borderId="17" xfId="0" applyNumberFormat="1" applyFont="1" applyFill="1" applyBorder="1" applyAlignment="1">
      <alignment horizontal="center" vertical="center" wrapText="1"/>
    </xf>
    <xf numFmtId="4" fontId="8" fillId="0" borderId="0" xfId="0" applyNumberFormat="1" applyFont="1"/>
    <xf numFmtId="4" fontId="9" fillId="0" borderId="0" xfId="0" applyNumberFormat="1" applyFont="1" applyAlignment="1">
      <alignment horizontal="left" vertical="center"/>
    </xf>
    <xf numFmtId="4" fontId="10" fillId="0" borderId="0" xfId="0" applyNumberFormat="1" applyFont="1" applyAlignment="1">
      <alignment vertical="center"/>
    </xf>
    <xf numFmtId="4" fontId="11" fillId="0" borderId="0" xfId="0" applyNumberFormat="1" applyFont="1" applyAlignment="1">
      <alignment vertical="center"/>
    </xf>
    <xf numFmtId="4" fontId="12" fillId="0" borderId="0" xfId="0" applyNumberFormat="1" applyFont="1" applyAlignment="1">
      <alignment vertical="center"/>
    </xf>
    <xf numFmtId="4" fontId="36" fillId="0" borderId="22" xfId="0" applyNumberFormat="1" applyFont="1" applyBorder="1" applyAlignment="1">
      <alignment vertical="center"/>
    </xf>
    <xf numFmtId="4" fontId="41" fillId="0" borderId="22" xfId="0" applyNumberFormat="1" applyFont="1" applyBorder="1" applyAlignment="1">
      <alignment vertical="center"/>
    </xf>
    <xf numFmtId="0" fontId="6" fillId="0" borderId="0" xfId="0" applyFont="1" applyAlignment="1">
      <alignment horizontal="left" wrapText="1"/>
    </xf>
    <xf numFmtId="0" fontId="0" fillId="6" borderId="0" xfId="0" applyFill="1" applyAlignment="1">
      <alignment vertical="center"/>
    </xf>
    <xf numFmtId="0" fontId="1" fillId="6" borderId="0" xfId="0" applyFont="1" applyFill="1" applyAlignment="1">
      <alignment horizontal="left" vertical="center"/>
    </xf>
    <xf numFmtId="0" fontId="2" fillId="6" borderId="0" xfId="0" applyFont="1" applyFill="1" applyAlignment="1">
      <alignment horizontal="left" vertical="center"/>
    </xf>
    <xf numFmtId="0" fontId="43" fillId="6" borderId="0" xfId="0" applyFont="1" applyFill="1" applyAlignment="1">
      <alignment horizontal="left" vertical="center"/>
    </xf>
    <xf numFmtId="4" fontId="0" fillId="6" borderId="0" xfId="0" applyNumberFormat="1" applyFill="1" applyAlignment="1">
      <alignment vertical="center"/>
    </xf>
    <xf numFmtId="0" fontId="14" fillId="2" borderId="0" xfId="0" applyFont="1" applyFill="1" applyAlignment="1">
      <alignment horizontal="center" vertical="center"/>
    </xf>
    <xf numFmtId="0" fontId="0" fillId="0" borderId="0" xfId="0"/>
    <xf numFmtId="4" fontId="29" fillId="0" borderId="0" xfId="0" applyNumberFormat="1" applyFont="1" applyAlignment="1">
      <alignment vertical="center"/>
    </xf>
    <xf numFmtId="0" fontId="29" fillId="0" borderId="0" xfId="0" applyFont="1" applyAlignment="1">
      <alignment vertical="center"/>
    </xf>
    <xf numFmtId="0" fontId="28" fillId="0" borderId="0" xfId="0" applyFont="1" applyAlignment="1">
      <alignment horizontal="left" vertical="center" wrapText="1"/>
    </xf>
    <xf numFmtId="4" fontId="25" fillId="0" borderId="0" xfId="0" applyNumberFormat="1" applyFont="1" applyAlignment="1">
      <alignment horizontal="right" vertical="center"/>
    </xf>
    <xf numFmtId="4" fontId="25" fillId="0" borderId="0" xfId="0" applyNumberFormat="1" applyFont="1" applyAlignment="1">
      <alignment vertical="center"/>
    </xf>
    <xf numFmtId="0" fontId="23" fillId="5" borderId="6" xfId="0" applyFont="1" applyFill="1" applyBorder="1" applyAlignment="1">
      <alignment horizontal="center" vertical="center"/>
    </xf>
    <xf numFmtId="0" fontId="23" fillId="5" borderId="7" xfId="0" applyFont="1" applyFill="1" applyBorder="1" applyAlignment="1">
      <alignment horizontal="left" vertical="center"/>
    </xf>
    <xf numFmtId="0" fontId="23" fillId="5" borderId="7" xfId="0" applyFont="1" applyFill="1" applyBorder="1" applyAlignment="1">
      <alignment horizontal="center" vertical="center"/>
    </xf>
    <xf numFmtId="0" fontId="23" fillId="5" borderId="7" xfId="0" applyFont="1" applyFill="1" applyBorder="1" applyAlignment="1">
      <alignment horizontal="right" vertical="center"/>
    </xf>
    <xf numFmtId="0" fontId="23" fillId="5" borderId="8" xfId="0" applyFont="1" applyFill="1" applyBorder="1" applyAlignment="1">
      <alignment horizontal="left"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22" fillId="0" borderId="14" xfId="0" applyFont="1" applyBorder="1" applyAlignment="1">
      <alignment horizontal="left" vertical="center"/>
    </xf>
    <xf numFmtId="0" fontId="22" fillId="0" borderId="0" xfId="0" applyFont="1" applyAlignment="1">
      <alignment horizontal="left" vertical="center"/>
    </xf>
    <xf numFmtId="4" fontId="19"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0" fontId="4" fillId="4" borderId="7" xfId="0" applyFont="1" applyFill="1" applyBorder="1" applyAlignment="1">
      <alignment horizontal="left" vertical="center"/>
    </xf>
    <xf numFmtId="0" fontId="0" fillId="4" borderId="7" xfId="0" applyFill="1" applyBorder="1" applyAlignment="1">
      <alignment vertical="center"/>
    </xf>
    <xf numFmtId="4" fontId="4" fillId="4" borderId="7" xfId="0" applyNumberFormat="1" applyFont="1" applyFill="1" applyBorder="1" applyAlignment="1">
      <alignment vertical="center"/>
    </xf>
    <xf numFmtId="0" fontId="0" fillId="4" borderId="8" xfId="0" applyFill="1" applyBorder="1" applyAlignment="1">
      <alignmen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top" wrapText="1"/>
    </xf>
    <xf numFmtId="49" fontId="2" fillId="3"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protection locked="0"/>
    </xf>
    <xf numFmtId="0" fontId="2" fillId="0" borderId="0" xfId="0" applyFont="1" applyAlignment="1">
      <alignment horizontal="left" vertical="center" wrapText="1"/>
    </xf>
    <xf numFmtId="4" fontId="18" fillId="0" borderId="5" xfId="0" applyNumberFormat="1" applyFont="1" applyBorder="1" applyAlignment="1">
      <alignment vertical="center"/>
    </xf>
    <xf numFmtId="0" fontId="0" fillId="0" borderId="5" xfId="0" applyBorder="1" applyAlignment="1">
      <alignment vertical="center"/>
    </xf>
    <xf numFmtId="0" fontId="1" fillId="0" borderId="0" xfId="0" applyFont="1" applyAlignment="1">
      <alignment horizontal="right" vertical="center"/>
    </xf>
    <xf numFmtId="0" fontId="0" fillId="0" borderId="0" xfId="0"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43" fillId="6" borderId="0" xfId="0" applyFont="1" applyFill="1" applyAlignment="1">
      <alignment horizontal="left" vertical="center"/>
    </xf>
    <xf numFmtId="0" fontId="6" fillId="0" borderId="12" xfId="0" applyFont="1" applyBorder="1" applyAlignment="1">
      <alignment horizontal="left" wrapText="1"/>
    </xf>
    <xf numFmtId="0" fontId="6" fillId="0" borderId="17" xfId="0" applyFont="1" applyBorder="1" applyAlignment="1">
      <alignment horizontal="left" vertical="center" wrapText="1"/>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98"/>
  <sheetViews>
    <sheetView showGridLines="0" topLeftCell="A78" zoomScaleNormal="100" workbookViewId="0">
      <selection activeCell="BE5" sqref="BE5:BE34"/>
    </sheetView>
  </sheetViews>
  <sheetFormatPr defaultRowHeight="10.199999999999999" x14ac:dyDescent="0.2"/>
  <cols>
    <col min="1" max="1" width="8.28515625" customWidth="1"/>
    <col min="2" max="2" width="1.7109375" customWidth="1"/>
    <col min="3" max="3" width="4.140625" customWidth="1"/>
    <col min="4" max="33" width="2.7109375" customWidth="1"/>
    <col min="34" max="34" width="3.28515625" customWidth="1"/>
    <col min="35" max="35" width="31.7109375" customWidth="1"/>
    <col min="36" max="37" width="2.42578125" customWidth="1"/>
    <col min="38" max="38" width="8.28515625" customWidth="1"/>
    <col min="39" max="39" width="3.28515625" customWidth="1"/>
    <col min="40" max="40" width="13.28515625" customWidth="1"/>
    <col min="41" max="41" width="7.42578125" customWidth="1"/>
    <col min="42" max="42" width="4.140625" customWidth="1"/>
    <col min="43" max="43" width="15.7109375" hidden="1" customWidth="1"/>
    <col min="44" max="44" width="13.7109375" customWidth="1"/>
    <col min="45" max="47" width="25.85546875" hidden="1" customWidth="1"/>
    <col min="48" max="49" width="21.7109375" hidden="1" customWidth="1"/>
    <col min="50" max="51" width="25" hidden="1" customWidth="1"/>
    <col min="52" max="52" width="21.7109375" hidden="1" customWidth="1"/>
    <col min="53" max="53" width="19.140625" hidden="1" customWidth="1"/>
    <col min="54" max="54" width="25" hidden="1" customWidth="1"/>
    <col min="55" max="55" width="21.7109375" hidden="1" customWidth="1"/>
    <col min="56" max="56" width="19.140625" hidden="1" customWidth="1"/>
    <col min="57" max="57" width="66.42578125" customWidth="1"/>
    <col min="71" max="91" width="9.28515625" hidden="1"/>
  </cols>
  <sheetData>
    <row r="1" spans="1:74" x14ac:dyDescent="0.2">
      <c r="A1" s="16" t="s">
        <v>0</v>
      </c>
      <c r="AZ1" s="16" t="s">
        <v>1</v>
      </c>
      <c r="BA1" s="16" t="s">
        <v>2</v>
      </c>
      <c r="BB1" s="16" t="s">
        <v>1</v>
      </c>
      <c r="BT1" s="16" t="s">
        <v>3</v>
      </c>
      <c r="BU1" s="16" t="s">
        <v>3</v>
      </c>
      <c r="BV1" s="16" t="s">
        <v>4</v>
      </c>
    </row>
    <row r="2" spans="1:74" ht="36.9" customHeight="1" x14ac:dyDescent="0.2">
      <c r="AR2" s="224" t="s">
        <v>5</v>
      </c>
      <c r="AS2" s="225"/>
      <c r="AT2" s="225"/>
      <c r="AU2" s="225"/>
      <c r="AV2" s="225"/>
      <c r="AW2" s="225"/>
      <c r="AX2" s="225"/>
      <c r="AY2" s="225"/>
      <c r="AZ2" s="225"/>
      <c r="BA2" s="225"/>
      <c r="BB2" s="225"/>
      <c r="BC2" s="225"/>
      <c r="BD2" s="225"/>
      <c r="BE2" s="225"/>
      <c r="BS2" s="17" t="s">
        <v>6</v>
      </c>
      <c r="BT2" s="17" t="s">
        <v>7</v>
      </c>
    </row>
    <row r="3" spans="1:74" ht="6.9" customHeight="1" x14ac:dyDescent="0.2">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pans="1:74" ht="24.9" customHeight="1" x14ac:dyDescent="0.2">
      <c r="B4" s="20"/>
      <c r="D4" s="21" t="s">
        <v>177</v>
      </c>
      <c r="AR4" s="20"/>
      <c r="AS4" s="22" t="s">
        <v>9</v>
      </c>
      <c r="BE4" s="23" t="s">
        <v>10</v>
      </c>
      <c r="BS4" s="17" t="s">
        <v>11</v>
      </c>
    </row>
    <row r="5" spans="1:74" ht="12" customHeight="1" x14ac:dyDescent="0.2">
      <c r="B5" s="20"/>
      <c r="D5" s="24" t="s">
        <v>180</v>
      </c>
      <c r="K5" s="255" t="s">
        <v>182</v>
      </c>
      <c r="L5" s="225"/>
      <c r="M5" s="225"/>
      <c r="N5" s="225"/>
      <c r="O5" s="225"/>
      <c r="P5" s="225"/>
      <c r="Q5" s="225"/>
      <c r="R5" s="225"/>
      <c r="S5" s="225"/>
      <c r="T5" s="225"/>
      <c r="U5" s="225"/>
      <c r="V5" s="225"/>
      <c r="W5" s="225"/>
      <c r="X5" s="225"/>
      <c r="Y5" s="225"/>
      <c r="Z5" s="225"/>
      <c r="AA5" s="225"/>
      <c r="AB5" s="225"/>
      <c r="AC5" s="225"/>
      <c r="AD5" s="225"/>
      <c r="AE5" s="225"/>
      <c r="AF5" s="225"/>
      <c r="AG5" s="225"/>
      <c r="AH5" s="225"/>
      <c r="AI5" s="225"/>
      <c r="AJ5" s="225"/>
      <c r="AR5" s="20"/>
      <c r="BE5" s="252" t="s">
        <v>12</v>
      </c>
      <c r="BS5" s="17" t="s">
        <v>6</v>
      </c>
    </row>
    <row r="6" spans="1:74" ht="36.9" customHeight="1" x14ac:dyDescent="0.2">
      <c r="B6" s="20"/>
      <c r="D6" s="26" t="s">
        <v>178</v>
      </c>
      <c r="K6" s="256" t="s">
        <v>183</v>
      </c>
      <c r="L6" s="225"/>
      <c r="M6" s="225"/>
      <c r="N6" s="225"/>
      <c r="O6" s="225"/>
      <c r="P6" s="225"/>
      <c r="Q6" s="225"/>
      <c r="R6" s="225"/>
      <c r="S6" s="225"/>
      <c r="T6" s="225"/>
      <c r="U6" s="225"/>
      <c r="V6" s="225"/>
      <c r="W6" s="225"/>
      <c r="X6" s="225"/>
      <c r="Y6" s="225"/>
      <c r="Z6" s="225"/>
      <c r="AA6" s="225"/>
      <c r="AB6" s="225"/>
      <c r="AC6" s="225"/>
      <c r="AD6" s="225"/>
      <c r="AE6" s="225"/>
      <c r="AF6" s="225"/>
      <c r="AG6" s="225"/>
      <c r="AH6" s="225"/>
      <c r="AI6" s="225"/>
      <c r="AJ6" s="225"/>
      <c r="AR6" s="20"/>
      <c r="BE6" s="253"/>
      <c r="BS6" s="17" t="s">
        <v>6</v>
      </c>
    </row>
    <row r="7" spans="1:74" ht="12" customHeight="1" x14ac:dyDescent="0.2">
      <c r="B7" s="20"/>
      <c r="D7" s="27" t="s">
        <v>14</v>
      </c>
      <c r="K7" s="25" t="s">
        <v>1</v>
      </c>
      <c r="AK7" s="27" t="s">
        <v>15</v>
      </c>
      <c r="AN7" s="25" t="s">
        <v>1</v>
      </c>
      <c r="AR7" s="20"/>
      <c r="BE7" s="253"/>
      <c r="BS7" s="17" t="s">
        <v>6</v>
      </c>
    </row>
    <row r="8" spans="1:74" ht="12" customHeight="1" x14ac:dyDescent="0.2">
      <c r="B8" s="20"/>
      <c r="D8" s="27" t="s">
        <v>16</v>
      </c>
      <c r="K8" s="25" t="s">
        <v>17</v>
      </c>
      <c r="AK8" s="27" t="s">
        <v>18</v>
      </c>
      <c r="AN8" s="180">
        <v>45407</v>
      </c>
      <c r="AR8" s="20"/>
      <c r="BE8" s="253"/>
      <c r="BS8" s="17" t="s">
        <v>6</v>
      </c>
    </row>
    <row r="9" spans="1:74" ht="14.4" customHeight="1" x14ac:dyDescent="0.2">
      <c r="B9" s="20"/>
      <c r="AR9" s="20"/>
      <c r="BE9" s="253"/>
      <c r="BS9" s="17" t="s">
        <v>6</v>
      </c>
    </row>
    <row r="10" spans="1:74" ht="12" customHeight="1" x14ac:dyDescent="0.2">
      <c r="B10" s="20"/>
      <c r="D10" s="27" t="s">
        <v>19</v>
      </c>
      <c r="AK10" s="27" t="s">
        <v>20</v>
      </c>
      <c r="AN10" s="25" t="s">
        <v>21</v>
      </c>
      <c r="AR10" s="20"/>
      <c r="BE10" s="253"/>
      <c r="BS10" s="17" t="s">
        <v>6</v>
      </c>
    </row>
    <row r="11" spans="1:74" ht="18.45" customHeight="1" x14ac:dyDescent="0.2">
      <c r="B11" s="20"/>
      <c r="E11" s="25" t="s">
        <v>22</v>
      </c>
      <c r="AK11" s="27" t="s">
        <v>23</v>
      </c>
      <c r="AN11" s="25" t="s">
        <v>24</v>
      </c>
      <c r="AR11" s="20"/>
      <c r="BE11" s="253"/>
      <c r="BS11" s="17" t="s">
        <v>6</v>
      </c>
    </row>
    <row r="12" spans="1:74" ht="6.9" customHeight="1" x14ac:dyDescent="0.2">
      <c r="B12" s="20"/>
      <c r="AR12" s="20"/>
      <c r="BE12" s="253"/>
      <c r="BS12" s="17" t="s">
        <v>6</v>
      </c>
    </row>
    <row r="13" spans="1:74" ht="12" customHeight="1" x14ac:dyDescent="0.2">
      <c r="B13" s="20"/>
      <c r="D13" s="27" t="s">
        <v>25</v>
      </c>
      <c r="AK13" s="27" t="s">
        <v>20</v>
      </c>
      <c r="AN13" s="28" t="s">
        <v>26</v>
      </c>
      <c r="AR13" s="20"/>
      <c r="BE13" s="253"/>
      <c r="BS13" s="17" t="s">
        <v>6</v>
      </c>
    </row>
    <row r="14" spans="1:74" ht="13.2" x14ac:dyDescent="0.2">
      <c r="B14" s="20"/>
      <c r="E14" s="257" t="s">
        <v>26</v>
      </c>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27" t="s">
        <v>23</v>
      </c>
      <c r="AN14" s="28" t="s">
        <v>26</v>
      </c>
      <c r="AR14" s="20"/>
      <c r="BE14" s="253"/>
      <c r="BS14" s="17" t="s">
        <v>6</v>
      </c>
    </row>
    <row r="15" spans="1:74" ht="6.9" customHeight="1" x14ac:dyDescent="0.2">
      <c r="B15" s="20"/>
      <c r="AR15" s="20"/>
      <c r="BE15" s="253"/>
      <c r="BS15" s="17" t="s">
        <v>3</v>
      </c>
    </row>
    <row r="16" spans="1:74" ht="12" customHeight="1" x14ac:dyDescent="0.2">
      <c r="B16" s="20"/>
      <c r="D16" s="27"/>
      <c r="AK16" s="27" t="s">
        <v>20</v>
      </c>
      <c r="AN16" s="25">
        <v>14889749</v>
      </c>
      <c r="AR16" s="20"/>
      <c r="BE16" s="253"/>
      <c r="BS16" s="17" t="s">
        <v>3</v>
      </c>
    </row>
    <row r="17" spans="2:71" ht="18.45" customHeight="1" x14ac:dyDescent="0.2">
      <c r="B17" s="20"/>
      <c r="E17" s="25"/>
      <c r="AK17" s="27" t="s">
        <v>23</v>
      </c>
      <c r="AN17" s="25" t="s">
        <v>187</v>
      </c>
      <c r="AR17" s="20"/>
      <c r="BE17" s="253"/>
      <c r="BS17" s="17" t="s">
        <v>28</v>
      </c>
    </row>
    <row r="18" spans="2:71" ht="6.9" customHeight="1" x14ac:dyDescent="0.2">
      <c r="B18" s="20"/>
      <c r="AR18" s="20"/>
      <c r="BE18" s="253"/>
      <c r="BS18" s="17" t="s">
        <v>6</v>
      </c>
    </row>
    <row r="19" spans="2:71" ht="12" customHeight="1" x14ac:dyDescent="0.2">
      <c r="B19" s="20"/>
      <c r="D19" s="27" t="s">
        <v>29</v>
      </c>
      <c r="AK19" s="27" t="s">
        <v>20</v>
      </c>
      <c r="AN19" s="25" t="s">
        <v>1</v>
      </c>
      <c r="AR19" s="20"/>
      <c r="BE19" s="253"/>
      <c r="BS19" s="17" t="s">
        <v>6</v>
      </c>
    </row>
    <row r="20" spans="2:71" ht="18.45" customHeight="1" x14ac:dyDescent="0.2">
      <c r="B20" s="20"/>
      <c r="E20" s="25" t="s">
        <v>246</v>
      </c>
      <c r="AK20" s="27" t="s">
        <v>23</v>
      </c>
      <c r="AN20" s="25" t="s">
        <v>1</v>
      </c>
      <c r="AR20" s="20"/>
      <c r="BE20" s="253"/>
      <c r="BS20" s="17" t="s">
        <v>3</v>
      </c>
    </row>
    <row r="21" spans="2:71" ht="6.9" customHeight="1" x14ac:dyDescent="0.2">
      <c r="B21" s="20"/>
      <c r="AR21" s="20"/>
      <c r="BE21" s="253"/>
    </row>
    <row r="22" spans="2:71" ht="12" customHeight="1" x14ac:dyDescent="0.2">
      <c r="B22" s="20"/>
      <c r="D22" s="27" t="s">
        <v>30</v>
      </c>
      <c r="AR22" s="20"/>
      <c r="BE22" s="253"/>
    </row>
    <row r="23" spans="2:71" ht="47.25" customHeight="1" x14ac:dyDescent="0.2">
      <c r="B23" s="20"/>
      <c r="E23" s="259"/>
      <c r="F23" s="259"/>
      <c r="G23" s="259"/>
      <c r="H23" s="259"/>
      <c r="I23" s="259"/>
      <c r="J23" s="259"/>
      <c r="K23" s="259"/>
      <c r="L23" s="259"/>
      <c r="M23" s="259"/>
      <c r="N23" s="259"/>
      <c r="O23" s="259"/>
      <c r="P23" s="259"/>
      <c r="Q23" s="259"/>
      <c r="R23" s="259"/>
      <c r="S23" s="259"/>
      <c r="T23" s="259"/>
      <c r="U23" s="259"/>
      <c r="V23" s="259"/>
      <c r="W23" s="259"/>
      <c r="X23" s="259"/>
      <c r="Y23" s="259"/>
      <c r="Z23" s="259"/>
      <c r="AA23" s="259"/>
      <c r="AB23" s="259"/>
      <c r="AC23" s="259"/>
      <c r="AD23" s="259"/>
      <c r="AE23" s="259"/>
      <c r="AF23" s="259"/>
      <c r="AG23" s="259"/>
      <c r="AH23" s="259"/>
      <c r="AI23" s="259"/>
      <c r="AJ23" s="259"/>
      <c r="AK23" s="259"/>
      <c r="AL23" s="259"/>
      <c r="AM23" s="259"/>
      <c r="AN23" s="259"/>
      <c r="AR23" s="20"/>
      <c r="BE23" s="253"/>
    </row>
    <row r="24" spans="2:71" ht="6.9" customHeight="1" x14ac:dyDescent="0.2">
      <c r="B24" s="20"/>
      <c r="AR24" s="20"/>
      <c r="BE24" s="253"/>
    </row>
    <row r="25" spans="2:71" ht="6.9" customHeight="1" x14ac:dyDescent="0.2">
      <c r="B25" s="2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R25" s="20"/>
      <c r="BE25" s="253"/>
    </row>
    <row r="26" spans="2:71" s="1" customFormat="1" ht="25.95" customHeight="1" x14ac:dyDescent="0.2">
      <c r="B26" s="31"/>
      <c r="D26" s="32" t="s">
        <v>31</v>
      </c>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260">
        <f>ROUND(AG94,2)</f>
        <v>0</v>
      </c>
      <c r="AL26" s="261"/>
      <c r="AM26" s="261"/>
      <c r="AN26" s="261"/>
      <c r="AO26" s="261"/>
      <c r="AR26" s="31"/>
      <c r="BE26" s="253"/>
    </row>
    <row r="27" spans="2:71" s="1" customFormat="1" ht="6.9" customHeight="1" x14ac:dyDescent="0.2">
      <c r="B27" s="31"/>
      <c r="AR27" s="31"/>
      <c r="BE27" s="253"/>
    </row>
    <row r="28" spans="2:71" s="1" customFormat="1" ht="13.2" x14ac:dyDescent="0.2">
      <c r="B28" s="31"/>
      <c r="L28" s="262" t="s">
        <v>32</v>
      </c>
      <c r="M28" s="262"/>
      <c r="N28" s="262"/>
      <c r="O28" s="262"/>
      <c r="P28" s="262"/>
      <c r="W28" s="262" t="s">
        <v>33</v>
      </c>
      <c r="X28" s="262"/>
      <c r="Y28" s="262"/>
      <c r="Z28" s="262"/>
      <c r="AA28" s="262"/>
      <c r="AB28" s="262"/>
      <c r="AC28" s="262"/>
      <c r="AD28" s="262"/>
      <c r="AE28" s="262"/>
      <c r="AK28" s="262" t="s">
        <v>34</v>
      </c>
      <c r="AL28" s="262"/>
      <c r="AM28" s="262"/>
      <c r="AN28" s="262"/>
      <c r="AO28" s="262"/>
      <c r="AR28" s="31"/>
      <c r="BE28" s="253"/>
    </row>
    <row r="29" spans="2:71" s="2" customFormat="1" ht="14.4" customHeight="1" x14ac:dyDescent="0.2">
      <c r="B29" s="35"/>
      <c r="D29" s="27" t="s">
        <v>35</v>
      </c>
      <c r="F29" s="27" t="s">
        <v>36</v>
      </c>
      <c r="L29" s="247">
        <v>0.21</v>
      </c>
      <c r="M29" s="246"/>
      <c r="N29" s="246"/>
      <c r="O29" s="246"/>
      <c r="P29" s="246"/>
      <c r="W29" s="245">
        <f>ROUND(AZ94, 2)</f>
        <v>0</v>
      </c>
      <c r="X29" s="246"/>
      <c r="Y29" s="246"/>
      <c r="Z29" s="246"/>
      <c r="AA29" s="246"/>
      <c r="AB29" s="246"/>
      <c r="AC29" s="246"/>
      <c r="AD29" s="246"/>
      <c r="AE29" s="246"/>
      <c r="AK29" s="245">
        <f>ROUND(AV94, 2)</f>
        <v>0</v>
      </c>
      <c r="AL29" s="246"/>
      <c r="AM29" s="246"/>
      <c r="AN29" s="246"/>
      <c r="AO29" s="246"/>
      <c r="AR29" s="35"/>
      <c r="BE29" s="254"/>
    </row>
    <row r="30" spans="2:71" s="2" customFormat="1" ht="14.4" customHeight="1" x14ac:dyDescent="0.2">
      <c r="B30" s="35"/>
      <c r="F30" s="27" t="s">
        <v>37</v>
      </c>
      <c r="L30" s="247">
        <v>0.12</v>
      </c>
      <c r="M30" s="246"/>
      <c r="N30" s="246"/>
      <c r="O30" s="246"/>
      <c r="P30" s="246"/>
      <c r="W30" s="245">
        <f>ROUND(BA94, 2)</f>
        <v>0</v>
      </c>
      <c r="X30" s="246"/>
      <c r="Y30" s="246"/>
      <c r="Z30" s="246"/>
      <c r="AA30" s="246"/>
      <c r="AB30" s="246"/>
      <c r="AC30" s="246"/>
      <c r="AD30" s="246"/>
      <c r="AE30" s="246"/>
      <c r="AK30" s="245">
        <f>ROUND(AW94, 2)</f>
        <v>0</v>
      </c>
      <c r="AL30" s="246"/>
      <c r="AM30" s="246"/>
      <c r="AN30" s="246"/>
      <c r="AO30" s="246"/>
      <c r="AR30" s="35"/>
      <c r="BE30" s="254"/>
    </row>
    <row r="31" spans="2:71" s="2" customFormat="1" ht="14.4" hidden="1" customHeight="1" x14ac:dyDescent="0.2">
      <c r="B31" s="35"/>
      <c r="F31" s="27" t="s">
        <v>38</v>
      </c>
      <c r="L31" s="247">
        <v>0.21</v>
      </c>
      <c r="M31" s="246"/>
      <c r="N31" s="246"/>
      <c r="O31" s="246"/>
      <c r="P31" s="246"/>
      <c r="W31" s="245">
        <f>ROUND(BB94, 2)</f>
        <v>0</v>
      </c>
      <c r="X31" s="246"/>
      <c r="Y31" s="246"/>
      <c r="Z31" s="246"/>
      <c r="AA31" s="246"/>
      <c r="AB31" s="246"/>
      <c r="AC31" s="246"/>
      <c r="AD31" s="246"/>
      <c r="AE31" s="246"/>
      <c r="AK31" s="245">
        <v>0</v>
      </c>
      <c r="AL31" s="246"/>
      <c r="AM31" s="246"/>
      <c r="AN31" s="246"/>
      <c r="AO31" s="246"/>
      <c r="AR31" s="35"/>
      <c r="BE31" s="254"/>
    </row>
    <row r="32" spans="2:71" s="2" customFormat="1" ht="14.4" hidden="1" customHeight="1" x14ac:dyDescent="0.2">
      <c r="B32" s="35"/>
      <c r="F32" s="27" t="s">
        <v>39</v>
      </c>
      <c r="L32" s="247">
        <v>0.12</v>
      </c>
      <c r="M32" s="246"/>
      <c r="N32" s="246"/>
      <c r="O32" s="246"/>
      <c r="P32" s="246"/>
      <c r="W32" s="245">
        <f>ROUND(BC94, 2)</f>
        <v>0</v>
      </c>
      <c r="X32" s="246"/>
      <c r="Y32" s="246"/>
      <c r="Z32" s="246"/>
      <c r="AA32" s="246"/>
      <c r="AB32" s="246"/>
      <c r="AC32" s="246"/>
      <c r="AD32" s="246"/>
      <c r="AE32" s="246"/>
      <c r="AK32" s="245">
        <v>0</v>
      </c>
      <c r="AL32" s="246"/>
      <c r="AM32" s="246"/>
      <c r="AN32" s="246"/>
      <c r="AO32" s="246"/>
      <c r="AR32" s="35"/>
      <c r="BE32" s="254"/>
    </row>
    <row r="33" spans="2:57" s="2" customFormat="1" ht="14.4" hidden="1" customHeight="1" x14ac:dyDescent="0.2">
      <c r="B33" s="35"/>
      <c r="F33" s="27" t="s">
        <v>40</v>
      </c>
      <c r="L33" s="247">
        <v>0</v>
      </c>
      <c r="M33" s="246"/>
      <c r="N33" s="246"/>
      <c r="O33" s="246"/>
      <c r="P33" s="246"/>
      <c r="W33" s="245">
        <f>ROUND(BD94, 2)</f>
        <v>0</v>
      </c>
      <c r="X33" s="246"/>
      <c r="Y33" s="246"/>
      <c r="Z33" s="246"/>
      <c r="AA33" s="246"/>
      <c r="AB33" s="246"/>
      <c r="AC33" s="246"/>
      <c r="AD33" s="246"/>
      <c r="AE33" s="246"/>
      <c r="AK33" s="245">
        <v>0</v>
      </c>
      <c r="AL33" s="246"/>
      <c r="AM33" s="246"/>
      <c r="AN33" s="246"/>
      <c r="AO33" s="246"/>
      <c r="AR33" s="35"/>
      <c r="BE33" s="254"/>
    </row>
    <row r="34" spans="2:57" s="1" customFormat="1" ht="6.9" customHeight="1" x14ac:dyDescent="0.2">
      <c r="B34" s="31"/>
      <c r="AR34" s="31"/>
      <c r="BE34" s="253"/>
    </row>
    <row r="35" spans="2:57" s="1" customFormat="1" ht="25.95" customHeight="1" x14ac:dyDescent="0.2">
      <c r="B35" s="31"/>
      <c r="C35" s="36"/>
      <c r="D35" s="37" t="s">
        <v>41</v>
      </c>
      <c r="E35" s="38"/>
      <c r="F35" s="38"/>
      <c r="G35" s="38"/>
      <c r="H35" s="38"/>
      <c r="I35" s="38"/>
      <c r="J35" s="38"/>
      <c r="K35" s="38"/>
      <c r="L35" s="38"/>
      <c r="M35" s="38"/>
      <c r="N35" s="38"/>
      <c r="O35" s="38"/>
      <c r="P35" s="38"/>
      <c r="Q35" s="38"/>
      <c r="R35" s="38"/>
      <c r="S35" s="38"/>
      <c r="T35" s="39" t="s">
        <v>42</v>
      </c>
      <c r="U35" s="38"/>
      <c r="V35" s="38"/>
      <c r="W35" s="38"/>
      <c r="X35" s="248" t="s">
        <v>43</v>
      </c>
      <c r="Y35" s="249"/>
      <c r="Z35" s="249"/>
      <c r="AA35" s="249"/>
      <c r="AB35" s="249"/>
      <c r="AC35" s="38"/>
      <c r="AD35" s="38"/>
      <c r="AE35" s="38"/>
      <c r="AF35" s="38"/>
      <c r="AG35" s="38"/>
      <c r="AH35" s="38"/>
      <c r="AI35" s="38"/>
      <c r="AJ35" s="38"/>
      <c r="AK35" s="250">
        <f>SUM(AK26:AK33)</f>
        <v>0</v>
      </c>
      <c r="AL35" s="249"/>
      <c r="AM35" s="249"/>
      <c r="AN35" s="249"/>
      <c r="AO35" s="251"/>
      <c r="AP35" s="36"/>
      <c r="AQ35" s="36"/>
      <c r="AR35" s="31"/>
    </row>
    <row r="36" spans="2:57" s="1" customFormat="1" ht="6.9" customHeight="1" x14ac:dyDescent="0.2">
      <c r="B36" s="31"/>
      <c r="AR36" s="31"/>
    </row>
    <row r="37" spans="2:57" s="1" customFormat="1" ht="14.4" customHeight="1" x14ac:dyDescent="0.2">
      <c r="B37" s="31"/>
      <c r="AR37" s="31"/>
    </row>
    <row r="38" spans="2:57" ht="14.4" customHeight="1" x14ac:dyDescent="0.2">
      <c r="B38" s="20"/>
      <c r="AR38" s="20"/>
    </row>
    <row r="39" spans="2:57" ht="14.4" customHeight="1" x14ac:dyDescent="0.2">
      <c r="B39" s="20"/>
      <c r="AR39" s="20"/>
    </row>
    <row r="40" spans="2:57" ht="14.4" customHeight="1" x14ac:dyDescent="0.2">
      <c r="B40" s="20"/>
      <c r="AR40" s="20"/>
    </row>
    <row r="41" spans="2:57" ht="14.4" customHeight="1" x14ac:dyDescent="0.2">
      <c r="B41" s="20"/>
      <c r="AR41" s="20"/>
    </row>
    <row r="42" spans="2:57" ht="14.4" customHeight="1" x14ac:dyDescent="0.2">
      <c r="B42" s="20"/>
      <c r="AR42" s="20"/>
    </row>
    <row r="43" spans="2:57" ht="14.4" customHeight="1" x14ac:dyDescent="0.2">
      <c r="B43" s="20"/>
      <c r="AR43" s="20"/>
    </row>
    <row r="44" spans="2:57" ht="14.4" customHeight="1" x14ac:dyDescent="0.2">
      <c r="B44" s="20"/>
      <c r="AR44" s="20"/>
    </row>
    <row r="45" spans="2:57" ht="14.4" customHeight="1" x14ac:dyDescent="0.2">
      <c r="B45" s="20"/>
      <c r="AR45" s="20"/>
    </row>
    <row r="46" spans="2:57" ht="14.4" customHeight="1" x14ac:dyDescent="0.2">
      <c r="B46" s="20"/>
      <c r="AR46" s="20"/>
    </row>
    <row r="47" spans="2:57" ht="14.4" customHeight="1" x14ac:dyDescent="0.2">
      <c r="B47" s="20"/>
      <c r="AR47" s="20"/>
    </row>
    <row r="48" spans="2:57" ht="14.4" customHeight="1" x14ac:dyDescent="0.2">
      <c r="B48" s="20"/>
      <c r="AR48" s="20"/>
    </row>
    <row r="49" spans="2:44" s="1" customFormat="1" ht="14.4" customHeight="1" x14ac:dyDescent="0.2">
      <c r="B49" s="31"/>
      <c r="D49" s="40" t="s">
        <v>44</v>
      </c>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0" t="s">
        <v>45</v>
      </c>
      <c r="AI49" s="41"/>
      <c r="AJ49" s="41"/>
      <c r="AK49" s="41"/>
      <c r="AL49" s="41"/>
      <c r="AM49" s="41"/>
      <c r="AN49" s="41"/>
      <c r="AO49" s="41"/>
      <c r="AR49" s="31"/>
    </row>
    <row r="50" spans="2:44" x14ac:dyDescent="0.2">
      <c r="B50" s="20"/>
      <c r="AR50" s="20"/>
    </row>
    <row r="51" spans="2:44" x14ac:dyDescent="0.2">
      <c r="B51" s="20"/>
      <c r="AR51" s="20"/>
    </row>
    <row r="52" spans="2:44" x14ac:dyDescent="0.2">
      <c r="B52" s="20"/>
      <c r="AR52" s="20"/>
    </row>
    <row r="53" spans="2:44" x14ac:dyDescent="0.2">
      <c r="B53" s="20"/>
      <c r="AR53" s="20"/>
    </row>
    <row r="54" spans="2:44" x14ac:dyDescent="0.2">
      <c r="B54" s="20"/>
      <c r="AR54" s="20"/>
    </row>
    <row r="55" spans="2:44" x14ac:dyDescent="0.2">
      <c r="B55" s="20"/>
      <c r="AR55" s="20"/>
    </row>
    <row r="56" spans="2:44" x14ac:dyDescent="0.2">
      <c r="B56" s="20"/>
      <c r="AR56" s="20"/>
    </row>
    <row r="57" spans="2:44" x14ac:dyDescent="0.2">
      <c r="B57" s="20"/>
      <c r="AR57" s="20"/>
    </row>
    <row r="58" spans="2:44" x14ac:dyDescent="0.2">
      <c r="B58" s="20"/>
      <c r="AR58" s="20"/>
    </row>
    <row r="59" spans="2:44" x14ac:dyDescent="0.2">
      <c r="B59" s="20"/>
      <c r="AR59" s="20"/>
    </row>
    <row r="60" spans="2:44" s="1" customFormat="1" ht="13.2" x14ac:dyDescent="0.2">
      <c r="B60" s="31"/>
      <c r="D60" s="42" t="s">
        <v>46</v>
      </c>
      <c r="E60" s="33"/>
      <c r="F60" s="33"/>
      <c r="G60" s="33"/>
      <c r="H60" s="33"/>
      <c r="I60" s="33"/>
      <c r="J60" s="33"/>
      <c r="K60" s="33"/>
      <c r="L60" s="33"/>
      <c r="M60" s="33"/>
      <c r="N60" s="33"/>
      <c r="O60" s="33"/>
      <c r="P60" s="33"/>
      <c r="Q60" s="33"/>
      <c r="R60" s="33"/>
      <c r="S60" s="33"/>
      <c r="T60" s="33"/>
      <c r="U60" s="33"/>
      <c r="V60" s="42" t="s">
        <v>47</v>
      </c>
      <c r="W60" s="33"/>
      <c r="X60" s="33"/>
      <c r="Y60" s="33"/>
      <c r="Z60" s="33"/>
      <c r="AA60" s="33"/>
      <c r="AB60" s="33"/>
      <c r="AC60" s="33"/>
      <c r="AD60" s="33"/>
      <c r="AE60" s="33"/>
      <c r="AF60" s="33"/>
      <c r="AG60" s="33"/>
      <c r="AH60" s="42" t="s">
        <v>46</v>
      </c>
      <c r="AI60" s="33"/>
      <c r="AJ60" s="33"/>
      <c r="AK60" s="33"/>
      <c r="AL60" s="33"/>
      <c r="AM60" s="42" t="s">
        <v>47</v>
      </c>
      <c r="AN60" s="33"/>
      <c r="AO60" s="33"/>
      <c r="AR60" s="31"/>
    </row>
    <row r="61" spans="2:44" x14ac:dyDescent="0.2">
      <c r="B61" s="20"/>
      <c r="AR61" s="20"/>
    </row>
    <row r="62" spans="2:44" x14ac:dyDescent="0.2">
      <c r="B62" s="20"/>
      <c r="AR62" s="20"/>
    </row>
    <row r="63" spans="2:44" x14ac:dyDescent="0.2">
      <c r="B63" s="20"/>
      <c r="AR63" s="20"/>
    </row>
    <row r="64" spans="2:44" s="1" customFormat="1" ht="13.2" x14ac:dyDescent="0.2">
      <c r="B64" s="31"/>
      <c r="D64" s="40" t="s">
        <v>48</v>
      </c>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0" t="s">
        <v>49</v>
      </c>
      <c r="AI64" s="41"/>
      <c r="AJ64" s="41"/>
      <c r="AK64" s="41"/>
      <c r="AL64" s="41"/>
      <c r="AM64" s="41"/>
      <c r="AN64" s="41"/>
      <c r="AO64" s="41"/>
      <c r="AR64" s="31"/>
    </row>
    <row r="65" spans="2:44" x14ac:dyDescent="0.2">
      <c r="B65" s="20"/>
      <c r="AR65" s="20"/>
    </row>
    <row r="66" spans="2:44" x14ac:dyDescent="0.2">
      <c r="B66" s="20"/>
      <c r="AR66" s="20"/>
    </row>
    <row r="67" spans="2:44" x14ac:dyDescent="0.2">
      <c r="B67" s="20"/>
      <c r="AR67" s="20"/>
    </row>
    <row r="68" spans="2:44" x14ac:dyDescent="0.2">
      <c r="B68" s="20"/>
      <c r="AR68" s="20"/>
    </row>
    <row r="69" spans="2:44" x14ac:dyDescent="0.2">
      <c r="B69" s="20"/>
      <c r="AR69" s="20"/>
    </row>
    <row r="70" spans="2:44" x14ac:dyDescent="0.2">
      <c r="B70" s="20"/>
      <c r="AR70" s="20"/>
    </row>
    <row r="71" spans="2:44" x14ac:dyDescent="0.2">
      <c r="B71" s="20"/>
      <c r="AR71" s="20"/>
    </row>
    <row r="72" spans="2:44" x14ac:dyDescent="0.2">
      <c r="B72" s="20"/>
      <c r="AR72" s="20"/>
    </row>
    <row r="73" spans="2:44" x14ac:dyDescent="0.2">
      <c r="B73" s="20"/>
      <c r="AR73" s="20"/>
    </row>
    <row r="74" spans="2:44" x14ac:dyDescent="0.2">
      <c r="B74" s="20"/>
      <c r="AR74" s="20"/>
    </row>
    <row r="75" spans="2:44" s="1" customFormat="1" ht="13.2" x14ac:dyDescent="0.2">
      <c r="B75" s="31"/>
      <c r="D75" s="42" t="s">
        <v>46</v>
      </c>
      <c r="E75" s="33"/>
      <c r="F75" s="33"/>
      <c r="G75" s="33"/>
      <c r="H75" s="33"/>
      <c r="I75" s="33"/>
      <c r="J75" s="33"/>
      <c r="K75" s="33"/>
      <c r="L75" s="33"/>
      <c r="M75" s="33"/>
      <c r="N75" s="33"/>
      <c r="O75" s="33"/>
      <c r="P75" s="33"/>
      <c r="Q75" s="33"/>
      <c r="R75" s="33"/>
      <c r="S75" s="33"/>
      <c r="T75" s="33"/>
      <c r="U75" s="33"/>
      <c r="V75" s="42" t="s">
        <v>47</v>
      </c>
      <c r="W75" s="33"/>
      <c r="X75" s="33"/>
      <c r="Y75" s="33"/>
      <c r="Z75" s="33"/>
      <c r="AA75" s="33"/>
      <c r="AB75" s="33"/>
      <c r="AC75" s="33"/>
      <c r="AD75" s="33"/>
      <c r="AE75" s="33"/>
      <c r="AF75" s="33"/>
      <c r="AG75" s="33"/>
      <c r="AH75" s="42" t="s">
        <v>46</v>
      </c>
      <c r="AI75" s="33"/>
      <c r="AJ75" s="33"/>
      <c r="AK75" s="33"/>
      <c r="AL75" s="33"/>
      <c r="AM75" s="42" t="s">
        <v>47</v>
      </c>
      <c r="AN75" s="33"/>
      <c r="AO75" s="33"/>
      <c r="AR75" s="31"/>
    </row>
    <row r="76" spans="2:44" s="1" customFormat="1" x14ac:dyDescent="0.2">
      <c r="B76" s="31"/>
      <c r="AR76" s="31"/>
    </row>
    <row r="77" spans="2:44" s="1" customFormat="1" ht="6.9" customHeight="1" x14ac:dyDescent="0.2">
      <c r="B77" s="43"/>
      <c r="C77" s="44"/>
      <c r="D77" s="44"/>
      <c r="E77" s="44"/>
      <c r="F77" s="44"/>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31"/>
    </row>
    <row r="81" spans="1:91" s="1" customFormat="1" ht="6.9" customHeight="1" x14ac:dyDescent="0.2">
      <c r="B81" s="45"/>
      <c r="C81" s="46"/>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31"/>
    </row>
    <row r="82" spans="1:91" s="1" customFormat="1" ht="24.9" customHeight="1" x14ac:dyDescent="0.2">
      <c r="B82" s="31"/>
      <c r="C82" s="21" t="s">
        <v>181</v>
      </c>
      <c r="AR82" s="31"/>
    </row>
    <row r="83" spans="1:91" s="1" customFormat="1" ht="6.9" customHeight="1" x14ac:dyDescent="0.2">
      <c r="B83" s="31"/>
      <c r="AR83" s="31"/>
    </row>
    <row r="84" spans="1:91" s="3" customFormat="1" ht="12" customHeight="1" x14ac:dyDescent="0.2">
      <c r="B84" s="47"/>
      <c r="C84" s="24" t="s">
        <v>180</v>
      </c>
      <c r="L84" s="3" t="str">
        <f>K5</f>
        <v>IN210N230001</v>
      </c>
      <c r="AR84" s="47"/>
    </row>
    <row r="85" spans="1:91" s="4" customFormat="1" ht="36.9" customHeight="1" x14ac:dyDescent="0.2">
      <c r="B85" s="48"/>
      <c r="C85" s="49" t="s">
        <v>13</v>
      </c>
      <c r="L85" s="236" t="str">
        <f>K6</f>
        <v>Implementace SW ArcGIS</v>
      </c>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R85" s="48"/>
    </row>
    <row r="86" spans="1:91" s="1" customFormat="1" ht="6.9" customHeight="1" x14ac:dyDescent="0.2">
      <c r="B86" s="31"/>
      <c r="AR86" s="31"/>
    </row>
    <row r="87" spans="1:91" s="1" customFormat="1" ht="12" customHeight="1" x14ac:dyDescent="0.2">
      <c r="B87" s="31"/>
      <c r="C87" s="27" t="s">
        <v>16</v>
      </c>
      <c r="L87" s="50" t="str">
        <f>IF(K8="","",K8)</f>
        <v>Pardubice</v>
      </c>
      <c r="AI87" s="27" t="s">
        <v>18</v>
      </c>
      <c r="AM87" s="238">
        <f>IF(AN8= "","",AN8)</f>
        <v>45407</v>
      </c>
      <c r="AN87" s="238"/>
      <c r="AR87" s="31"/>
    </row>
    <row r="88" spans="1:91" s="1" customFormat="1" ht="6.9" customHeight="1" x14ac:dyDescent="0.2">
      <c r="B88" s="31"/>
      <c r="AR88" s="31"/>
    </row>
    <row r="89" spans="1:91" s="1" customFormat="1" ht="15.15" customHeight="1" x14ac:dyDescent="0.2">
      <c r="B89" s="31"/>
      <c r="C89" s="27" t="s">
        <v>19</v>
      </c>
      <c r="L89" s="3" t="str">
        <f>IF(E11= "","",E11)</f>
        <v>Vodovody a kanalizace Pardubice, a.s.</v>
      </c>
      <c r="AI89" s="27"/>
      <c r="AM89" s="239"/>
      <c r="AN89" s="240"/>
      <c r="AO89" s="240"/>
      <c r="AP89" s="240"/>
      <c r="AR89" s="31"/>
      <c r="AS89" s="241" t="s">
        <v>50</v>
      </c>
      <c r="AT89" s="242"/>
      <c r="AU89" s="52"/>
      <c r="AV89" s="52"/>
      <c r="AW89" s="52"/>
      <c r="AX89" s="52"/>
      <c r="AY89" s="52"/>
      <c r="AZ89" s="52"/>
      <c r="BA89" s="52"/>
      <c r="BB89" s="52"/>
      <c r="BC89" s="52"/>
      <c r="BD89" s="53"/>
    </row>
    <row r="90" spans="1:91" s="1" customFormat="1" ht="30" customHeight="1" x14ac:dyDescent="0.2">
      <c r="B90" s="31"/>
      <c r="C90" s="27" t="s">
        <v>25</v>
      </c>
      <c r="L90" s="3" t="str">
        <f>IF(E14= "Vyplň údaj","",E14)</f>
        <v/>
      </c>
      <c r="AI90" s="27"/>
      <c r="AM90" s="239"/>
      <c r="AN90" s="240"/>
      <c r="AO90" s="240"/>
      <c r="AP90" s="240"/>
      <c r="AR90" s="31"/>
      <c r="AS90" s="243"/>
      <c r="AT90" s="244"/>
      <c r="BD90" s="55"/>
    </row>
    <row r="91" spans="1:91" s="1" customFormat="1" ht="10.95" customHeight="1" x14ac:dyDescent="0.2">
      <c r="B91" s="31"/>
      <c r="AR91" s="31"/>
      <c r="AS91" s="243"/>
      <c r="AT91" s="244"/>
      <c r="BD91" s="55"/>
    </row>
    <row r="92" spans="1:91" s="1" customFormat="1" ht="29.25" customHeight="1" x14ac:dyDescent="0.2">
      <c r="B92" s="31"/>
      <c r="C92" s="231" t="s">
        <v>51</v>
      </c>
      <c r="D92" s="232"/>
      <c r="E92" s="232"/>
      <c r="F92" s="232"/>
      <c r="G92" s="232"/>
      <c r="H92" s="56"/>
      <c r="I92" s="233" t="s">
        <v>52</v>
      </c>
      <c r="J92" s="232"/>
      <c r="K92" s="232"/>
      <c r="L92" s="232"/>
      <c r="M92" s="232"/>
      <c r="N92" s="232"/>
      <c r="O92" s="232"/>
      <c r="P92" s="232"/>
      <c r="Q92" s="232"/>
      <c r="R92" s="232"/>
      <c r="S92" s="232"/>
      <c r="T92" s="232"/>
      <c r="U92" s="232"/>
      <c r="V92" s="232"/>
      <c r="W92" s="232"/>
      <c r="X92" s="232"/>
      <c r="Y92" s="232"/>
      <c r="Z92" s="232"/>
      <c r="AA92" s="232"/>
      <c r="AB92" s="232"/>
      <c r="AC92" s="232"/>
      <c r="AD92" s="232"/>
      <c r="AE92" s="232"/>
      <c r="AF92" s="232"/>
      <c r="AG92" s="234" t="s">
        <v>53</v>
      </c>
      <c r="AH92" s="232"/>
      <c r="AI92" s="232"/>
      <c r="AJ92" s="232"/>
      <c r="AK92" s="232"/>
      <c r="AL92" s="232"/>
      <c r="AM92" s="232"/>
      <c r="AN92" s="233" t="s">
        <v>54</v>
      </c>
      <c r="AO92" s="232"/>
      <c r="AP92" s="235"/>
      <c r="AQ92" s="57" t="s">
        <v>55</v>
      </c>
      <c r="AR92" s="31"/>
      <c r="AS92" s="58" t="s">
        <v>56</v>
      </c>
      <c r="AT92" s="59" t="s">
        <v>57</v>
      </c>
      <c r="AU92" s="59" t="s">
        <v>58</v>
      </c>
      <c r="AV92" s="59" t="s">
        <v>59</v>
      </c>
      <c r="AW92" s="59" t="s">
        <v>60</v>
      </c>
      <c r="AX92" s="59" t="s">
        <v>61</v>
      </c>
      <c r="AY92" s="59" t="s">
        <v>62</v>
      </c>
      <c r="AZ92" s="59" t="s">
        <v>63</v>
      </c>
      <c r="BA92" s="59" t="s">
        <v>64</v>
      </c>
      <c r="BB92" s="59" t="s">
        <v>65</v>
      </c>
      <c r="BC92" s="59" t="s">
        <v>66</v>
      </c>
      <c r="BD92" s="60" t="s">
        <v>67</v>
      </c>
    </row>
    <row r="93" spans="1:91" s="1" customFormat="1" ht="10.95" customHeight="1" x14ac:dyDescent="0.2">
      <c r="B93" s="31"/>
      <c r="AR93" s="31"/>
      <c r="AS93" s="61"/>
      <c r="AT93" s="52"/>
      <c r="AU93" s="52"/>
      <c r="AV93" s="52"/>
      <c r="AW93" s="52"/>
      <c r="AX93" s="52"/>
      <c r="AY93" s="52"/>
      <c r="AZ93" s="52"/>
      <c r="BA93" s="52"/>
      <c r="BB93" s="52"/>
      <c r="BC93" s="52"/>
      <c r="BD93" s="53"/>
    </row>
    <row r="94" spans="1:91" s="5" customFormat="1" ht="32.4" customHeight="1" x14ac:dyDescent="0.2">
      <c r="B94" s="62"/>
      <c r="C94" s="63" t="s">
        <v>68</v>
      </c>
      <c r="D94" s="64"/>
      <c r="E94" s="64"/>
      <c r="F94" s="64"/>
      <c r="G94" s="64"/>
      <c r="H94" s="64"/>
      <c r="I94" s="64"/>
      <c r="J94" s="64"/>
      <c r="K94" s="64"/>
      <c r="L94" s="64"/>
      <c r="M94" s="64"/>
      <c r="N94" s="64"/>
      <c r="O94" s="64"/>
      <c r="P94" s="64"/>
      <c r="Q94" s="64"/>
      <c r="R94" s="64"/>
      <c r="S94" s="64"/>
      <c r="T94" s="64"/>
      <c r="U94" s="64"/>
      <c r="V94" s="64"/>
      <c r="W94" s="64"/>
      <c r="X94" s="64"/>
      <c r="Y94" s="64"/>
      <c r="Z94" s="64"/>
      <c r="AA94" s="64"/>
      <c r="AB94" s="64"/>
      <c r="AC94" s="64"/>
      <c r="AD94" s="64"/>
      <c r="AE94" s="64"/>
      <c r="AF94" s="64"/>
      <c r="AG94" s="229">
        <f>ROUND(SUM(AG95:AG96),2)</f>
        <v>0</v>
      </c>
      <c r="AH94" s="229"/>
      <c r="AI94" s="229"/>
      <c r="AJ94" s="229"/>
      <c r="AK94" s="229"/>
      <c r="AL94" s="229"/>
      <c r="AM94" s="229"/>
      <c r="AN94" s="230">
        <f>SUM(AG94,AT94)</f>
        <v>0</v>
      </c>
      <c r="AO94" s="230"/>
      <c r="AP94" s="230"/>
      <c r="AQ94" s="66" t="s">
        <v>1</v>
      </c>
      <c r="AR94" s="62"/>
      <c r="AS94" s="67">
        <f>ROUND(SUM(AS95:AS96),2)</f>
        <v>0</v>
      </c>
      <c r="AT94" s="68">
        <f>ROUND(SUM(AV94:AW94),2)</f>
        <v>0</v>
      </c>
      <c r="AU94" s="69">
        <f>ROUND(SUM(AU95:AU96),5)</f>
        <v>0</v>
      </c>
      <c r="AV94" s="68">
        <f>ROUND(AZ94*L29,2)</f>
        <v>0</v>
      </c>
      <c r="AW94" s="68">
        <f>ROUND(BA94*L30,2)</f>
        <v>0</v>
      </c>
      <c r="AX94" s="68">
        <f>ROUND(BB94*L29,2)</f>
        <v>0</v>
      </c>
      <c r="AY94" s="68">
        <f>ROUND(BC94*L30,2)</f>
        <v>0</v>
      </c>
      <c r="AZ94" s="68">
        <f>ROUND(SUM(AZ95:AZ96),2)</f>
        <v>0</v>
      </c>
      <c r="BA94" s="68">
        <f>ROUND(SUM(BA95:BA96),2)</f>
        <v>0</v>
      </c>
      <c r="BB94" s="68">
        <f>ROUND(SUM(BB95:BB96),2)</f>
        <v>0</v>
      </c>
      <c r="BC94" s="68">
        <f>ROUND(SUM(BC95:BC96),2)</f>
        <v>0</v>
      </c>
      <c r="BD94" s="70">
        <f>ROUND(SUM(BD95:BD96),2)</f>
        <v>0</v>
      </c>
      <c r="BS94" s="71" t="s">
        <v>69</v>
      </c>
      <c r="BT94" s="71" t="s">
        <v>70</v>
      </c>
      <c r="BU94" s="72" t="s">
        <v>71</v>
      </c>
      <c r="BV94" s="71" t="s">
        <v>72</v>
      </c>
      <c r="BW94" s="71" t="s">
        <v>4</v>
      </c>
      <c r="BX94" s="71" t="s">
        <v>73</v>
      </c>
      <c r="CL94" s="71" t="s">
        <v>1</v>
      </c>
    </row>
    <row r="95" spans="1:91" s="6" customFormat="1" ht="16.5" customHeight="1" x14ac:dyDescent="0.2">
      <c r="A95" s="73" t="s">
        <v>74</v>
      </c>
      <c r="B95" s="74"/>
      <c r="C95" s="75"/>
      <c r="D95" s="228" t="s">
        <v>75</v>
      </c>
      <c r="E95" s="228"/>
      <c r="F95" s="228"/>
      <c r="G95" s="228"/>
      <c r="H95" s="228"/>
      <c r="I95" s="76"/>
      <c r="J95" s="228" t="s">
        <v>186</v>
      </c>
      <c r="K95" s="228"/>
      <c r="L95" s="228"/>
      <c r="M95" s="228"/>
      <c r="N95" s="228"/>
      <c r="O95" s="228"/>
      <c r="P95" s="228"/>
      <c r="Q95" s="228"/>
      <c r="R95" s="228"/>
      <c r="S95" s="228"/>
      <c r="T95" s="228"/>
      <c r="U95" s="228"/>
      <c r="V95" s="228"/>
      <c r="W95" s="228"/>
      <c r="X95" s="228"/>
      <c r="Y95" s="228"/>
      <c r="Z95" s="228"/>
      <c r="AA95" s="228"/>
      <c r="AB95" s="228"/>
      <c r="AC95" s="228"/>
      <c r="AD95" s="228"/>
      <c r="AE95" s="228"/>
      <c r="AF95" s="228"/>
      <c r="AG95" s="226">
        <f>'Implementační náklady na ArcGIS'!J30</f>
        <v>0</v>
      </c>
      <c r="AH95" s="227"/>
      <c r="AI95" s="227"/>
      <c r="AJ95" s="227"/>
      <c r="AK95" s="227"/>
      <c r="AL95" s="227"/>
      <c r="AM95" s="227"/>
      <c r="AN95" s="226">
        <f>SUM(AG95,AT95)</f>
        <v>0</v>
      </c>
      <c r="AO95" s="227"/>
      <c r="AP95" s="227"/>
      <c r="AQ95" s="77" t="s">
        <v>76</v>
      </c>
      <c r="AR95" s="74"/>
      <c r="AS95" s="78">
        <v>0</v>
      </c>
      <c r="AT95" s="79">
        <f>ROUND(SUM(AV95:AW95),2)</f>
        <v>0</v>
      </c>
      <c r="AU95" s="80">
        <f>'Implementační náklady na ArcGIS'!P128</f>
        <v>0</v>
      </c>
      <c r="AV95" s="79">
        <f>'Implementační náklady na ArcGIS'!J33</f>
        <v>0</v>
      </c>
      <c r="AW95" s="79">
        <f>'Implementační náklady na ArcGIS'!J34</f>
        <v>0</v>
      </c>
      <c r="AX95" s="79">
        <f>'Implementační náklady na ArcGIS'!J35</f>
        <v>0</v>
      </c>
      <c r="AY95" s="79">
        <f>'Implementační náklady na ArcGIS'!J36</f>
        <v>0</v>
      </c>
      <c r="AZ95" s="79">
        <f>'Implementační náklady na ArcGIS'!F33</f>
        <v>0</v>
      </c>
      <c r="BA95" s="79">
        <f>'Implementační náklady na ArcGIS'!F34</f>
        <v>0</v>
      </c>
      <c r="BB95" s="79">
        <f>'Implementační náklady na ArcGIS'!F35</f>
        <v>0</v>
      </c>
      <c r="BC95" s="79">
        <f>'Implementační náklady na ArcGIS'!F36</f>
        <v>0</v>
      </c>
      <c r="BD95" s="81">
        <f>'Implementační náklady na ArcGIS'!F37</f>
        <v>0</v>
      </c>
      <c r="BT95" s="82" t="s">
        <v>77</v>
      </c>
      <c r="BV95" s="82" t="s">
        <v>72</v>
      </c>
      <c r="BW95" s="82" t="s">
        <v>78</v>
      </c>
      <c r="BX95" s="82" t="s">
        <v>4</v>
      </c>
      <c r="CL95" s="82" t="s">
        <v>1</v>
      </c>
      <c r="CM95" s="82" t="s">
        <v>79</v>
      </c>
    </row>
    <row r="96" spans="1:91" s="6" customFormat="1" ht="27.6" customHeight="1" x14ac:dyDescent="0.2">
      <c r="A96" s="73" t="s">
        <v>74</v>
      </c>
      <c r="B96" s="74"/>
      <c r="C96" s="75"/>
      <c r="D96" s="228" t="s">
        <v>80</v>
      </c>
      <c r="E96" s="228"/>
      <c r="F96" s="228"/>
      <c r="G96" s="228"/>
      <c r="H96" s="228"/>
      <c r="I96" s="76"/>
      <c r="J96" s="228" t="s">
        <v>198</v>
      </c>
      <c r="K96" s="228"/>
      <c r="L96" s="228"/>
      <c r="M96" s="228"/>
      <c r="N96" s="228"/>
      <c r="O96" s="228"/>
      <c r="P96" s="228"/>
      <c r="Q96" s="228"/>
      <c r="R96" s="228"/>
      <c r="S96" s="228"/>
      <c r="T96" s="228"/>
      <c r="U96" s="228"/>
      <c r="V96" s="228"/>
      <c r="W96" s="228"/>
      <c r="X96" s="228"/>
      <c r="Y96" s="228"/>
      <c r="Z96" s="228"/>
      <c r="AA96" s="228"/>
      <c r="AB96" s="228"/>
      <c r="AC96" s="228"/>
      <c r="AD96" s="228"/>
      <c r="AE96" s="228"/>
      <c r="AF96" s="228"/>
      <c r="AG96" s="226">
        <f>'Integrační náklady'!J30</f>
        <v>0</v>
      </c>
      <c r="AH96" s="227"/>
      <c r="AI96" s="227"/>
      <c r="AJ96" s="227"/>
      <c r="AK96" s="227"/>
      <c r="AL96" s="227"/>
      <c r="AM96" s="227"/>
      <c r="AN96" s="226">
        <f>SUM(AG96,AT96)</f>
        <v>0</v>
      </c>
      <c r="AO96" s="227"/>
      <c r="AP96" s="227"/>
      <c r="AQ96" s="77" t="s">
        <v>76</v>
      </c>
      <c r="AR96" s="74"/>
      <c r="AS96" s="83">
        <v>0</v>
      </c>
      <c r="AT96" s="84">
        <f>ROUND(SUM(AV96:AW96),2)</f>
        <v>0</v>
      </c>
      <c r="AU96" s="85">
        <f>'Integrační náklady'!P140</f>
        <v>0</v>
      </c>
      <c r="AV96" s="84">
        <f>'Integrační náklady'!J33</f>
        <v>0</v>
      </c>
      <c r="AW96" s="84">
        <f>'Integrační náklady'!J34</f>
        <v>0</v>
      </c>
      <c r="AX96" s="84">
        <f>'Integrační náklady'!J35</f>
        <v>0</v>
      </c>
      <c r="AY96" s="84">
        <f>'Integrační náklady'!J36</f>
        <v>0</v>
      </c>
      <c r="AZ96" s="84">
        <f>'Integrační náklady'!F33</f>
        <v>0</v>
      </c>
      <c r="BA96" s="84">
        <f>'Integrační náklady'!F34</f>
        <v>0</v>
      </c>
      <c r="BB96" s="84">
        <f>'Integrační náklady'!F35</f>
        <v>0</v>
      </c>
      <c r="BC96" s="84">
        <f>'Integrační náklady'!F36</f>
        <v>0</v>
      </c>
      <c r="BD96" s="86">
        <f>'Integrační náklady'!F37</f>
        <v>0</v>
      </c>
      <c r="BT96" s="82" t="s">
        <v>77</v>
      </c>
      <c r="BV96" s="82" t="s">
        <v>72</v>
      </c>
      <c r="BW96" s="82" t="s">
        <v>81</v>
      </c>
      <c r="BX96" s="82" t="s">
        <v>4</v>
      </c>
      <c r="CL96" s="82" t="s">
        <v>1</v>
      </c>
      <c r="CM96" s="82" t="s">
        <v>79</v>
      </c>
    </row>
    <row r="97" spans="2:44" s="1" customFormat="1" ht="30" customHeight="1" x14ac:dyDescent="0.2">
      <c r="B97" s="31"/>
      <c r="AR97" s="31"/>
    </row>
    <row r="98" spans="2:44" s="1" customFormat="1" ht="6.9" customHeight="1" x14ac:dyDescent="0.2">
      <c r="B98" s="43"/>
      <c r="C98" s="44"/>
      <c r="D98" s="44"/>
      <c r="E98" s="44"/>
      <c r="F98" s="44"/>
      <c r="G98" s="44"/>
      <c r="H98" s="44"/>
      <c r="I98" s="44"/>
      <c r="J98" s="44"/>
      <c r="K98" s="44"/>
      <c r="L98" s="44"/>
      <c r="M98" s="44"/>
      <c r="N98" s="44"/>
      <c r="O98" s="44"/>
      <c r="P98" s="44"/>
      <c r="Q98" s="44"/>
      <c r="R98" s="44"/>
      <c r="S98" s="44"/>
      <c r="T98" s="44"/>
      <c r="U98" s="44"/>
      <c r="V98" s="44"/>
      <c r="W98" s="44"/>
      <c r="X98" s="44"/>
      <c r="Y98" s="44"/>
      <c r="Z98" s="44"/>
      <c r="AA98" s="44"/>
      <c r="AB98" s="44"/>
      <c r="AC98" s="44"/>
      <c r="AD98" s="44"/>
      <c r="AE98" s="44"/>
      <c r="AF98" s="44"/>
      <c r="AG98" s="44"/>
      <c r="AH98" s="44"/>
      <c r="AI98" s="44"/>
      <c r="AJ98" s="44"/>
      <c r="AK98" s="44"/>
      <c r="AL98" s="44"/>
      <c r="AM98" s="44"/>
      <c r="AN98" s="44"/>
      <c r="AO98" s="44"/>
      <c r="AP98" s="44"/>
      <c r="AQ98" s="44"/>
      <c r="AR98" s="31"/>
    </row>
  </sheetData>
  <mergeCells count="46">
    <mergeCell ref="BE5:BE34"/>
    <mergeCell ref="K5:AJ5"/>
    <mergeCell ref="K6:AJ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 ref="L33:P33"/>
    <mergeCell ref="X35:AB35"/>
    <mergeCell ref="AK35:AO35"/>
    <mergeCell ref="AK31:AO31"/>
    <mergeCell ref="L31:P31"/>
    <mergeCell ref="W32:AE32"/>
    <mergeCell ref="AK32:AO32"/>
    <mergeCell ref="L32:P32"/>
    <mergeCell ref="AM87:AN87"/>
    <mergeCell ref="AM89:AP89"/>
    <mergeCell ref="AS89:AT91"/>
    <mergeCell ref="AM90:AP90"/>
    <mergeCell ref="W33:AE33"/>
    <mergeCell ref="AK33:AO33"/>
    <mergeCell ref="AR2:BE2"/>
    <mergeCell ref="AN96:AP96"/>
    <mergeCell ref="AG96:AM96"/>
    <mergeCell ref="D96:H96"/>
    <mergeCell ref="J96:AF96"/>
    <mergeCell ref="AG94:AM94"/>
    <mergeCell ref="AN94:AP94"/>
    <mergeCell ref="C92:G92"/>
    <mergeCell ref="I92:AF92"/>
    <mergeCell ref="AG92:AM92"/>
    <mergeCell ref="AN92:AP92"/>
    <mergeCell ref="AN95:AP95"/>
    <mergeCell ref="AG95:AM95"/>
    <mergeCell ref="D95:H95"/>
    <mergeCell ref="J95:AF95"/>
    <mergeCell ref="L85:AJ85"/>
  </mergeCells>
  <hyperlinks>
    <hyperlink ref="A95" location="'01 - Bezvýkopová oprava'!C2" display="/" xr:uid="{00000000-0004-0000-0000-000000000000}"/>
    <hyperlink ref="A96" location="'02 - Vedlejší a ostatní n...'!C2" display="/" xr:uid="{00000000-0004-0000-0000-000001000000}"/>
  </hyperlinks>
  <pageMargins left="0.39374999999999999" right="0.39374999999999999" top="0.39374999999999999" bottom="0.39374999999999999" header="0" footer="0"/>
  <pageSetup paperSize="9" scale="74" fitToHeight="100" orientation="portrait"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BM280"/>
  <sheetViews>
    <sheetView showGridLines="0" tabSelected="1" topLeftCell="A129" zoomScaleNormal="100" workbookViewId="0">
      <selection activeCell="I129" sqref="I129"/>
    </sheetView>
  </sheetViews>
  <sheetFormatPr defaultRowHeight="10.199999999999999" x14ac:dyDescent="0.2"/>
  <cols>
    <col min="1" max="1" width="8.28515625" customWidth="1"/>
    <col min="2" max="2" width="1.140625" customWidth="1"/>
    <col min="3" max="3" width="4.140625" customWidth="1"/>
    <col min="4" max="4" width="6.7109375" customWidth="1"/>
    <col min="5" max="5" width="17.140625" customWidth="1"/>
    <col min="6" max="6" width="50.85546875" customWidth="1"/>
    <col min="7" max="7" width="7.42578125" customWidth="1"/>
    <col min="8" max="8" width="14" style="201" customWidth="1"/>
    <col min="9" max="9" width="15.85546875" customWidth="1"/>
    <col min="10" max="11" width="22.28515625" customWidth="1"/>
    <col min="12" max="12" width="1.42578125" customWidth="1"/>
    <col min="13" max="13" width="0.85546875" hidden="1" customWidth="1"/>
    <col min="14" max="14" width="9.140625" hidden="1" customWidth="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x14ac:dyDescent="0.2">
      <c r="L2" s="225"/>
      <c r="M2" s="225"/>
      <c r="N2" s="225"/>
      <c r="O2" s="225"/>
      <c r="P2" s="225"/>
      <c r="Q2" s="225"/>
      <c r="R2" s="225"/>
      <c r="S2" s="225"/>
      <c r="T2" s="225"/>
      <c r="U2" s="225"/>
      <c r="V2" s="225"/>
      <c r="AT2" s="17" t="s">
        <v>78</v>
      </c>
    </row>
    <row r="3" spans="2:46" ht="6.9" customHeight="1" x14ac:dyDescent="0.2">
      <c r="B3" s="18"/>
      <c r="C3" s="19"/>
      <c r="D3" s="19"/>
      <c r="E3" s="19"/>
      <c r="F3" s="19"/>
      <c r="G3" s="19"/>
      <c r="H3" s="202"/>
      <c r="I3" s="19"/>
      <c r="J3" s="19"/>
      <c r="K3" s="19"/>
      <c r="L3" s="20"/>
      <c r="AT3" s="17" t="s">
        <v>79</v>
      </c>
    </row>
    <row r="4" spans="2:46" ht="24.9" customHeight="1" x14ac:dyDescent="0.2">
      <c r="B4" s="20"/>
      <c r="D4" s="21" t="s">
        <v>82</v>
      </c>
      <c r="L4" s="20"/>
      <c r="M4" s="87" t="s">
        <v>9</v>
      </c>
      <c r="AT4" s="17" t="s">
        <v>3</v>
      </c>
    </row>
    <row r="5" spans="2:46" ht="6.9" customHeight="1" x14ac:dyDescent="0.2">
      <c r="B5" s="20"/>
      <c r="L5" s="20"/>
    </row>
    <row r="6" spans="2:46" ht="12" customHeight="1" x14ac:dyDescent="0.2">
      <c r="B6" s="20"/>
      <c r="D6" s="27" t="s">
        <v>184</v>
      </c>
      <c r="L6" s="20"/>
    </row>
    <row r="7" spans="2:46" ht="16.5" customHeight="1" x14ac:dyDescent="0.2">
      <c r="B7" s="20"/>
      <c r="E7" s="264" t="str">
        <f>'Rekapitulace projektu'!K6</f>
        <v>Implementace SW ArcGIS</v>
      </c>
      <c r="F7" s="265"/>
      <c r="G7" s="265"/>
      <c r="H7" s="265"/>
      <c r="L7" s="20"/>
    </row>
    <row r="8" spans="2:46" s="1" customFormat="1" ht="12" customHeight="1" x14ac:dyDescent="0.2">
      <c r="B8" s="31"/>
      <c r="D8" s="27" t="s">
        <v>185</v>
      </c>
      <c r="H8" s="144"/>
      <c r="L8" s="31"/>
    </row>
    <row r="9" spans="2:46" s="1" customFormat="1" ht="16.5" customHeight="1" x14ac:dyDescent="0.2">
      <c r="B9" s="31"/>
      <c r="E9" s="236" t="s">
        <v>186</v>
      </c>
      <c r="F9" s="263"/>
      <c r="G9" s="263"/>
      <c r="H9" s="263"/>
      <c r="L9" s="31"/>
    </row>
    <row r="10" spans="2:46" s="1" customFormat="1" x14ac:dyDescent="0.2">
      <c r="B10" s="31"/>
      <c r="H10" s="144"/>
      <c r="L10" s="31"/>
    </row>
    <row r="11" spans="2:46" s="1" customFormat="1" ht="12" customHeight="1" x14ac:dyDescent="0.2">
      <c r="B11" s="31"/>
      <c r="D11" s="27" t="s">
        <v>14</v>
      </c>
      <c r="F11" s="25" t="s">
        <v>1</v>
      </c>
      <c r="H11" s="144"/>
      <c r="I11" s="27" t="s">
        <v>15</v>
      </c>
      <c r="J11" s="25" t="s">
        <v>1</v>
      </c>
      <c r="L11" s="31"/>
    </row>
    <row r="12" spans="2:46" s="1" customFormat="1" ht="12" customHeight="1" x14ac:dyDescent="0.2">
      <c r="B12" s="31"/>
      <c r="D12" s="27" t="s">
        <v>16</v>
      </c>
      <c r="F12" s="25" t="s">
        <v>17</v>
      </c>
      <c r="H12" s="144"/>
      <c r="I12" s="27" t="s">
        <v>18</v>
      </c>
      <c r="J12" s="51">
        <f>'Rekapitulace projektu'!AN8</f>
        <v>45407</v>
      </c>
      <c r="L12" s="31"/>
    </row>
    <row r="13" spans="2:46" s="1" customFormat="1" ht="10.95" customHeight="1" x14ac:dyDescent="0.2">
      <c r="B13" s="31"/>
      <c r="H13" s="144"/>
      <c r="L13" s="31"/>
    </row>
    <row r="14" spans="2:46" s="1" customFormat="1" ht="12" customHeight="1" x14ac:dyDescent="0.2">
      <c r="B14" s="31"/>
      <c r="D14" s="27" t="s">
        <v>19</v>
      </c>
      <c r="H14" s="144"/>
      <c r="I14" s="27" t="s">
        <v>20</v>
      </c>
      <c r="J14" s="25" t="s">
        <v>21</v>
      </c>
      <c r="L14" s="31"/>
    </row>
    <row r="15" spans="2:46" s="1" customFormat="1" ht="18" customHeight="1" x14ac:dyDescent="0.2">
      <c r="B15" s="31"/>
      <c r="E15" s="25" t="s">
        <v>22</v>
      </c>
      <c r="H15" s="144"/>
      <c r="I15" s="27" t="s">
        <v>23</v>
      </c>
      <c r="J15" s="25" t="s">
        <v>24</v>
      </c>
      <c r="L15" s="31"/>
    </row>
    <row r="16" spans="2:46" s="1" customFormat="1" ht="6.9" customHeight="1" x14ac:dyDescent="0.2">
      <c r="B16" s="31"/>
      <c r="H16" s="144"/>
      <c r="L16" s="31"/>
    </row>
    <row r="17" spans="2:12" s="1" customFormat="1" ht="12" customHeight="1" x14ac:dyDescent="0.2">
      <c r="B17" s="31"/>
      <c r="D17" s="27" t="s">
        <v>25</v>
      </c>
      <c r="E17" s="219"/>
      <c r="F17" s="219"/>
      <c r="G17" s="219"/>
      <c r="H17" s="223"/>
      <c r="I17" s="220" t="s">
        <v>20</v>
      </c>
      <c r="J17" s="222" t="str">
        <f>'Rekapitulace projektu'!AN13</f>
        <v>Vyplň údaj</v>
      </c>
      <c r="K17" s="219"/>
      <c r="L17" s="31"/>
    </row>
    <row r="18" spans="2:12" s="1" customFormat="1" ht="18" customHeight="1" x14ac:dyDescent="0.2">
      <c r="B18" s="31"/>
      <c r="E18" s="266" t="str">
        <f>'Rekapitulace projektu'!E14</f>
        <v>Vyplň údaj</v>
      </c>
      <c r="F18" s="266"/>
      <c r="G18" s="266"/>
      <c r="H18" s="266"/>
      <c r="I18" s="220" t="s">
        <v>23</v>
      </c>
      <c r="J18" s="222" t="str">
        <f>'Rekapitulace projektu'!AN14</f>
        <v>Vyplň údaj</v>
      </c>
      <c r="K18" s="219"/>
      <c r="L18" s="31"/>
    </row>
    <row r="19" spans="2:12" s="1" customFormat="1" ht="6.9" customHeight="1" x14ac:dyDescent="0.2">
      <c r="B19" s="31"/>
      <c r="E19" s="219"/>
      <c r="F19" s="219"/>
      <c r="G19" s="219"/>
      <c r="H19" s="223"/>
      <c r="I19" s="219"/>
      <c r="J19" s="219"/>
      <c r="K19" s="219"/>
      <c r="L19" s="31"/>
    </row>
    <row r="20" spans="2:12" s="1" customFormat="1" ht="12" customHeight="1" x14ac:dyDescent="0.2">
      <c r="B20" s="31"/>
      <c r="D20" s="27" t="s">
        <v>179</v>
      </c>
      <c r="E20" s="219"/>
      <c r="F20" s="219"/>
      <c r="G20" s="219"/>
      <c r="H20" s="223"/>
      <c r="I20" s="220" t="s">
        <v>20</v>
      </c>
      <c r="J20" s="221">
        <v>14889749</v>
      </c>
      <c r="K20" s="219"/>
      <c r="L20" s="31"/>
    </row>
    <row r="21" spans="2:12" s="1" customFormat="1" ht="18" customHeight="1" x14ac:dyDescent="0.2">
      <c r="B21" s="31"/>
      <c r="E21" s="25">
        <f>'Rekapitulace projektu'!E17</f>
        <v>0</v>
      </c>
      <c r="H21" s="144"/>
      <c r="I21" s="27" t="s">
        <v>23</v>
      </c>
      <c r="J21" s="25" t="s">
        <v>187</v>
      </c>
      <c r="L21" s="31"/>
    </row>
    <row r="22" spans="2:12" s="1" customFormat="1" ht="6.9" customHeight="1" x14ac:dyDescent="0.2">
      <c r="B22" s="31"/>
      <c r="H22" s="144"/>
      <c r="L22" s="31"/>
    </row>
    <row r="23" spans="2:12" s="1" customFormat="1" ht="12" customHeight="1" x14ac:dyDescent="0.2">
      <c r="B23" s="31"/>
      <c r="D23" s="27" t="s">
        <v>29</v>
      </c>
      <c r="H23" s="144"/>
      <c r="I23" s="27" t="s">
        <v>20</v>
      </c>
      <c r="J23" s="25" t="s">
        <v>1</v>
      </c>
      <c r="L23" s="31"/>
    </row>
    <row r="24" spans="2:12" s="1" customFormat="1" ht="18" customHeight="1" x14ac:dyDescent="0.2">
      <c r="B24" s="31"/>
      <c r="E24" s="25" t="str">
        <f>'Rekapitulace projektu'!E20</f>
        <v>Jakub Zmítko</v>
      </c>
      <c r="H24" s="144"/>
      <c r="I24" s="27" t="s">
        <v>23</v>
      </c>
      <c r="J24" s="25" t="s">
        <v>1</v>
      </c>
      <c r="L24" s="31"/>
    </row>
    <row r="25" spans="2:12" s="1" customFormat="1" ht="6.9" customHeight="1" x14ac:dyDescent="0.2">
      <c r="B25" s="31"/>
      <c r="H25" s="144"/>
      <c r="L25" s="31"/>
    </row>
    <row r="26" spans="2:12" s="1" customFormat="1" ht="12" customHeight="1" x14ac:dyDescent="0.2">
      <c r="B26" s="31"/>
      <c r="D26" s="27" t="s">
        <v>30</v>
      </c>
      <c r="H26" s="144"/>
      <c r="L26" s="31"/>
    </row>
    <row r="27" spans="2:12" s="7" customFormat="1" ht="71.25" customHeight="1" x14ac:dyDescent="0.2">
      <c r="B27" s="88"/>
      <c r="E27" s="259"/>
      <c r="F27" s="259"/>
      <c r="G27" s="259"/>
      <c r="H27" s="259"/>
      <c r="L27" s="88"/>
    </row>
    <row r="28" spans="2:12" s="1" customFormat="1" ht="6.9" customHeight="1" x14ac:dyDescent="0.2">
      <c r="B28" s="31"/>
      <c r="H28" s="144"/>
      <c r="L28" s="31"/>
    </row>
    <row r="29" spans="2:12" s="1" customFormat="1" ht="6.9" customHeight="1" x14ac:dyDescent="0.2">
      <c r="B29" s="31"/>
      <c r="D29" s="52"/>
      <c r="E29" s="52"/>
      <c r="F29" s="52"/>
      <c r="G29" s="52"/>
      <c r="H29" s="203"/>
      <c r="I29" s="52"/>
      <c r="J29" s="52"/>
      <c r="K29" s="52"/>
      <c r="L29" s="31"/>
    </row>
    <row r="30" spans="2:12" s="1" customFormat="1" ht="25.35" customHeight="1" x14ac:dyDescent="0.2">
      <c r="B30" s="31"/>
      <c r="D30" s="89" t="s">
        <v>31</v>
      </c>
      <c r="H30" s="144"/>
      <c r="J30" s="65">
        <f>ROUND(J128, 2)</f>
        <v>0</v>
      </c>
      <c r="L30" s="31"/>
    </row>
    <row r="31" spans="2:12" s="1" customFormat="1" ht="6.9" customHeight="1" x14ac:dyDescent="0.2">
      <c r="B31" s="31"/>
      <c r="D31" s="52"/>
      <c r="E31" s="52"/>
      <c r="F31" s="52"/>
      <c r="G31" s="52"/>
      <c r="H31" s="203"/>
      <c r="I31" s="52"/>
      <c r="J31" s="52"/>
      <c r="K31" s="52"/>
      <c r="L31" s="31"/>
    </row>
    <row r="32" spans="2:12" s="1" customFormat="1" ht="14.4" customHeight="1" x14ac:dyDescent="0.2">
      <c r="B32" s="31"/>
      <c r="F32" s="34" t="s">
        <v>33</v>
      </c>
      <c r="H32" s="144"/>
      <c r="I32" s="34" t="s">
        <v>32</v>
      </c>
      <c r="J32" s="34" t="s">
        <v>34</v>
      </c>
      <c r="L32" s="31"/>
    </row>
    <row r="33" spans="2:12" s="1" customFormat="1" ht="14.4" customHeight="1" x14ac:dyDescent="0.2">
      <c r="B33" s="31"/>
      <c r="D33" s="54" t="s">
        <v>35</v>
      </c>
      <c r="E33" s="27" t="s">
        <v>36</v>
      </c>
      <c r="F33" s="90">
        <f>ROUND((SUM(BE128:BE279)),  2)</f>
        <v>0</v>
      </c>
      <c r="H33" s="144"/>
      <c r="I33" s="91">
        <v>0.21</v>
      </c>
      <c r="J33" s="90">
        <f>ROUND(((SUM(BE128:BE279))*I33),  2)</f>
        <v>0</v>
      </c>
      <c r="L33" s="31"/>
    </row>
    <row r="34" spans="2:12" s="1" customFormat="1" ht="14.4" customHeight="1" x14ac:dyDescent="0.2">
      <c r="B34" s="31"/>
      <c r="E34" s="27" t="s">
        <v>37</v>
      </c>
      <c r="F34" s="90">
        <f>ROUND((SUM(BF128:BF279)),  2)</f>
        <v>0</v>
      </c>
      <c r="H34" s="144"/>
      <c r="I34" s="91">
        <v>0.12</v>
      </c>
      <c r="J34" s="90">
        <f>ROUND(((SUM(BF128:BF279))*I34),  2)</f>
        <v>0</v>
      </c>
      <c r="L34" s="31"/>
    </row>
    <row r="35" spans="2:12" s="1" customFormat="1" ht="14.4" hidden="1" customHeight="1" x14ac:dyDescent="0.2">
      <c r="B35" s="31"/>
      <c r="E35" s="27" t="s">
        <v>38</v>
      </c>
      <c r="F35" s="90">
        <f>ROUND((SUM(BG128:BG279)),  2)</f>
        <v>0</v>
      </c>
      <c r="H35" s="144"/>
      <c r="I35" s="91">
        <v>0.21</v>
      </c>
      <c r="J35" s="90">
        <f>0</f>
        <v>0</v>
      </c>
      <c r="L35" s="31"/>
    </row>
    <row r="36" spans="2:12" s="1" customFormat="1" ht="14.4" hidden="1" customHeight="1" x14ac:dyDescent="0.2">
      <c r="B36" s="31"/>
      <c r="E36" s="27" t="s">
        <v>39</v>
      </c>
      <c r="F36" s="90">
        <f>ROUND((SUM(BH128:BH279)),  2)</f>
        <v>0</v>
      </c>
      <c r="H36" s="144"/>
      <c r="I36" s="91">
        <v>0.12</v>
      </c>
      <c r="J36" s="90">
        <f>0</f>
        <v>0</v>
      </c>
      <c r="L36" s="31"/>
    </row>
    <row r="37" spans="2:12" s="1" customFormat="1" ht="14.4" hidden="1" customHeight="1" x14ac:dyDescent="0.2">
      <c r="B37" s="31"/>
      <c r="E37" s="27" t="s">
        <v>40</v>
      </c>
      <c r="F37" s="90">
        <f>ROUND((SUM(BI128:BI279)),  2)</f>
        <v>0</v>
      </c>
      <c r="H37" s="144"/>
      <c r="I37" s="91">
        <v>0</v>
      </c>
      <c r="J37" s="90">
        <f>0</f>
        <v>0</v>
      </c>
      <c r="L37" s="31"/>
    </row>
    <row r="38" spans="2:12" s="1" customFormat="1" ht="6.9" customHeight="1" x14ac:dyDescent="0.2">
      <c r="B38" s="31"/>
      <c r="H38" s="144"/>
      <c r="L38" s="31"/>
    </row>
    <row r="39" spans="2:12" s="1" customFormat="1" ht="25.35" customHeight="1" x14ac:dyDescent="0.2">
      <c r="B39" s="31"/>
      <c r="C39" s="92"/>
      <c r="D39" s="93" t="s">
        <v>41</v>
      </c>
      <c r="E39" s="56"/>
      <c r="F39" s="56"/>
      <c r="G39" s="94" t="s">
        <v>42</v>
      </c>
      <c r="H39" s="204" t="s">
        <v>43</v>
      </c>
      <c r="I39" s="56"/>
      <c r="J39" s="96">
        <f>SUM(J30:J37)</f>
        <v>0</v>
      </c>
      <c r="K39" s="97"/>
      <c r="L39" s="31"/>
    </row>
    <row r="40" spans="2:12" s="1" customFormat="1" ht="14.4" customHeight="1" x14ac:dyDescent="0.2">
      <c r="B40" s="31"/>
      <c r="H40" s="144"/>
      <c r="L40" s="31"/>
    </row>
    <row r="41" spans="2:12" ht="14.4" customHeight="1" x14ac:dyDescent="0.2">
      <c r="B41" s="20"/>
      <c r="L41" s="20"/>
    </row>
    <row r="42" spans="2:12" ht="14.4" customHeight="1" x14ac:dyDescent="0.2">
      <c r="B42" s="20"/>
      <c r="L42" s="20"/>
    </row>
    <row r="43" spans="2:12" ht="14.4" customHeight="1" x14ac:dyDescent="0.2">
      <c r="B43" s="20"/>
      <c r="L43" s="20"/>
    </row>
    <row r="44" spans="2:12" ht="14.4" customHeight="1" x14ac:dyDescent="0.2">
      <c r="B44" s="20"/>
      <c r="L44" s="20"/>
    </row>
    <row r="45" spans="2:12" ht="14.4" customHeight="1" x14ac:dyDescent="0.2">
      <c r="B45" s="20"/>
      <c r="L45" s="20"/>
    </row>
    <row r="46" spans="2:12" ht="14.4" customHeight="1" x14ac:dyDescent="0.2">
      <c r="B46" s="20"/>
      <c r="L46" s="20"/>
    </row>
    <row r="47" spans="2:12" ht="14.4" customHeight="1" x14ac:dyDescent="0.2">
      <c r="B47" s="20"/>
      <c r="L47" s="20"/>
    </row>
    <row r="48" spans="2:12" ht="14.4" customHeight="1" x14ac:dyDescent="0.2">
      <c r="B48" s="20"/>
      <c r="L48" s="20"/>
    </row>
    <row r="49" spans="2:12" ht="14.4" customHeight="1" x14ac:dyDescent="0.2">
      <c r="B49" s="20"/>
      <c r="L49" s="20"/>
    </row>
    <row r="50" spans="2:12" s="1" customFormat="1" ht="14.4" customHeight="1" x14ac:dyDescent="0.2">
      <c r="B50" s="31"/>
      <c r="D50" s="40" t="s">
        <v>44</v>
      </c>
      <c r="E50" s="41"/>
      <c r="F50" s="41"/>
      <c r="G50" s="40" t="s">
        <v>45</v>
      </c>
      <c r="H50" s="205"/>
      <c r="I50" s="41"/>
      <c r="J50" s="41"/>
      <c r="K50" s="41"/>
      <c r="L50" s="31"/>
    </row>
    <row r="51" spans="2:12" x14ac:dyDescent="0.2">
      <c r="B51" s="20"/>
      <c r="L51" s="20"/>
    </row>
    <row r="52" spans="2:12" x14ac:dyDescent="0.2">
      <c r="B52" s="20"/>
      <c r="L52" s="20"/>
    </row>
    <row r="53" spans="2:12" x14ac:dyDescent="0.2">
      <c r="B53" s="20"/>
      <c r="L53" s="20"/>
    </row>
    <row r="54" spans="2:12" x14ac:dyDescent="0.2">
      <c r="B54" s="20"/>
      <c r="L54" s="20"/>
    </row>
    <row r="55" spans="2:12" x14ac:dyDescent="0.2">
      <c r="B55" s="20"/>
      <c r="L55" s="20"/>
    </row>
    <row r="56" spans="2:12" x14ac:dyDescent="0.2">
      <c r="B56" s="20"/>
      <c r="L56" s="20"/>
    </row>
    <row r="57" spans="2:12" x14ac:dyDescent="0.2">
      <c r="B57" s="20"/>
      <c r="L57" s="20"/>
    </row>
    <row r="58" spans="2:12" x14ac:dyDescent="0.2">
      <c r="B58" s="20"/>
      <c r="L58" s="20"/>
    </row>
    <row r="59" spans="2:12" x14ac:dyDescent="0.2">
      <c r="B59" s="20"/>
      <c r="L59" s="20"/>
    </row>
    <row r="60" spans="2:12" x14ac:dyDescent="0.2">
      <c r="B60" s="20"/>
      <c r="L60" s="20"/>
    </row>
    <row r="61" spans="2:12" s="1" customFormat="1" ht="13.2" x14ac:dyDescent="0.2">
      <c r="B61" s="31"/>
      <c r="D61" s="42" t="s">
        <v>46</v>
      </c>
      <c r="E61" s="33"/>
      <c r="F61" s="98" t="s">
        <v>47</v>
      </c>
      <c r="G61" s="42" t="s">
        <v>46</v>
      </c>
      <c r="H61" s="206"/>
      <c r="I61" s="33"/>
      <c r="J61" s="99" t="s">
        <v>47</v>
      </c>
      <c r="K61" s="33"/>
      <c r="L61" s="31"/>
    </row>
    <row r="62" spans="2:12" x14ac:dyDescent="0.2">
      <c r="B62" s="20"/>
      <c r="L62" s="20"/>
    </row>
    <row r="63" spans="2:12" x14ac:dyDescent="0.2">
      <c r="B63" s="20"/>
      <c r="L63" s="20"/>
    </row>
    <row r="64" spans="2:12" x14ac:dyDescent="0.2">
      <c r="B64" s="20"/>
      <c r="L64" s="20"/>
    </row>
    <row r="65" spans="2:12" s="1" customFormat="1" ht="13.2" x14ac:dyDescent="0.2">
      <c r="B65" s="31"/>
      <c r="D65" s="40" t="s">
        <v>48</v>
      </c>
      <c r="E65" s="41"/>
      <c r="F65" s="41"/>
      <c r="G65" s="40" t="s">
        <v>49</v>
      </c>
      <c r="H65" s="205"/>
      <c r="I65" s="41"/>
      <c r="J65" s="41"/>
      <c r="K65" s="41"/>
      <c r="L65" s="31"/>
    </row>
    <row r="66" spans="2:12" x14ac:dyDescent="0.2">
      <c r="B66" s="20"/>
      <c r="L66" s="20"/>
    </row>
    <row r="67" spans="2:12" x14ac:dyDescent="0.2">
      <c r="B67" s="20"/>
      <c r="L67" s="20"/>
    </row>
    <row r="68" spans="2:12" x14ac:dyDescent="0.2">
      <c r="B68" s="20"/>
      <c r="L68" s="20"/>
    </row>
    <row r="69" spans="2:12" x14ac:dyDescent="0.2">
      <c r="B69" s="20"/>
      <c r="L69" s="20"/>
    </row>
    <row r="70" spans="2:12" x14ac:dyDescent="0.2">
      <c r="B70" s="20"/>
      <c r="L70" s="20"/>
    </row>
    <row r="71" spans="2:12" x14ac:dyDescent="0.2">
      <c r="B71" s="20"/>
      <c r="L71" s="20"/>
    </row>
    <row r="72" spans="2:12" x14ac:dyDescent="0.2">
      <c r="B72" s="20"/>
      <c r="L72" s="20"/>
    </row>
    <row r="73" spans="2:12" x14ac:dyDescent="0.2">
      <c r="B73" s="20"/>
      <c r="L73" s="20"/>
    </row>
    <row r="74" spans="2:12" x14ac:dyDescent="0.2">
      <c r="B74" s="20"/>
      <c r="L74" s="20"/>
    </row>
    <row r="75" spans="2:12" x14ac:dyDescent="0.2">
      <c r="B75" s="20"/>
      <c r="L75" s="20"/>
    </row>
    <row r="76" spans="2:12" s="1" customFormat="1" ht="13.2" x14ac:dyDescent="0.2">
      <c r="B76" s="31"/>
      <c r="D76" s="42" t="s">
        <v>46</v>
      </c>
      <c r="E76" s="33"/>
      <c r="F76" s="98" t="s">
        <v>47</v>
      </c>
      <c r="G76" s="42" t="s">
        <v>46</v>
      </c>
      <c r="H76" s="206"/>
      <c r="I76" s="33"/>
      <c r="J76" s="99" t="s">
        <v>47</v>
      </c>
      <c r="K76" s="33"/>
      <c r="L76" s="31"/>
    </row>
    <row r="77" spans="2:12" s="1" customFormat="1" ht="14.4" customHeight="1" x14ac:dyDescent="0.2">
      <c r="B77" s="43"/>
      <c r="C77" s="44"/>
      <c r="D77" s="44"/>
      <c r="E77" s="44"/>
      <c r="F77" s="44"/>
      <c r="G77" s="44"/>
      <c r="H77" s="207"/>
      <c r="I77" s="44"/>
      <c r="J77" s="44"/>
      <c r="K77" s="44"/>
      <c r="L77" s="31"/>
    </row>
    <row r="81" spans="2:47" s="1" customFormat="1" ht="6.9" customHeight="1" x14ac:dyDescent="0.2">
      <c r="B81" s="45"/>
      <c r="C81" s="46"/>
      <c r="D81" s="46"/>
      <c r="E81" s="46"/>
      <c r="F81" s="46"/>
      <c r="G81" s="46"/>
      <c r="H81" s="208"/>
      <c r="I81" s="46"/>
      <c r="J81" s="46"/>
      <c r="K81" s="46"/>
      <c r="L81" s="31"/>
    </row>
    <row r="82" spans="2:47" s="1" customFormat="1" ht="24.9" customHeight="1" x14ac:dyDescent="0.2">
      <c r="B82" s="31"/>
      <c r="C82" s="21" t="s">
        <v>84</v>
      </c>
      <c r="H82" s="144"/>
      <c r="L82" s="31"/>
    </row>
    <row r="83" spans="2:47" s="1" customFormat="1" ht="6.9" customHeight="1" x14ac:dyDescent="0.2">
      <c r="B83" s="31"/>
      <c r="H83" s="144"/>
      <c r="L83" s="31"/>
    </row>
    <row r="84" spans="2:47" s="1" customFormat="1" ht="12" customHeight="1" x14ac:dyDescent="0.2">
      <c r="B84" s="31"/>
      <c r="C84" s="27" t="s">
        <v>184</v>
      </c>
      <c r="H84" s="144"/>
      <c r="L84" s="31"/>
    </row>
    <row r="85" spans="2:47" s="1" customFormat="1" ht="16.5" customHeight="1" x14ac:dyDescent="0.2">
      <c r="B85" s="31"/>
      <c r="E85" s="264" t="str">
        <f>E7</f>
        <v>Implementace SW ArcGIS</v>
      </c>
      <c r="F85" s="265"/>
      <c r="G85" s="265"/>
      <c r="H85" s="265"/>
      <c r="L85" s="31"/>
    </row>
    <row r="86" spans="2:47" s="1" customFormat="1" ht="12" customHeight="1" x14ac:dyDescent="0.2">
      <c r="B86" s="31"/>
      <c r="C86" s="27" t="s">
        <v>185</v>
      </c>
      <c r="H86" s="144"/>
      <c r="L86" s="31"/>
    </row>
    <row r="87" spans="2:47" s="1" customFormat="1" ht="16.5" customHeight="1" x14ac:dyDescent="0.2">
      <c r="B87" s="31"/>
      <c r="E87" s="236" t="str">
        <f>E9</f>
        <v>Implementační náklady na ArcGIS</v>
      </c>
      <c r="F87" s="263"/>
      <c r="G87" s="263"/>
      <c r="H87" s="263"/>
      <c r="L87" s="31"/>
    </row>
    <row r="88" spans="2:47" s="1" customFormat="1" ht="6.9" customHeight="1" x14ac:dyDescent="0.2">
      <c r="B88" s="31"/>
      <c r="H88" s="144"/>
      <c r="L88" s="31"/>
    </row>
    <row r="89" spans="2:47" s="1" customFormat="1" ht="12" customHeight="1" x14ac:dyDescent="0.2">
      <c r="B89" s="31"/>
      <c r="C89" s="27" t="s">
        <v>16</v>
      </c>
      <c r="F89" s="25" t="str">
        <f>F12</f>
        <v>Pardubice</v>
      </c>
      <c r="H89" s="144"/>
      <c r="I89" s="27" t="s">
        <v>18</v>
      </c>
      <c r="J89" s="51">
        <f>IF(J12="","",J12)</f>
        <v>45407</v>
      </c>
      <c r="L89" s="31"/>
    </row>
    <row r="90" spans="2:47" s="1" customFormat="1" ht="6.9" customHeight="1" x14ac:dyDescent="0.2">
      <c r="B90" s="31"/>
      <c r="H90" s="144"/>
      <c r="L90" s="31"/>
    </row>
    <row r="91" spans="2:47" s="1" customFormat="1" ht="24" customHeight="1" x14ac:dyDescent="0.2">
      <c r="B91" s="31"/>
      <c r="C91" s="27" t="s">
        <v>19</v>
      </c>
      <c r="F91" s="25" t="str">
        <f>E15</f>
        <v>Vodovody a kanalizace Pardubice, a.s.</v>
      </c>
      <c r="H91" s="144"/>
      <c r="I91" s="27"/>
      <c r="J91" s="29"/>
      <c r="L91" s="31"/>
    </row>
    <row r="92" spans="2:47" s="1" customFormat="1" ht="39" customHeight="1" x14ac:dyDescent="0.2">
      <c r="B92" s="31"/>
      <c r="C92" s="27" t="s">
        <v>25</v>
      </c>
      <c r="F92" s="25" t="str">
        <f>IF(E18="","",E18)</f>
        <v>Vyplň údaj</v>
      </c>
      <c r="H92" s="144"/>
      <c r="I92" s="27" t="s">
        <v>29</v>
      </c>
      <c r="J92" s="29" t="str">
        <f>E24</f>
        <v>Jakub Zmítko</v>
      </c>
      <c r="L92" s="31"/>
    </row>
    <row r="93" spans="2:47" s="1" customFormat="1" ht="10.8" customHeight="1" x14ac:dyDescent="0.2">
      <c r="B93" s="31"/>
      <c r="H93" s="144"/>
      <c r="L93" s="31"/>
    </row>
    <row r="94" spans="2:47" s="1" customFormat="1" ht="29.25" customHeight="1" x14ac:dyDescent="0.2">
      <c r="B94" s="31"/>
      <c r="C94" s="100" t="s">
        <v>85</v>
      </c>
      <c r="D94" s="92"/>
      <c r="E94" s="92"/>
      <c r="F94" s="92"/>
      <c r="G94" s="92"/>
      <c r="H94" s="209"/>
      <c r="I94" s="92"/>
      <c r="J94" s="101" t="s">
        <v>86</v>
      </c>
      <c r="K94" s="92"/>
      <c r="L94" s="31"/>
    </row>
    <row r="95" spans="2:47" s="1" customFormat="1" ht="10.35" customHeight="1" x14ac:dyDescent="0.2">
      <c r="B95" s="31"/>
      <c r="H95" s="144"/>
      <c r="L95" s="31"/>
    </row>
    <row r="96" spans="2:47" s="1" customFormat="1" ht="22.95" customHeight="1" x14ac:dyDescent="0.2">
      <c r="B96" s="31"/>
      <c r="C96" s="102" t="s">
        <v>87</v>
      </c>
      <c r="H96" s="144"/>
      <c r="J96" s="65">
        <f>J128</f>
        <v>0</v>
      </c>
      <c r="L96" s="31"/>
      <c r="AU96" s="17" t="s">
        <v>88</v>
      </c>
    </row>
    <row r="97" spans="2:12" s="8" customFormat="1" ht="24.9" customHeight="1" x14ac:dyDescent="0.2">
      <c r="B97" s="103"/>
      <c r="D97" s="104" t="str">
        <f>E129</f>
        <v>HD</v>
      </c>
      <c r="E97" s="105" t="str">
        <f>F129</f>
        <v>Koncept a implementace</v>
      </c>
      <c r="F97" s="105"/>
      <c r="G97" s="105"/>
      <c r="H97" s="106"/>
      <c r="I97" s="105"/>
      <c r="J97" s="106">
        <f>J129</f>
        <v>0</v>
      </c>
      <c r="L97" s="103"/>
    </row>
    <row r="98" spans="2:12" s="9" customFormat="1" ht="19.95" customHeight="1" x14ac:dyDescent="0.2">
      <c r="B98" s="107"/>
      <c r="D98" s="108" t="str">
        <f>E130</f>
        <v>1</v>
      </c>
      <c r="E98" s="109" t="str">
        <f>F130</f>
        <v>Tvorba cílového konceptu</v>
      </c>
      <c r="F98" s="109"/>
      <c r="G98" s="109"/>
      <c r="H98" s="110"/>
      <c r="I98" s="109"/>
      <c r="J98" s="110">
        <f>J130</f>
        <v>0</v>
      </c>
      <c r="L98" s="107"/>
    </row>
    <row r="99" spans="2:12" s="9" customFormat="1" ht="19.95" customHeight="1" x14ac:dyDescent="0.2">
      <c r="B99" s="107"/>
      <c r="D99" s="108">
        <f>E167</f>
        <v>2</v>
      </c>
      <c r="E99" s="109" t="str">
        <f>F167</f>
        <v>Migrace dat ze starého GIS do nového</v>
      </c>
      <c r="F99" s="109"/>
      <c r="G99" s="109"/>
      <c r="H99" s="110"/>
      <c r="I99" s="109"/>
      <c r="J99" s="110">
        <f>J167</f>
        <v>0</v>
      </c>
      <c r="L99" s="107"/>
    </row>
    <row r="100" spans="2:12" s="9" customFormat="1" ht="19.95" customHeight="1" x14ac:dyDescent="0.2">
      <c r="B100" s="107"/>
      <c r="D100" s="108">
        <f>E186</f>
        <v>3</v>
      </c>
      <c r="E100" s="109" t="str">
        <f>F186</f>
        <v>Implementace mobilního klienta ArcGIS Field Maps a Workforce</v>
      </c>
      <c r="F100" s="109"/>
      <c r="G100" s="109"/>
      <c r="H100" s="110"/>
      <c r="I100" s="109"/>
      <c r="J100" s="110">
        <f>J186</f>
        <v>0</v>
      </c>
      <c r="L100" s="107"/>
    </row>
    <row r="101" spans="2:12" s="9" customFormat="1" ht="19.95" customHeight="1" x14ac:dyDescent="0.2">
      <c r="B101" s="107"/>
      <c r="D101" s="108">
        <f>E192</f>
        <v>4</v>
      </c>
      <c r="E101" s="109" t="str">
        <f>F192</f>
        <v>Implementace lehkého klienta ArcGIS</v>
      </c>
      <c r="F101" s="109"/>
      <c r="G101" s="109"/>
      <c r="H101" s="110"/>
      <c r="I101" s="109"/>
      <c r="J101" s="110">
        <f>J192</f>
        <v>0</v>
      </c>
      <c r="L101" s="107"/>
    </row>
    <row r="102" spans="2:12" s="9" customFormat="1" ht="19.95" customHeight="1" x14ac:dyDescent="0.2">
      <c r="B102" s="107"/>
      <c r="D102" s="108">
        <f>E219</f>
        <v>5</v>
      </c>
      <c r="E102" s="109" t="str">
        <f>F219</f>
        <v>Implementace těžkého klienta ArcGIS</v>
      </c>
      <c r="F102" s="109"/>
      <c r="G102" s="109"/>
      <c r="H102" s="110"/>
      <c r="I102" s="109"/>
      <c r="J102" s="110">
        <f>J219</f>
        <v>0</v>
      </c>
      <c r="L102" s="107"/>
    </row>
    <row r="103" spans="2:12" s="9" customFormat="1" ht="6" customHeight="1" x14ac:dyDescent="0.2">
      <c r="B103" s="107"/>
      <c r="D103" s="108"/>
      <c r="E103" s="109"/>
      <c r="F103" s="109"/>
      <c r="G103" s="109"/>
      <c r="H103" s="110"/>
      <c r="I103" s="109"/>
      <c r="J103" s="110"/>
      <c r="L103" s="107"/>
    </row>
    <row r="104" spans="2:12" s="9" customFormat="1" ht="19.8" hidden="1" customHeight="1" x14ac:dyDescent="0.2">
      <c r="B104" s="107"/>
      <c r="D104" s="108"/>
      <c r="E104" s="109"/>
      <c r="F104" s="109"/>
      <c r="G104" s="109"/>
      <c r="H104" s="110"/>
      <c r="I104" s="109"/>
      <c r="J104" s="110"/>
      <c r="L104" s="107"/>
    </row>
    <row r="105" spans="2:12" s="8" customFormat="1" ht="24.9" customHeight="1" x14ac:dyDescent="0.2">
      <c r="B105" s="103"/>
      <c r="D105" s="104" t="str">
        <f>E247</f>
        <v>PD</v>
      </c>
      <c r="E105" s="105" t="str">
        <f>F247</f>
        <v>Testování a přechod do ostrého režimu</v>
      </c>
      <c r="F105" s="105"/>
      <c r="G105" s="105"/>
      <c r="H105" s="106"/>
      <c r="I105" s="105"/>
      <c r="J105" s="106">
        <f>J247</f>
        <v>0</v>
      </c>
      <c r="L105" s="103"/>
    </row>
    <row r="106" spans="2:12" s="9" customFormat="1" ht="19.95" customHeight="1" x14ac:dyDescent="0.2">
      <c r="B106" s="107"/>
      <c r="D106" s="108">
        <f>E248</f>
        <v>6</v>
      </c>
      <c r="E106" s="109" t="str">
        <f>F248</f>
        <v>Akceptační testování</v>
      </c>
      <c r="F106" s="109"/>
      <c r="G106" s="109"/>
      <c r="H106" s="110"/>
      <c r="I106" s="109"/>
      <c r="J106" s="110">
        <f>J248</f>
        <v>0</v>
      </c>
      <c r="L106" s="107"/>
    </row>
    <row r="107" spans="2:12" s="9" customFormat="1" ht="19.95" customHeight="1" x14ac:dyDescent="0.2">
      <c r="B107" s="107"/>
      <c r="D107" s="108">
        <f>E251</f>
        <v>7</v>
      </c>
      <c r="E107" s="109" t="str">
        <f>F251</f>
        <v>Přechod do produkčního režimu</v>
      </c>
      <c r="F107" s="109"/>
      <c r="G107" s="109"/>
      <c r="H107" s="110"/>
      <c r="I107" s="109"/>
      <c r="J107" s="110">
        <f>J251</f>
        <v>0</v>
      </c>
      <c r="L107" s="107"/>
    </row>
    <row r="108" spans="2:12" s="8" customFormat="1" ht="24.9" customHeight="1" x14ac:dyDescent="0.2">
      <c r="B108" s="103"/>
      <c r="D108" s="104" t="str">
        <f>E254</f>
        <v>OST</v>
      </c>
      <c r="E108" s="105" t="str">
        <f>F254</f>
        <v>Service-level agreement</v>
      </c>
      <c r="F108" s="105"/>
      <c r="G108" s="105"/>
      <c r="H108" s="106"/>
      <c r="I108" s="105"/>
      <c r="J108" s="106">
        <f>J254</f>
        <v>0</v>
      </c>
      <c r="L108" s="103"/>
    </row>
    <row r="109" spans="2:12" s="1" customFormat="1" ht="21.75" customHeight="1" x14ac:dyDescent="0.2">
      <c r="B109" s="31"/>
      <c r="H109" s="144"/>
      <c r="L109" s="31"/>
    </row>
    <row r="110" spans="2:12" s="1" customFormat="1" ht="6.9" customHeight="1" x14ac:dyDescent="0.2">
      <c r="B110" s="43"/>
      <c r="C110" s="44"/>
      <c r="D110" s="44"/>
      <c r="E110" s="44"/>
      <c r="F110" s="44"/>
      <c r="G110" s="44"/>
      <c r="H110" s="207"/>
      <c r="I110" s="44"/>
      <c r="J110" s="44"/>
      <c r="K110" s="44"/>
      <c r="L110" s="31"/>
    </row>
    <row r="114" spans="2:63" s="1" customFormat="1" ht="6.9" customHeight="1" x14ac:dyDescent="0.2">
      <c r="B114" s="45"/>
      <c r="C114" s="46"/>
      <c r="D114" s="46"/>
      <c r="E114" s="46"/>
      <c r="F114" s="46"/>
      <c r="G114" s="46"/>
      <c r="H114" s="208"/>
      <c r="I114" s="46"/>
      <c r="J114" s="46"/>
      <c r="K114" s="46"/>
      <c r="L114" s="31"/>
    </row>
    <row r="115" spans="2:63" s="1" customFormat="1" ht="24.9" customHeight="1" x14ac:dyDescent="0.2">
      <c r="B115" s="31"/>
      <c r="C115" s="21" t="s">
        <v>89</v>
      </c>
      <c r="H115" s="144"/>
      <c r="L115" s="31"/>
    </row>
    <row r="116" spans="2:63" s="1" customFormat="1" ht="6.9" customHeight="1" x14ac:dyDescent="0.2">
      <c r="B116" s="31"/>
      <c r="H116" s="144"/>
      <c r="L116" s="31"/>
    </row>
    <row r="117" spans="2:63" s="1" customFormat="1" ht="12" customHeight="1" x14ac:dyDescent="0.2">
      <c r="B117" s="31"/>
      <c r="C117" s="27" t="s">
        <v>184</v>
      </c>
      <c r="H117" s="144"/>
      <c r="L117" s="31"/>
    </row>
    <row r="118" spans="2:63" s="1" customFormat="1" ht="16.5" customHeight="1" x14ac:dyDescent="0.2">
      <c r="B118" s="31"/>
      <c r="E118" s="264" t="str">
        <f>E7</f>
        <v>Implementace SW ArcGIS</v>
      </c>
      <c r="F118" s="265"/>
      <c r="G118" s="265"/>
      <c r="H118" s="265"/>
      <c r="L118" s="31"/>
    </row>
    <row r="119" spans="2:63" s="1" customFormat="1" ht="12" customHeight="1" x14ac:dyDescent="0.2">
      <c r="B119" s="31"/>
      <c r="C119" s="27" t="s">
        <v>185</v>
      </c>
      <c r="H119" s="144"/>
      <c r="L119" s="31"/>
    </row>
    <row r="120" spans="2:63" s="1" customFormat="1" ht="16.5" customHeight="1" x14ac:dyDescent="0.2">
      <c r="B120" s="31"/>
      <c r="E120" s="236" t="str">
        <f>E9</f>
        <v>Implementační náklady na ArcGIS</v>
      </c>
      <c r="F120" s="263"/>
      <c r="G120" s="263"/>
      <c r="H120" s="263"/>
      <c r="L120" s="31"/>
    </row>
    <row r="121" spans="2:63" s="1" customFormat="1" ht="6.9" customHeight="1" x14ac:dyDescent="0.2">
      <c r="B121" s="31"/>
      <c r="H121" s="144"/>
      <c r="L121" s="31"/>
    </row>
    <row r="122" spans="2:63" s="1" customFormat="1" ht="12" customHeight="1" x14ac:dyDescent="0.2">
      <c r="B122" s="31"/>
      <c r="C122" s="27" t="s">
        <v>16</v>
      </c>
      <c r="F122" s="25" t="str">
        <f>F12</f>
        <v>Pardubice</v>
      </c>
      <c r="H122" s="144"/>
      <c r="I122" s="27" t="s">
        <v>18</v>
      </c>
      <c r="J122" s="51">
        <f>IF(J12="","",J12)</f>
        <v>45407</v>
      </c>
      <c r="L122" s="31"/>
    </row>
    <row r="123" spans="2:63" s="1" customFormat="1" ht="6.9" customHeight="1" x14ac:dyDescent="0.2">
      <c r="B123" s="31"/>
      <c r="H123" s="144"/>
      <c r="L123" s="31"/>
    </row>
    <row r="124" spans="2:63" s="1" customFormat="1" ht="26.4" customHeight="1" x14ac:dyDescent="0.2">
      <c r="B124" s="31"/>
      <c r="C124" s="27" t="s">
        <v>19</v>
      </c>
      <c r="F124" s="25" t="str">
        <f>E15</f>
        <v>Vodovody a kanalizace Pardubice, a.s.</v>
      </c>
      <c r="H124" s="144"/>
      <c r="I124" s="27" t="s">
        <v>27</v>
      </c>
      <c r="J124" s="29">
        <f>E21</f>
        <v>0</v>
      </c>
      <c r="L124" s="31"/>
    </row>
    <row r="125" spans="2:63" s="1" customFormat="1" ht="26.4" customHeight="1" x14ac:dyDescent="0.2">
      <c r="B125" s="31"/>
      <c r="C125" s="27" t="s">
        <v>25</v>
      </c>
      <c r="F125" s="25" t="str">
        <f>IF(E18="","",E18)</f>
        <v>Vyplň údaj</v>
      </c>
      <c r="H125" s="144"/>
      <c r="I125" s="27" t="s">
        <v>29</v>
      </c>
      <c r="J125" s="29" t="str">
        <f>E24</f>
        <v>Jakub Zmítko</v>
      </c>
      <c r="L125" s="31"/>
    </row>
    <row r="126" spans="2:63" s="1" customFormat="1" ht="12.6" customHeight="1" x14ac:dyDescent="0.2">
      <c r="B126" s="31"/>
      <c r="H126" s="144"/>
      <c r="L126" s="31"/>
    </row>
    <row r="127" spans="2:63" s="10" customFormat="1" ht="29.25" customHeight="1" x14ac:dyDescent="0.2">
      <c r="B127" s="111"/>
      <c r="C127" s="112" t="s">
        <v>90</v>
      </c>
      <c r="D127" s="113" t="s">
        <v>55</v>
      </c>
      <c r="E127" s="113" t="s">
        <v>51</v>
      </c>
      <c r="F127" s="113" t="s">
        <v>52</v>
      </c>
      <c r="G127" s="113" t="s">
        <v>91</v>
      </c>
      <c r="H127" s="210" t="s">
        <v>92</v>
      </c>
      <c r="I127" s="113" t="s">
        <v>93</v>
      </c>
      <c r="J127" s="113" t="s">
        <v>86</v>
      </c>
      <c r="K127" s="114"/>
      <c r="L127" s="111"/>
      <c r="M127" s="58" t="s">
        <v>1</v>
      </c>
      <c r="N127" s="59" t="s">
        <v>35</v>
      </c>
      <c r="O127" s="59" t="s">
        <v>95</v>
      </c>
      <c r="P127" s="59" t="s">
        <v>96</v>
      </c>
      <c r="Q127" s="59"/>
      <c r="R127" s="59"/>
      <c r="S127" s="59"/>
      <c r="T127" s="60"/>
    </row>
    <row r="128" spans="2:63" s="1" customFormat="1" ht="22.95" customHeight="1" x14ac:dyDescent="0.3">
      <c r="B128" s="31"/>
      <c r="C128" s="63" t="s">
        <v>101</v>
      </c>
      <c r="H128" s="144"/>
      <c r="J128" s="115">
        <f>BK128</f>
        <v>0</v>
      </c>
      <c r="L128" s="31"/>
      <c r="M128" s="61"/>
      <c r="N128" s="52"/>
      <c r="O128" s="52"/>
      <c r="P128" s="116">
        <f>P129+P247+P254</f>
        <v>0</v>
      </c>
      <c r="Q128" s="52"/>
      <c r="R128" s="116">
        <f>R129+R247+R254</f>
        <v>2</v>
      </c>
      <c r="S128" s="52"/>
      <c r="T128" s="117">
        <f>T129+T247+T254</f>
        <v>17.875999999999998</v>
      </c>
      <c r="AT128" s="17" t="s">
        <v>69</v>
      </c>
      <c r="AU128" s="17" t="s">
        <v>88</v>
      </c>
      <c r="BK128" s="118">
        <f>BK129+BK247+BK254</f>
        <v>0</v>
      </c>
    </row>
    <row r="129" spans="2:65" s="11" customFormat="1" ht="25.95" customHeight="1" x14ac:dyDescent="0.25">
      <c r="B129" s="119"/>
      <c r="D129" s="120" t="s">
        <v>69</v>
      </c>
      <c r="E129" s="121" t="s">
        <v>189</v>
      </c>
      <c r="F129" s="121" t="s">
        <v>191</v>
      </c>
      <c r="H129" s="211"/>
      <c r="I129" s="122"/>
      <c r="J129" s="123">
        <f>BK129</f>
        <v>0</v>
      </c>
      <c r="L129" s="119"/>
      <c r="M129" s="124"/>
      <c r="P129" s="125">
        <f>P130+P167+P186+P192+P219+P240+P245</f>
        <v>0</v>
      </c>
      <c r="R129" s="125">
        <f>R130+R167+R186+R192+R219+R240+R245</f>
        <v>0</v>
      </c>
      <c r="T129" s="126">
        <f>T130+T167+T186+T192+T219+T240+T245</f>
        <v>15.875</v>
      </c>
      <c r="AR129" s="120" t="s">
        <v>77</v>
      </c>
      <c r="AT129" s="127" t="s">
        <v>69</v>
      </c>
      <c r="AU129" s="127" t="s">
        <v>70</v>
      </c>
      <c r="AY129" s="120" t="s">
        <v>102</v>
      </c>
      <c r="BK129" s="128">
        <f>BK130+BK167+BK186+BK192+BK219+BK240+BK245</f>
        <v>0</v>
      </c>
    </row>
    <row r="130" spans="2:65" s="11" customFormat="1" ht="22.95" customHeight="1" x14ac:dyDescent="0.25">
      <c r="B130" s="119"/>
      <c r="D130" s="120" t="s">
        <v>69</v>
      </c>
      <c r="E130" s="129" t="s">
        <v>77</v>
      </c>
      <c r="F130" s="129" t="s">
        <v>192</v>
      </c>
      <c r="H130" s="211"/>
      <c r="I130" s="122"/>
      <c r="J130" s="130">
        <f>BK130</f>
        <v>0</v>
      </c>
      <c r="L130" s="119"/>
      <c r="M130" s="124"/>
      <c r="P130" s="125">
        <f>SUM(P131:P166)</f>
        <v>0</v>
      </c>
      <c r="R130" s="125">
        <f>SUM(R131:R166)</f>
        <v>0</v>
      </c>
      <c r="T130" s="126">
        <f>SUM(T131:T166)</f>
        <v>2.8150000000000004</v>
      </c>
      <c r="AR130" s="120" t="s">
        <v>77</v>
      </c>
      <c r="AT130" s="127" t="s">
        <v>69</v>
      </c>
      <c r="AU130" s="127" t="s">
        <v>77</v>
      </c>
      <c r="AY130" s="120" t="s">
        <v>102</v>
      </c>
      <c r="BK130" s="128">
        <f>SUM(BK131:BK166)</f>
        <v>0</v>
      </c>
    </row>
    <row r="131" spans="2:65" s="1" customFormat="1" ht="66.75" customHeight="1" x14ac:dyDescent="0.2">
      <c r="B131" s="131"/>
      <c r="C131" s="182" t="s">
        <v>77</v>
      </c>
      <c r="D131" s="182"/>
      <c r="E131" s="183"/>
      <c r="F131" s="184" t="s">
        <v>271</v>
      </c>
      <c r="G131" s="185" t="s">
        <v>163</v>
      </c>
      <c r="H131" s="200">
        <v>1</v>
      </c>
      <c r="I131" s="137"/>
      <c r="J131" s="200">
        <f>ROUND(I131*H131,2)</f>
        <v>0</v>
      </c>
      <c r="K131" s="188"/>
      <c r="L131" s="31"/>
      <c r="M131" s="139" t="s">
        <v>1</v>
      </c>
      <c r="N131" s="140" t="s">
        <v>36</v>
      </c>
      <c r="P131" s="141">
        <f>O131*H131</f>
        <v>0</v>
      </c>
      <c r="Q131" s="141">
        <v>0</v>
      </c>
      <c r="R131" s="141">
        <f>Q131*H131</f>
        <v>0</v>
      </c>
      <c r="S131" s="141">
        <v>0.28999999999999998</v>
      </c>
      <c r="T131" s="142">
        <f>S131*H131</f>
        <v>0.28999999999999998</v>
      </c>
      <c r="AR131" s="143" t="s">
        <v>104</v>
      </c>
      <c r="AT131" s="143" t="s">
        <v>103</v>
      </c>
      <c r="AU131" s="143" t="s">
        <v>79</v>
      </c>
      <c r="AY131" s="17" t="s">
        <v>102</v>
      </c>
      <c r="BE131" s="144">
        <f>IF(N131="základní",J131,0)</f>
        <v>0</v>
      </c>
      <c r="BF131" s="144">
        <f>IF(N131="snížená",J131,0)</f>
        <v>0</v>
      </c>
      <c r="BG131" s="144">
        <f>IF(N131="zákl. přenesená",J131,0)</f>
        <v>0</v>
      </c>
      <c r="BH131" s="144">
        <f>IF(N131="sníž. přenesená",J131,0)</f>
        <v>0</v>
      </c>
      <c r="BI131" s="144">
        <f>IF(N131="nulová",J131,0)</f>
        <v>0</v>
      </c>
      <c r="BJ131" s="17" t="s">
        <v>77</v>
      </c>
      <c r="BK131" s="144">
        <f>ROUND(I131*H131,2)</f>
        <v>0</v>
      </c>
      <c r="BL131" s="17" t="s">
        <v>104</v>
      </c>
      <c r="BM131" s="143" t="s">
        <v>105</v>
      </c>
    </row>
    <row r="132" spans="2:65" s="12" customFormat="1" x14ac:dyDescent="0.2">
      <c r="B132" s="145"/>
      <c r="D132" s="146"/>
      <c r="E132" s="147"/>
      <c r="F132" s="148"/>
      <c r="H132" s="212"/>
      <c r="I132" s="149"/>
      <c r="L132" s="145"/>
      <c r="M132" s="150"/>
      <c r="T132" s="151"/>
      <c r="AT132" s="147" t="s">
        <v>106</v>
      </c>
      <c r="AU132" s="147" t="s">
        <v>79</v>
      </c>
      <c r="AV132" s="12" t="s">
        <v>77</v>
      </c>
      <c r="AW132" s="12" t="s">
        <v>28</v>
      </c>
      <c r="AX132" s="12" t="s">
        <v>70</v>
      </c>
      <c r="AY132" s="147" t="s">
        <v>102</v>
      </c>
    </row>
    <row r="133" spans="2:65" s="13" customFormat="1" x14ac:dyDescent="0.2">
      <c r="B133" s="152"/>
      <c r="D133" s="146"/>
      <c r="E133" s="153"/>
      <c r="F133" s="154"/>
      <c r="H133" s="213"/>
      <c r="I133" s="155"/>
      <c r="L133" s="152"/>
      <c r="M133" s="156"/>
      <c r="T133" s="157"/>
      <c r="AT133" s="153" t="s">
        <v>106</v>
      </c>
      <c r="AU133" s="153" t="s">
        <v>79</v>
      </c>
      <c r="AV133" s="13" t="s">
        <v>79</v>
      </c>
      <c r="AW133" s="13" t="s">
        <v>28</v>
      </c>
      <c r="AX133" s="13" t="s">
        <v>77</v>
      </c>
      <c r="AY133" s="153" t="s">
        <v>102</v>
      </c>
    </row>
    <row r="134" spans="2:65" s="1" customFormat="1" ht="70.8" customHeight="1" x14ac:dyDescent="0.2">
      <c r="B134" s="131"/>
      <c r="C134" s="182" t="s">
        <v>79</v>
      </c>
      <c r="D134" s="182"/>
      <c r="E134" s="183"/>
      <c r="F134" s="188" t="s">
        <v>275</v>
      </c>
      <c r="G134" s="185" t="s">
        <v>163</v>
      </c>
      <c r="H134" s="200">
        <v>1</v>
      </c>
      <c r="I134" s="137"/>
      <c r="J134" s="200">
        <f>ROUND(I134*H134,2)</f>
        <v>0</v>
      </c>
      <c r="K134" s="188"/>
      <c r="L134" s="31"/>
      <c r="M134" s="139" t="s">
        <v>1</v>
      </c>
      <c r="N134" s="140" t="s">
        <v>36</v>
      </c>
      <c r="P134" s="141">
        <f>O134*H134</f>
        <v>0</v>
      </c>
      <c r="Q134" s="141">
        <v>0</v>
      </c>
      <c r="R134" s="141">
        <f>Q134*H134</f>
        <v>0</v>
      </c>
      <c r="S134" s="141">
        <v>0.32500000000000001</v>
      </c>
      <c r="T134" s="142">
        <f>S134*H134</f>
        <v>0.32500000000000001</v>
      </c>
      <c r="AR134" s="143" t="s">
        <v>104</v>
      </c>
      <c r="AT134" s="143" t="s">
        <v>103</v>
      </c>
      <c r="AU134" s="143" t="s">
        <v>79</v>
      </c>
      <c r="AY134" s="17" t="s">
        <v>102</v>
      </c>
      <c r="BE134" s="144">
        <f>IF(N134="základní",J134,0)</f>
        <v>0</v>
      </c>
      <c r="BF134" s="144">
        <f>IF(N134="snížená",J134,0)</f>
        <v>0</v>
      </c>
      <c r="BG134" s="144">
        <f>IF(N134="zákl. přenesená",J134,0)</f>
        <v>0</v>
      </c>
      <c r="BH134" s="144">
        <f>IF(N134="sníž. přenesená",J134,0)</f>
        <v>0</v>
      </c>
      <c r="BI134" s="144">
        <f>IF(N134="nulová",J134,0)</f>
        <v>0</v>
      </c>
      <c r="BJ134" s="17" t="s">
        <v>77</v>
      </c>
      <c r="BK134" s="144">
        <f>ROUND(I134*H134,2)</f>
        <v>0</v>
      </c>
      <c r="BL134" s="17" t="s">
        <v>104</v>
      </c>
      <c r="BM134" s="143" t="s">
        <v>107</v>
      </c>
    </row>
    <row r="135" spans="2:65" s="12" customFormat="1" x14ac:dyDescent="0.2">
      <c r="B135" s="145"/>
      <c r="D135" s="146"/>
      <c r="E135" s="147"/>
      <c r="F135" s="148"/>
      <c r="H135" s="212"/>
      <c r="I135" s="149"/>
      <c r="L135" s="145"/>
      <c r="M135" s="150"/>
      <c r="T135" s="151"/>
      <c r="AT135" s="147" t="s">
        <v>106</v>
      </c>
      <c r="AU135" s="147" t="s">
        <v>79</v>
      </c>
      <c r="AV135" s="12" t="s">
        <v>77</v>
      </c>
      <c r="AW135" s="12" t="s">
        <v>28</v>
      </c>
      <c r="AX135" s="12" t="s">
        <v>70</v>
      </c>
      <c r="AY135" s="147" t="s">
        <v>102</v>
      </c>
    </row>
    <row r="136" spans="2:65" s="13" customFormat="1" hidden="1" x14ac:dyDescent="0.2">
      <c r="B136" s="152"/>
      <c r="D136" s="146"/>
      <c r="E136" s="153"/>
      <c r="F136" s="154"/>
      <c r="H136" s="213"/>
      <c r="I136" s="155"/>
      <c r="L136" s="152"/>
      <c r="M136" s="156"/>
      <c r="T136" s="157"/>
      <c r="AT136" s="153" t="s">
        <v>106</v>
      </c>
      <c r="AU136" s="153" t="s">
        <v>79</v>
      </c>
      <c r="AV136" s="13" t="s">
        <v>79</v>
      </c>
      <c r="AW136" s="13" t="s">
        <v>28</v>
      </c>
      <c r="AX136" s="13" t="s">
        <v>77</v>
      </c>
      <c r="AY136" s="153" t="s">
        <v>102</v>
      </c>
    </row>
    <row r="137" spans="2:65" s="1" customFormat="1" ht="73.2" hidden="1" customHeight="1" x14ac:dyDescent="0.2">
      <c r="B137" s="131"/>
      <c r="C137" s="182" t="s">
        <v>108</v>
      </c>
      <c r="D137" s="182"/>
      <c r="E137" s="183"/>
      <c r="F137" s="188" t="s">
        <v>266</v>
      </c>
      <c r="G137" s="185" t="s">
        <v>199</v>
      </c>
      <c r="H137" s="200">
        <v>10</v>
      </c>
      <c r="I137" s="137"/>
      <c r="J137" s="200">
        <f>ROUND(I137*H137,2)</f>
        <v>0</v>
      </c>
      <c r="K137" s="188"/>
      <c r="L137" s="31"/>
      <c r="M137" s="139" t="s">
        <v>1</v>
      </c>
      <c r="N137" s="140" t="s">
        <v>36</v>
      </c>
      <c r="P137" s="141">
        <f>O137*H137</f>
        <v>0</v>
      </c>
      <c r="Q137" s="141">
        <v>0</v>
      </c>
      <c r="R137" s="141">
        <f>Q137*H137</f>
        <v>0</v>
      </c>
      <c r="S137" s="141">
        <v>0.22</v>
      </c>
      <c r="T137" s="142">
        <f>S137*H137</f>
        <v>2.2000000000000002</v>
      </c>
      <c r="AR137" s="143" t="s">
        <v>104</v>
      </c>
      <c r="AT137" s="143" t="s">
        <v>103</v>
      </c>
      <c r="AU137" s="143" t="s">
        <v>79</v>
      </c>
      <c r="AY137" s="17" t="s">
        <v>102</v>
      </c>
      <c r="BE137" s="144">
        <f>IF(N137="základní",J137,0)</f>
        <v>0</v>
      </c>
      <c r="BF137" s="144">
        <f>IF(N137="snížená",J137,0)</f>
        <v>0</v>
      </c>
      <c r="BG137" s="144">
        <f>IF(N137="zákl. přenesená",J137,0)</f>
        <v>0</v>
      </c>
      <c r="BH137" s="144">
        <f>IF(N137="sníž. přenesená",J137,0)</f>
        <v>0</v>
      </c>
      <c r="BI137" s="144">
        <f>IF(N137="nulová",J137,0)</f>
        <v>0</v>
      </c>
      <c r="BJ137" s="17" t="s">
        <v>77</v>
      </c>
      <c r="BK137" s="144">
        <f>ROUND(I137*H137,2)</f>
        <v>0</v>
      </c>
      <c r="BL137" s="17" t="s">
        <v>104</v>
      </c>
      <c r="BM137" s="143" t="s">
        <v>109</v>
      </c>
    </row>
    <row r="138" spans="2:65" s="12" customFormat="1" hidden="1" x14ac:dyDescent="0.2">
      <c r="B138" s="145"/>
      <c r="D138" s="146"/>
      <c r="E138" s="147"/>
      <c r="F138" s="148"/>
      <c r="H138" s="212"/>
      <c r="I138" s="149"/>
      <c r="L138" s="145"/>
      <c r="M138" s="150"/>
      <c r="T138" s="151"/>
      <c r="AT138" s="147" t="s">
        <v>106</v>
      </c>
      <c r="AU138" s="147" t="s">
        <v>79</v>
      </c>
      <c r="AV138" s="12" t="s">
        <v>77</v>
      </c>
      <c r="AW138" s="12" t="s">
        <v>28</v>
      </c>
      <c r="AX138" s="12" t="s">
        <v>70</v>
      </c>
      <c r="AY138" s="147" t="s">
        <v>102</v>
      </c>
    </row>
    <row r="139" spans="2:65" s="13" customFormat="1" ht="9" hidden="1" customHeight="1" x14ac:dyDescent="0.2">
      <c r="B139" s="152"/>
      <c r="D139" s="146"/>
      <c r="E139" s="153"/>
      <c r="F139" s="154"/>
      <c r="H139" s="213"/>
      <c r="I139" s="155"/>
      <c r="L139" s="152"/>
      <c r="M139" s="156"/>
      <c r="T139" s="157"/>
      <c r="AT139" s="153" t="s">
        <v>106</v>
      </c>
      <c r="AU139" s="153" t="s">
        <v>79</v>
      </c>
      <c r="AV139" s="13" t="s">
        <v>79</v>
      </c>
      <c r="AW139" s="13" t="s">
        <v>28</v>
      </c>
      <c r="AX139" s="13" t="s">
        <v>70</v>
      </c>
      <c r="AY139" s="153" t="s">
        <v>102</v>
      </c>
    </row>
    <row r="140" spans="2:65" s="13" customFormat="1" ht="3.6" hidden="1" customHeight="1" x14ac:dyDescent="0.2">
      <c r="B140" s="152"/>
      <c r="D140" s="146"/>
      <c r="E140" s="153"/>
      <c r="F140" s="154"/>
      <c r="H140" s="213"/>
      <c r="I140" s="155"/>
      <c r="L140" s="152"/>
      <c r="M140" s="156"/>
      <c r="T140" s="157"/>
      <c r="AT140" s="153" t="s">
        <v>106</v>
      </c>
      <c r="AU140" s="153" t="s">
        <v>79</v>
      </c>
      <c r="AV140" s="13" t="s">
        <v>79</v>
      </c>
      <c r="AW140" s="13" t="s">
        <v>28</v>
      </c>
      <c r="AX140" s="13" t="s">
        <v>70</v>
      </c>
      <c r="AY140" s="153" t="s">
        <v>102</v>
      </c>
    </row>
    <row r="141" spans="2:65" s="14" customFormat="1" hidden="1" x14ac:dyDescent="0.2">
      <c r="B141" s="158"/>
      <c r="D141" s="146"/>
      <c r="E141" s="159"/>
      <c r="F141" s="186"/>
      <c r="H141" s="214"/>
      <c r="I141" s="160"/>
      <c r="L141" s="158"/>
      <c r="M141" s="161"/>
      <c r="T141" s="162"/>
      <c r="AT141" s="159" t="s">
        <v>106</v>
      </c>
      <c r="AU141" s="159" t="s">
        <v>79</v>
      </c>
      <c r="AV141" s="14" t="s">
        <v>104</v>
      </c>
      <c r="AW141" s="14" t="s">
        <v>28</v>
      </c>
      <c r="AX141" s="14" t="s">
        <v>77</v>
      </c>
      <c r="AY141" s="159" t="s">
        <v>102</v>
      </c>
    </row>
    <row r="142" spans="2:65" s="1" customFormat="1" ht="34.200000000000003" hidden="1" customHeight="1" x14ac:dyDescent="0.2">
      <c r="B142" s="131"/>
      <c r="C142" s="182" t="s">
        <v>104</v>
      </c>
      <c r="D142" s="182"/>
      <c r="E142" s="183"/>
      <c r="F142" s="188" t="s">
        <v>267</v>
      </c>
      <c r="G142" s="185" t="s">
        <v>199</v>
      </c>
      <c r="H142" s="200">
        <v>15</v>
      </c>
      <c r="I142" s="137"/>
      <c r="J142" s="200">
        <f>ROUND(I142*H142,2)</f>
        <v>0</v>
      </c>
      <c r="K142" s="188"/>
      <c r="L142" s="31"/>
      <c r="M142" s="139" t="s">
        <v>1</v>
      </c>
      <c r="N142" s="140" t="s">
        <v>36</v>
      </c>
      <c r="P142" s="141">
        <f>O142*H142</f>
        <v>0</v>
      </c>
      <c r="Q142" s="141">
        <v>0</v>
      </c>
      <c r="R142" s="141">
        <f>Q142*H142</f>
        <v>0</v>
      </c>
      <c r="S142" s="141">
        <v>0</v>
      </c>
      <c r="T142" s="142">
        <f>S142*H142</f>
        <v>0</v>
      </c>
      <c r="AR142" s="143" t="s">
        <v>104</v>
      </c>
      <c r="AT142" s="143" t="s">
        <v>103</v>
      </c>
      <c r="AU142" s="143" t="s">
        <v>79</v>
      </c>
      <c r="AY142" s="17" t="s">
        <v>102</v>
      </c>
      <c r="BE142" s="144">
        <f>IF(N142="základní",J142,0)</f>
        <v>0</v>
      </c>
      <c r="BF142" s="144">
        <f>IF(N142="snížená",J142,0)</f>
        <v>0</v>
      </c>
      <c r="BG142" s="144">
        <f>IF(N142="zákl. přenesená",J142,0)</f>
        <v>0</v>
      </c>
      <c r="BH142" s="144">
        <f>IF(N142="sníž. přenesená",J142,0)</f>
        <v>0</v>
      </c>
      <c r="BI142" s="144">
        <f>IF(N142="nulová",J142,0)</f>
        <v>0</v>
      </c>
      <c r="BJ142" s="17" t="s">
        <v>77</v>
      </c>
      <c r="BK142" s="144">
        <f>ROUND(I142*H142,2)</f>
        <v>0</v>
      </c>
      <c r="BL142" s="17" t="s">
        <v>104</v>
      </c>
      <c r="BM142" s="143" t="s">
        <v>110</v>
      </c>
    </row>
    <row r="143" spans="2:65" s="12" customFormat="1" hidden="1" x14ac:dyDescent="0.2">
      <c r="B143" s="145"/>
      <c r="D143" s="146"/>
      <c r="E143" s="147"/>
      <c r="F143" s="148"/>
      <c r="H143" s="212"/>
      <c r="I143" s="149"/>
      <c r="L143" s="145"/>
      <c r="M143" s="150"/>
      <c r="T143" s="151"/>
      <c r="AT143" s="147" t="s">
        <v>106</v>
      </c>
      <c r="AU143" s="147" t="s">
        <v>79</v>
      </c>
      <c r="AV143" s="12" t="s">
        <v>77</v>
      </c>
      <c r="AW143" s="12" t="s">
        <v>28</v>
      </c>
      <c r="AX143" s="12" t="s">
        <v>70</v>
      </c>
      <c r="AY143" s="147" t="s">
        <v>102</v>
      </c>
    </row>
    <row r="144" spans="2:65" s="13" customFormat="1" ht="9" hidden="1" customHeight="1" x14ac:dyDescent="0.2">
      <c r="B144" s="152"/>
      <c r="D144" s="146"/>
      <c r="E144" s="153"/>
      <c r="F144" s="154"/>
      <c r="H144" s="213"/>
      <c r="I144" s="155"/>
      <c r="L144" s="152"/>
      <c r="M144" s="156"/>
      <c r="T144" s="157"/>
      <c r="AT144" s="153" t="s">
        <v>106</v>
      </c>
      <c r="AU144" s="153" t="s">
        <v>79</v>
      </c>
      <c r="AV144" s="13" t="s">
        <v>79</v>
      </c>
      <c r="AW144" s="13" t="s">
        <v>28</v>
      </c>
      <c r="AX144" s="13" t="s">
        <v>70</v>
      </c>
      <c r="AY144" s="153" t="s">
        <v>102</v>
      </c>
    </row>
    <row r="145" spans="2:65" s="13" customFormat="1" hidden="1" x14ac:dyDescent="0.2">
      <c r="B145" s="152"/>
      <c r="D145" s="146"/>
      <c r="E145" s="153"/>
      <c r="F145" s="154"/>
      <c r="H145" s="213"/>
      <c r="I145" s="155"/>
      <c r="L145" s="152"/>
      <c r="M145" s="156"/>
      <c r="T145" s="157"/>
      <c r="AT145" s="153" t="s">
        <v>106</v>
      </c>
      <c r="AU145" s="153" t="s">
        <v>79</v>
      </c>
      <c r="AV145" s="13" t="s">
        <v>79</v>
      </c>
      <c r="AW145" s="13" t="s">
        <v>28</v>
      </c>
      <c r="AX145" s="13" t="s">
        <v>70</v>
      </c>
      <c r="AY145" s="153" t="s">
        <v>102</v>
      </c>
    </row>
    <row r="146" spans="2:65" s="15" customFormat="1" hidden="1" x14ac:dyDescent="0.2">
      <c r="B146" s="163"/>
      <c r="D146" s="146"/>
      <c r="E146" s="164"/>
      <c r="F146" s="187"/>
      <c r="H146" s="215"/>
      <c r="I146" s="165"/>
      <c r="L146" s="163"/>
      <c r="M146" s="166"/>
      <c r="T146" s="167"/>
      <c r="AT146" s="164" t="s">
        <v>106</v>
      </c>
      <c r="AU146" s="164" t="s">
        <v>79</v>
      </c>
      <c r="AV146" s="15" t="s">
        <v>108</v>
      </c>
      <c r="AW146" s="15" t="s">
        <v>28</v>
      </c>
      <c r="AX146" s="15" t="s">
        <v>70</v>
      </c>
      <c r="AY146" s="164" t="s">
        <v>102</v>
      </c>
    </row>
    <row r="147" spans="2:65" s="13" customFormat="1" hidden="1" x14ac:dyDescent="0.2">
      <c r="B147" s="152"/>
      <c r="D147" s="146"/>
      <c r="E147" s="153"/>
      <c r="F147" s="154"/>
      <c r="H147" s="213"/>
      <c r="I147" s="155"/>
      <c r="L147" s="152"/>
      <c r="M147" s="156"/>
      <c r="T147" s="157"/>
      <c r="AT147" s="153" t="s">
        <v>106</v>
      </c>
      <c r="AU147" s="153" t="s">
        <v>79</v>
      </c>
      <c r="AV147" s="13" t="s">
        <v>79</v>
      </c>
      <c r="AW147" s="13" t="s">
        <v>28</v>
      </c>
      <c r="AX147" s="13" t="s">
        <v>70</v>
      </c>
      <c r="AY147" s="153" t="s">
        <v>102</v>
      </c>
    </row>
    <row r="148" spans="2:65" s="13" customFormat="1" hidden="1" x14ac:dyDescent="0.2">
      <c r="B148" s="152"/>
      <c r="D148" s="146"/>
      <c r="E148" s="153"/>
      <c r="F148" s="154"/>
      <c r="H148" s="213"/>
      <c r="I148" s="155"/>
      <c r="L148" s="152"/>
      <c r="M148" s="156"/>
      <c r="T148" s="157"/>
      <c r="AT148" s="153" t="s">
        <v>106</v>
      </c>
      <c r="AU148" s="153" t="s">
        <v>79</v>
      </c>
      <c r="AV148" s="13" t="s">
        <v>79</v>
      </c>
      <c r="AW148" s="13" t="s">
        <v>28</v>
      </c>
      <c r="AX148" s="13" t="s">
        <v>70</v>
      </c>
      <c r="AY148" s="153" t="s">
        <v>102</v>
      </c>
    </row>
    <row r="149" spans="2:65" s="15" customFormat="1" hidden="1" x14ac:dyDescent="0.2">
      <c r="B149" s="163"/>
      <c r="D149" s="146"/>
      <c r="E149" s="164"/>
      <c r="F149" s="187"/>
      <c r="H149" s="215"/>
      <c r="I149" s="165"/>
      <c r="L149" s="163"/>
      <c r="M149" s="166"/>
      <c r="T149" s="167"/>
      <c r="AT149" s="164" t="s">
        <v>106</v>
      </c>
      <c r="AU149" s="164" t="s">
        <v>79</v>
      </c>
      <c r="AV149" s="15" t="s">
        <v>108</v>
      </c>
      <c r="AW149" s="15" t="s">
        <v>28</v>
      </c>
      <c r="AX149" s="15" t="s">
        <v>70</v>
      </c>
      <c r="AY149" s="164" t="s">
        <v>102</v>
      </c>
    </row>
    <row r="150" spans="2:65" s="13" customFormat="1" hidden="1" x14ac:dyDescent="0.2">
      <c r="B150" s="152"/>
      <c r="D150" s="146"/>
      <c r="E150" s="153"/>
      <c r="F150" s="154"/>
      <c r="H150" s="213"/>
      <c r="I150" s="155"/>
      <c r="L150" s="152"/>
      <c r="M150" s="156"/>
      <c r="T150" s="157"/>
      <c r="AT150" s="153" t="s">
        <v>106</v>
      </c>
      <c r="AU150" s="153" t="s">
        <v>79</v>
      </c>
      <c r="AV150" s="13" t="s">
        <v>79</v>
      </c>
      <c r="AW150" s="13" t="s">
        <v>28</v>
      </c>
      <c r="AX150" s="13" t="s">
        <v>70</v>
      </c>
      <c r="AY150" s="153" t="s">
        <v>102</v>
      </c>
    </row>
    <row r="151" spans="2:65" s="13" customFormat="1" hidden="1" x14ac:dyDescent="0.2">
      <c r="B151" s="152"/>
      <c r="D151" s="146"/>
      <c r="E151" s="153"/>
      <c r="F151" s="154"/>
      <c r="H151" s="213"/>
      <c r="I151" s="155"/>
      <c r="L151" s="152"/>
      <c r="M151" s="156"/>
      <c r="T151" s="157"/>
      <c r="AT151" s="153" t="s">
        <v>106</v>
      </c>
      <c r="AU151" s="153" t="s">
        <v>79</v>
      </c>
      <c r="AV151" s="13" t="s">
        <v>79</v>
      </c>
      <c r="AW151" s="13" t="s">
        <v>28</v>
      </c>
      <c r="AX151" s="13" t="s">
        <v>70</v>
      </c>
      <c r="AY151" s="153" t="s">
        <v>102</v>
      </c>
    </row>
    <row r="152" spans="2:65" s="15" customFormat="1" hidden="1" x14ac:dyDescent="0.2">
      <c r="B152" s="163"/>
      <c r="D152" s="146"/>
      <c r="E152" s="164"/>
      <c r="F152" s="187"/>
      <c r="H152" s="215"/>
      <c r="I152" s="165"/>
      <c r="L152" s="163"/>
      <c r="M152" s="166"/>
      <c r="T152" s="167"/>
      <c r="AT152" s="164" t="s">
        <v>106</v>
      </c>
      <c r="AU152" s="164" t="s">
        <v>79</v>
      </c>
      <c r="AV152" s="15" t="s">
        <v>108</v>
      </c>
      <c r="AW152" s="15" t="s">
        <v>28</v>
      </c>
      <c r="AX152" s="15" t="s">
        <v>70</v>
      </c>
      <c r="AY152" s="164" t="s">
        <v>102</v>
      </c>
    </row>
    <row r="153" spans="2:65" s="14" customFormat="1" hidden="1" x14ac:dyDescent="0.2">
      <c r="B153" s="158"/>
      <c r="D153" s="146"/>
      <c r="E153" s="159"/>
      <c r="F153" s="186"/>
      <c r="H153" s="214"/>
      <c r="I153" s="160"/>
      <c r="L153" s="158"/>
      <c r="M153" s="161"/>
      <c r="T153" s="162"/>
      <c r="AT153" s="159" t="s">
        <v>106</v>
      </c>
      <c r="AU153" s="159" t="s">
        <v>79</v>
      </c>
      <c r="AV153" s="14" t="s">
        <v>104</v>
      </c>
      <c r="AW153" s="14" t="s">
        <v>28</v>
      </c>
      <c r="AX153" s="14" t="s">
        <v>77</v>
      </c>
      <c r="AY153" s="159" t="s">
        <v>102</v>
      </c>
    </row>
    <row r="154" spans="2:65" s="1" customFormat="1" ht="23.4" hidden="1" customHeight="1" x14ac:dyDescent="0.2">
      <c r="B154" s="131"/>
      <c r="C154" s="182" t="s">
        <v>111</v>
      </c>
      <c r="D154" s="182"/>
      <c r="E154" s="183"/>
      <c r="F154" s="188" t="s">
        <v>268</v>
      </c>
      <c r="G154" s="185" t="s">
        <v>199</v>
      </c>
      <c r="H154" s="200">
        <v>10</v>
      </c>
      <c r="I154" s="137"/>
      <c r="J154" s="200">
        <f>ROUND(I154*H154,2)</f>
        <v>0</v>
      </c>
      <c r="K154" s="188"/>
      <c r="L154" s="31"/>
      <c r="M154" s="139" t="s">
        <v>1</v>
      </c>
      <c r="N154" s="140" t="s">
        <v>36</v>
      </c>
      <c r="P154" s="141">
        <f>O154*H154</f>
        <v>0</v>
      </c>
      <c r="Q154" s="141">
        <v>0</v>
      </c>
      <c r="R154" s="141">
        <f>Q154*H154</f>
        <v>0</v>
      </c>
      <c r="S154" s="141">
        <v>0</v>
      </c>
      <c r="T154" s="142">
        <f>S154*H154</f>
        <v>0</v>
      </c>
      <c r="AR154" s="143" t="s">
        <v>104</v>
      </c>
      <c r="AT154" s="143" t="s">
        <v>103</v>
      </c>
      <c r="AU154" s="143" t="s">
        <v>79</v>
      </c>
      <c r="AY154" s="17" t="s">
        <v>102</v>
      </c>
      <c r="BE154" s="144">
        <f>IF(N154="základní",J154,0)</f>
        <v>0</v>
      </c>
      <c r="BF154" s="144">
        <f>IF(N154="snížená",J154,0)</f>
        <v>0</v>
      </c>
      <c r="BG154" s="144">
        <f>IF(N154="zákl. přenesená",J154,0)</f>
        <v>0</v>
      </c>
      <c r="BH154" s="144">
        <f>IF(N154="sníž. přenesená",J154,0)</f>
        <v>0</v>
      </c>
      <c r="BI154" s="144">
        <f>IF(N154="nulová",J154,0)</f>
        <v>0</v>
      </c>
      <c r="BJ154" s="17" t="s">
        <v>77</v>
      </c>
      <c r="BK154" s="144">
        <f>ROUND(I154*H154,2)</f>
        <v>0</v>
      </c>
      <c r="BL154" s="17" t="s">
        <v>104</v>
      </c>
      <c r="BM154" s="143" t="s">
        <v>112</v>
      </c>
    </row>
    <row r="155" spans="2:65" s="13" customFormat="1" ht="16.2" hidden="1" customHeight="1" x14ac:dyDescent="0.2">
      <c r="B155" s="152"/>
      <c r="D155" s="146"/>
      <c r="E155" s="153"/>
      <c r="F155" s="154"/>
      <c r="H155" s="213"/>
      <c r="I155" s="155"/>
      <c r="L155" s="152"/>
      <c r="M155" s="156"/>
      <c r="T155" s="157"/>
      <c r="AT155" s="153" t="s">
        <v>106</v>
      </c>
      <c r="AU155" s="153" t="s">
        <v>79</v>
      </c>
      <c r="AV155" s="13" t="s">
        <v>79</v>
      </c>
      <c r="AW155" s="13" t="s">
        <v>28</v>
      </c>
      <c r="AX155" s="13" t="s">
        <v>77</v>
      </c>
      <c r="AY155" s="153" t="s">
        <v>102</v>
      </c>
    </row>
    <row r="156" spans="2:65" s="1" customFormat="1" ht="46.8" hidden="1" customHeight="1" x14ac:dyDescent="0.2">
      <c r="B156" s="131"/>
      <c r="C156" s="182">
        <v>6</v>
      </c>
      <c r="D156" s="182"/>
      <c r="E156" s="183"/>
      <c r="F156" s="188" t="s">
        <v>269</v>
      </c>
      <c r="G156" s="185" t="s">
        <v>199</v>
      </c>
      <c r="H156" s="200">
        <v>8</v>
      </c>
      <c r="I156" s="137"/>
      <c r="J156" s="200">
        <f>ROUND(I156*H156,2)</f>
        <v>0</v>
      </c>
      <c r="K156" s="188"/>
      <c r="L156" s="31"/>
      <c r="M156" s="139" t="s">
        <v>1</v>
      </c>
      <c r="N156" s="140" t="s">
        <v>36</v>
      </c>
      <c r="P156" s="141">
        <f>O156*H156</f>
        <v>0</v>
      </c>
      <c r="Q156" s="141">
        <v>0</v>
      </c>
      <c r="R156" s="141">
        <f>Q156*H156</f>
        <v>0</v>
      </c>
      <c r="S156" s="141">
        <v>0</v>
      </c>
      <c r="T156" s="142">
        <f>S156*H156</f>
        <v>0</v>
      </c>
      <c r="AR156" s="143" t="s">
        <v>104</v>
      </c>
      <c r="AT156" s="143" t="s">
        <v>103</v>
      </c>
      <c r="AU156" s="143" t="s">
        <v>79</v>
      </c>
      <c r="AY156" s="17" t="s">
        <v>102</v>
      </c>
      <c r="BE156" s="144">
        <f>IF(N156="základní",J156,0)</f>
        <v>0</v>
      </c>
      <c r="BF156" s="144">
        <f>IF(N156="snížená",J156,0)</f>
        <v>0</v>
      </c>
      <c r="BG156" s="144">
        <f>IF(N156="zákl. přenesená",J156,0)</f>
        <v>0</v>
      </c>
      <c r="BH156" s="144">
        <f>IF(N156="sníž. přenesená",J156,0)</f>
        <v>0</v>
      </c>
      <c r="BI156" s="144">
        <f>IF(N156="nulová",J156,0)</f>
        <v>0</v>
      </c>
      <c r="BJ156" s="17" t="s">
        <v>77</v>
      </c>
      <c r="BK156" s="144">
        <f>ROUND(I156*H156,2)</f>
        <v>0</v>
      </c>
      <c r="BL156" s="17" t="s">
        <v>104</v>
      </c>
      <c r="BM156" s="143" t="s">
        <v>114</v>
      </c>
    </row>
    <row r="157" spans="2:65" s="1" customFormat="1" ht="9.6" hidden="1" customHeight="1" x14ac:dyDescent="0.2">
      <c r="B157" s="131"/>
      <c r="C157" s="182"/>
      <c r="D157" s="182"/>
      <c r="E157" s="183"/>
      <c r="F157" s="188"/>
      <c r="G157" s="185"/>
      <c r="H157" s="200"/>
      <c r="I157" s="137"/>
      <c r="J157" s="200"/>
      <c r="K157" s="188"/>
      <c r="L157" s="31"/>
      <c r="M157" s="139"/>
      <c r="N157" s="140"/>
      <c r="P157" s="141"/>
      <c r="Q157" s="141"/>
      <c r="R157" s="141"/>
      <c r="S157" s="141"/>
      <c r="T157" s="142"/>
      <c r="AR157" s="143" t="s">
        <v>104</v>
      </c>
      <c r="AT157" s="143" t="s">
        <v>103</v>
      </c>
      <c r="AU157" s="143" t="s">
        <v>79</v>
      </c>
      <c r="AY157" s="17" t="s">
        <v>102</v>
      </c>
      <c r="BE157" s="144">
        <f>IF(N157="základní",J157,0)</f>
        <v>0</v>
      </c>
      <c r="BF157" s="144">
        <f>IF(N157="snížená",J157,0)</f>
        <v>0</v>
      </c>
      <c r="BG157" s="144">
        <f>IF(N157="zákl. přenesená",J157,0)</f>
        <v>0</v>
      </c>
      <c r="BH157" s="144">
        <f>IF(N157="sníž. přenesená",J157,0)</f>
        <v>0</v>
      </c>
      <c r="BI157" s="144">
        <f>IF(N157="nulová",J157,0)</f>
        <v>0</v>
      </c>
      <c r="BJ157" s="17" t="s">
        <v>77</v>
      </c>
      <c r="BK157" s="144">
        <f>ROUND(I157*H157,2)</f>
        <v>0</v>
      </c>
      <c r="BL157" s="17" t="s">
        <v>104</v>
      </c>
      <c r="BM157" s="143" t="s">
        <v>116</v>
      </c>
    </row>
    <row r="158" spans="2:65" s="12" customFormat="1" ht="9.6" hidden="1" customHeight="1" x14ac:dyDescent="0.2">
      <c r="B158" s="145"/>
      <c r="D158" s="146"/>
      <c r="E158" s="147"/>
      <c r="F158" s="148"/>
      <c r="H158" s="212"/>
      <c r="I158" s="149"/>
      <c r="L158" s="145"/>
      <c r="M158" s="150"/>
      <c r="T158" s="151"/>
      <c r="AT158" s="147" t="s">
        <v>106</v>
      </c>
      <c r="AU158" s="147" t="s">
        <v>79</v>
      </c>
      <c r="AV158" s="12" t="s">
        <v>77</v>
      </c>
      <c r="AW158" s="12" t="s">
        <v>28</v>
      </c>
      <c r="AX158" s="12" t="s">
        <v>70</v>
      </c>
      <c r="AY158" s="147" t="s">
        <v>102</v>
      </c>
    </row>
    <row r="159" spans="2:65" s="13" customFormat="1" ht="6.6" hidden="1" customHeight="1" x14ac:dyDescent="0.2">
      <c r="B159" s="152"/>
      <c r="D159" s="146"/>
      <c r="E159" s="153"/>
      <c r="F159" s="154"/>
      <c r="H159" s="213"/>
      <c r="I159" s="155"/>
      <c r="L159" s="152"/>
      <c r="M159" s="156"/>
      <c r="T159" s="157"/>
      <c r="AT159" s="153" t="s">
        <v>106</v>
      </c>
      <c r="AU159" s="153" t="s">
        <v>79</v>
      </c>
      <c r="AV159" s="13" t="s">
        <v>79</v>
      </c>
      <c r="AW159" s="13" t="s">
        <v>28</v>
      </c>
      <c r="AX159" s="13" t="s">
        <v>77</v>
      </c>
      <c r="AY159" s="153" t="s">
        <v>102</v>
      </c>
    </row>
    <row r="160" spans="2:65" s="1" customFormat="1" ht="9.6" hidden="1" customHeight="1" x14ac:dyDescent="0.2">
      <c r="B160" s="131"/>
      <c r="C160" s="182"/>
      <c r="D160" s="182"/>
      <c r="E160" s="183"/>
      <c r="F160" s="188"/>
      <c r="G160" s="185"/>
      <c r="H160" s="200"/>
      <c r="I160" s="137"/>
      <c r="J160" s="200"/>
      <c r="K160" s="188"/>
      <c r="L160" s="31"/>
      <c r="M160" s="139"/>
      <c r="N160" s="140"/>
      <c r="P160" s="141"/>
      <c r="Q160" s="141"/>
      <c r="R160" s="141"/>
      <c r="S160" s="141"/>
      <c r="T160" s="142"/>
      <c r="AR160" s="143" t="s">
        <v>104</v>
      </c>
      <c r="AT160" s="143" t="s">
        <v>103</v>
      </c>
      <c r="AU160" s="143" t="s">
        <v>79</v>
      </c>
      <c r="AY160" s="17" t="s">
        <v>102</v>
      </c>
      <c r="BE160" s="144">
        <f>IF(N160="základní",J160,0)</f>
        <v>0</v>
      </c>
      <c r="BF160" s="144">
        <f>IF(N160="snížená",J160,0)</f>
        <v>0</v>
      </c>
      <c r="BG160" s="144">
        <f>IF(N160="zákl. přenesená",J160,0)</f>
        <v>0</v>
      </c>
      <c r="BH160" s="144">
        <f>IF(N160="sníž. přenesená",J160,0)</f>
        <v>0</v>
      </c>
      <c r="BI160" s="144">
        <f>IF(N160="nulová",J160,0)</f>
        <v>0</v>
      </c>
      <c r="BJ160" s="17" t="s">
        <v>77</v>
      </c>
      <c r="BK160" s="144">
        <f>ROUND(I160*H160,2)</f>
        <v>0</v>
      </c>
      <c r="BL160" s="17" t="s">
        <v>104</v>
      </c>
      <c r="BM160" s="143" t="s">
        <v>118</v>
      </c>
    </row>
    <row r="161" spans="2:65" s="13" customFormat="1" ht="9.6" hidden="1" customHeight="1" x14ac:dyDescent="0.2">
      <c r="B161" s="152"/>
      <c r="D161" s="146"/>
      <c r="E161" s="153"/>
      <c r="F161" s="154"/>
      <c r="H161" s="213"/>
      <c r="I161" s="155"/>
      <c r="L161" s="152"/>
      <c r="M161" s="156"/>
      <c r="T161" s="157"/>
      <c r="AT161" s="153" t="s">
        <v>106</v>
      </c>
      <c r="AU161" s="153" t="s">
        <v>79</v>
      </c>
      <c r="AV161" s="13" t="s">
        <v>79</v>
      </c>
      <c r="AW161" s="13" t="s">
        <v>28</v>
      </c>
      <c r="AX161" s="13" t="s">
        <v>77</v>
      </c>
      <c r="AY161" s="153" t="s">
        <v>102</v>
      </c>
    </row>
    <row r="162" spans="2:65" s="1" customFormat="1" ht="9.6" hidden="1" customHeight="1" x14ac:dyDescent="0.2">
      <c r="B162" s="131"/>
      <c r="C162" s="182"/>
      <c r="D162" s="182"/>
      <c r="E162" s="183"/>
      <c r="F162" s="188"/>
      <c r="G162" s="185"/>
      <c r="H162" s="200"/>
      <c r="I162" s="137"/>
      <c r="J162" s="200"/>
      <c r="K162" s="188"/>
      <c r="L162" s="31"/>
      <c r="M162" s="139"/>
      <c r="N162" s="140"/>
      <c r="P162" s="141"/>
      <c r="Q162" s="141"/>
      <c r="R162" s="141"/>
      <c r="S162" s="141"/>
      <c r="T162" s="142"/>
      <c r="AR162" s="143" t="s">
        <v>104</v>
      </c>
      <c r="AT162" s="143" t="s">
        <v>103</v>
      </c>
      <c r="AU162" s="143" t="s">
        <v>79</v>
      </c>
      <c r="AY162" s="17" t="s">
        <v>102</v>
      </c>
      <c r="BE162" s="144">
        <f>IF(N162="základní",J162,0)</f>
        <v>0</v>
      </c>
      <c r="BF162" s="144">
        <f>IF(N162="snížená",J162,0)</f>
        <v>0</v>
      </c>
      <c r="BG162" s="144">
        <f>IF(N162="zákl. přenesená",J162,0)</f>
        <v>0</v>
      </c>
      <c r="BH162" s="144">
        <f>IF(N162="sníž. přenesená",J162,0)</f>
        <v>0</v>
      </c>
      <c r="BI162" s="144">
        <f>IF(N162="nulová",J162,0)</f>
        <v>0</v>
      </c>
      <c r="BJ162" s="17" t="s">
        <v>77</v>
      </c>
      <c r="BK162" s="144">
        <f>ROUND(I162*H162,2)</f>
        <v>0</v>
      </c>
      <c r="BL162" s="17" t="s">
        <v>104</v>
      </c>
      <c r="BM162" s="143" t="s">
        <v>120</v>
      </c>
    </row>
    <row r="163" spans="2:65" s="12" customFormat="1" ht="9.6" hidden="1" customHeight="1" x14ac:dyDescent="0.2">
      <c r="B163" s="145"/>
      <c r="D163" s="146"/>
      <c r="E163" s="147"/>
      <c r="F163" s="148"/>
      <c r="H163" s="212"/>
      <c r="I163" s="149"/>
      <c r="L163" s="145"/>
      <c r="M163" s="150"/>
      <c r="T163" s="151"/>
      <c r="AT163" s="147" t="s">
        <v>106</v>
      </c>
      <c r="AU163" s="147" t="s">
        <v>79</v>
      </c>
      <c r="AV163" s="12" t="s">
        <v>77</v>
      </c>
      <c r="AW163" s="12" t="s">
        <v>28</v>
      </c>
      <c r="AX163" s="12" t="s">
        <v>70</v>
      </c>
      <c r="AY163" s="147" t="s">
        <v>102</v>
      </c>
    </row>
    <row r="164" spans="2:65" s="13" customFormat="1" ht="9.6" hidden="1" customHeight="1" x14ac:dyDescent="0.2">
      <c r="B164" s="152"/>
      <c r="D164" s="146"/>
      <c r="E164" s="153"/>
      <c r="F164" s="154"/>
      <c r="H164" s="213"/>
      <c r="I164" s="155"/>
      <c r="L164" s="152"/>
      <c r="M164" s="156"/>
      <c r="T164" s="157"/>
      <c r="AT164" s="153" t="s">
        <v>106</v>
      </c>
      <c r="AU164" s="153" t="s">
        <v>79</v>
      </c>
      <c r="AV164" s="13" t="s">
        <v>79</v>
      </c>
      <c r="AW164" s="13" t="s">
        <v>28</v>
      </c>
      <c r="AX164" s="13" t="s">
        <v>77</v>
      </c>
      <c r="AY164" s="153" t="s">
        <v>102</v>
      </c>
    </row>
    <row r="165" spans="2:65" s="1" customFormat="1" ht="9.6" hidden="1" customHeight="1" x14ac:dyDescent="0.2">
      <c r="B165" s="131"/>
      <c r="C165" s="189"/>
      <c r="D165" s="189"/>
      <c r="E165" s="190"/>
      <c r="F165" s="191"/>
      <c r="G165" s="192"/>
      <c r="H165" s="216"/>
      <c r="I165" s="168"/>
      <c r="J165" s="216"/>
      <c r="K165" s="191"/>
      <c r="L165" s="169"/>
      <c r="M165" s="170"/>
      <c r="N165" s="171"/>
      <c r="P165" s="141"/>
      <c r="Q165" s="141"/>
      <c r="R165" s="141"/>
      <c r="S165" s="141"/>
      <c r="T165" s="142"/>
      <c r="AR165" s="143" t="s">
        <v>117</v>
      </c>
      <c r="AT165" s="143" t="s">
        <v>122</v>
      </c>
      <c r="AU165" s="143" t="s">
        <v>79</v>
      </c>
      <c r="AY165" s="17" t="s">
        <v>102</v>
      </c>
      <c r="BE165" s="144">
        <f>IF(N165="základní",J165,0)</f>
        <v>0</v>
      </c>
      <c r="BF165" s="144">
        <f>IF(N165="snížená",J165,0)</f>
        <v>0</v>
      </c>
      <c r="BG165" s="144">
        <f>IF(N165="zákl. přenesená",J165,0)</f>
        <v>0</v>
      </c>
      <c r="BH165" s="144">
        <f>IF(N165="sníž. přenesená",J165,0)</f>
        <v>0</v>
      </c>
      <c r="BI165" s="144">
        <f>IF(N165="nulová",J165,0)</f>
        <v>0</v>
      </c>
      <c r="BJ165" s="17" t="s">
        <v>77</v>
      </c>
      <c r="BK165" s="144">
        <f>ROUND(I165*H165,2)</f>
        <v>0</v>
      </c>
      <c r="BL165" s="17" t="s">
        <v>104</v>
      </c>
      <c r="BM165" s="143" t="s">
        <v>123</v>
      </c>
    </row>
    <row r="166" spans="2:65" s="13" customFormat="1" ht="9.6" hidden="1" customHeight="1" x14ac:dyDescent="0.2">
      <c r="B166" s="152"/>
      <c r="D166" s="146"/>
      <c r="E166" s="153"/>
      <c r="F166" s="154"/>
      <c r="H166" s="213"/>
      <c r="I166" s="155"/>
      <c r="L166" s="152"/>
      <c r="M166" s="156"/>
      <c r="T166" s="157"/>
      <c r="AT166" s="153" t="s">
        <v>106</v>
      </c>
      <c r="AU166" s="153" t="s">
        <v>79</v>
      </c>
      <c r="AV166" s="13" t="s">
        <v>79</v>
      </c>
      <c r="AW166" s="13" t="s">
        <v>28</v>
      </c>
      <c r="AX166" s="13" t="s">
        <v>77</v>
      </c>
      <c r="AY166" s="153" t="s">
        <v>102</v>
      </c>
    </row>
    <row r="167" spans="2:65" s="11" customFormat="1" ht="24.6" customHeight="1" x14ac:dyDescent="0.25">
      <c r="B167" s="119"/>
      <c r="D167" s="120" t="s">
        <v>69</v>
      </c>
      <c r="E167" s="129">
        <v>2</v>
      </c>
      <c r="F167" s="129" t="s">
        <v>193</v>
      </c>
      <c r="H167" s="211"/>
      <c r="I167" s="122"/>
      <c r="J167" s="130">
        <f>BK167</f>
        <v>0</v>
      </c>
      <c r="L167" s="119"/>
      <c r="M167" s="124"/>
      <c r="P167" s="125">
        <f>SUM(P168:P185)</f>
        <v>0</v>
      </c>
      <c r="R167" s="125">
        <f>SUM(R168:R185)</f>
        <v>0</v>
      </c>
      <c r="T167" s="126">
        <f>SUM(T168:T185)</f>
        <v>0</v>
      </c>
      <c r="AR167" s="120" t="s">
        <v>77</v>
      </c>
      <c r="AT167" s="127" t="s">
        <v>69</v>
      </c>
      <c r="AU167" s="127" t="s">
        <v>77</v>
      </c>
      <c r="AY167" s="120" t="s">
        <v>102</v>
      </c>
      <c r="BK167" s="128">
        <f>SUM(BK168:BK185)</f>
        <v>0</v>
      </c>
    </row>
    <row r="168" spans="2:65" s="1" customFormat="1" ht="50.4" customHeight="1" x14ac:dyDescent="0.2">
      <c r="B168" s="131"/>
      <c r="C168" s="182">
        <v>3</v>
      </c>
      <c r="D168" s="182"/>
      <c r="E168" s="183"/>
      <c r="F168" s="184" t="s">
        <v>272</v>
      </c>
      <c r="G168" s="185" t="s">
        <v>163</v>
      </c>
      <c r="H168" s="200">
        <v>1</v>
      </c>
      <c r="I168" s="137"/>
      <c r="J168" s="200">
        <f>ROUND(I168*H168,2)</f>
        <v>0</v>
      </c>
      <c r="K168" s="188"/>
      <c r="L168" s="31"/>
      <c r="M168" s="139" t="s">
        <v>1</v>
      </c>
      <c r="N168" s="140" t="s">
        <v>36</v>
      </c>
      <c r="P168" s="141">
        <f>O168*H168</f>
        <v>0</v>
      </c>
      <c r="Q168" s="141">
        <v>0</v>
      </c>
      <c r="R168" s="141">
        <f>Q168*H168</f>
        <v>0</v>
      </c>
      <c r="S168" s="141">
        <v>0</v>
      </c>
      <c r="T168" s="142">
        <f>S168*H168</f>
        <v>0</v>
      </c>
      <c r="AR168" s="143" t="s">
        <v>104</v>
      </c>
      <c r="AT168" s="143" t="s">
        <v>103</v>
      </c>
      <c r="AU168" s="143" t="s">
        <v>79</v>
      </c>
      <c r="AY168" s="17" t="s">
        <v>102</v>
      </c>
      <c r="BE168" s="144">
        <f>IF(N168="základní",J168,0)</f>
        <v>0</v>
      </c>
      <c r="BF168" s="144">
        <f>IF(N168="snížená",J168,0)</f>
        <v>0</v>
      </c>
      <c r="BG168" s="144">
        <f>IF(N168="zákl. přenesená",J168,0)</f>
        <v>0</v>
      </c>
      <c r="BH168" s="144">
        <f>IF(N168="sníž. přenesená",J168,0)</f>
        <v>0</v>
      </c>
      <c r="BI168" s="144">
        <f>IF(N168="nulová",J168,0)</f>
        <v>0</v>
      </c>
      <c r="BJ168" s="17" t="s">
        <v>77</v>
      </c>
      <c r="BK168" s="144">
        <f>ROUND(I168*H168,2)</f>
        <v>0</v>
      </c>
      <c r="BL168" s="17" t="s">
        <v>104</v>
      </c>
      <c r="BM168" s="143" t="s">
        <v>124</v>
      </c>
    </row>
    <row r="169" spans="2:65" s="12" customFormat="1" x14ac:dyDescent="0.2">
      <c r="B169" s="145"/>
      <c r="D169" s="146"/>
      <c r="E169" s="147"/>
      <c r="F169" s="148"/>
      <c r="H169" s="212"/>
      <c r="I169" s="149"/>
      <c r="L169" s="145"/>
      <c r="M169" s="150"/>
      <c r="T169" s="151"/>
      <c r="AT169" s="147" t="s">
        <v>106</v>
      </c>
      <c r="AU169" s="147" t="s">
        <v>79</v>
      </c>
      <c r="AV169" s="12" t="s">
        <v>77</v>
      </c>
      <c r="AW169" s="12" t="s">
        <v>28</v>
      </c>
      <c r="AX169" s="12" t="s">
        <v>70</v>
      </c>
      <c r="AY169" s="147" t="s">
        <v>102</v>
      </c>
    </row>
    <row r="170" spans="2:65" s="13" customFormat="1" hidden="1" x14ac:dyDescent="0.2">
      <c r="B170" s="152"/>
      <c r="D170" s="146"/>
      <c r="E170" s="153"/>
      <c r="F170" s="154"/>
      <c r="H170" s="213"/>
      <c r="I170" s="155"/>
      <c r="L170" s="152"/>
      <c r="M170" s="156"/>
      <c r="T170" s="157"/>
      <c r="AT170" s="153" t="s">
        <v>106</v>
      </c>
      <c r="AU170" s="153" t="s">
        <v>79</v>
      </c>
      <c r="AV170" s="13" t="s">
        <v>79</v>
      </c>
      <c r="AW170" s="13" t="s">
        <v>28</v>
      </c>
      <c r="AX170" s="13" t="s">
        <v>77</v>
      </c>
      <c r="AY170" s="153" t="s">
        <v>102</v>
      </c>
    </row>
    <row r="171" spans="2:65" s="1" customFormat="1" ht="49.2" hidden="1" customHeight="1" x14ac:dyDescent="0.2">
      <c r="B171" s="131"/>
      <c r="C171" s="182">
        <v>8</v>
      </c>
      <c r="D171" s="182"/>
      <c r="E171" s="183"/>
      <c r="F171" s="188"/>
      <c r="G171" s="185" t="s">
        <v>199</v>
      </c>
      <c r="H171" s="200">
        <v>20</v>
      </c>
      <c r="I171" s="137"/>
      <c r="J171" s="200">
        <f>ROUND(I171*H171,2)</f>
        <v>0</v>
      </c>
      <c r="K171" s="188"/>
      <c r="L171" s="31"/>
      <c r="M171" s="139" t="s">
        <v>1</v>
      </c>
      <c r="N171" s="140" t="s">
        <v>36</v>
      </c>
      <c r="P171" s="141">
        <f>O171*H171</f>
        <v>0</v>
      </c>
      <c r="Q171" s="141">
        <v>0</v>
      </c>
      <c r="R171" s="141">
        <f>Q171*H171</f>
        <v>0</v>
      </c>
      <c r="S171" s="141">
        <v>0</v>
      </c>
      <c r="T171" s="142">
        <f>S171*H171</f>
        <v>0</v>
      </c>
      <c r="AR171" s="143" t="s">
        <v>104</v>
      </c>
      <c r="AT171" s="143" t="s">
        <v>103</v>
      </c>
      <c r="AU171" s="143" t="s">
        <v>79</v>
      </c>
      <c r="AY171" s="17" t="s">
        <v>102</v>
      </c>
      <c r="BE171" s="144">
        <f>IF(N171="základní",J171,0)</f>
        <v>0</v>
      </c>
      <c r="BF171" s="144">
        <f>IF(N171="snížená",J171,0)</f>
        <v>0</v>
      </c>
      <c r="BG171" s="144">
        <f>IF(N171="zákl. přenesená",J171,0)</f>
        <v>0</v>
      </c>
      <c r="BH171" s="144">
        <f>IF(N171="sníž. přenesená",J171,0)</f>
        <v>0</v>
      </c>
      <c r="BI171" s="144">
        <f>IF(N171="nulová",J171,0)</f>
        <v>0</v>
      </c>
      <c r="BJ171" s="17" t="s">
        <v>77</v>
      </c>
      <c r="BK171" s="144">
        <f>ROUND(I171*H171,2)</f>
        <v>0</v>
      </c>
      <c r="BL171" s="17" t="s">
        <v>104</v>
      </c>
      <c r="BM171" s="143" t="s">
        <v>125</v>
      </c>
    </row>
    <row r="172" spans="2:65" s="12" customFormat="1" hidden="1" x14ac:dyDescent="0.2">
      <c r="B172" s="145"/>
      <c r="D172" s="146"/>
      <c r="E172" s="147"/>
      <c r="F172" s="148"/>
      <c r="H172" s="212"/>
      <c r="I172" s="149"/>
      <c r="L172" s="145"/>
      <c r="M172" s="150"/>
      <c r="T172" s="151"/>
      <c r="AT172" s="147" t="s">
        <v>106</v>
      </c>
      <c r="AU172" s="147" t="s">
        <v>79</v>
      </c>
      <c r="AV172" s="12" t="s">
        <v>77</v>
      </c>
      <c r="AW172" s="12" t="s">
        <v>28</v>
      </c>
      <c r="AX172" s="12" t="s">
        <v>70</v>
      </c>
      <c r="AY172" s="147" t="s">
        <v>102</v>
      </c>
    </row>
    <row r="173" spans="2:65" s="13" customFormat="1" hidden="1" x14ac:dyDescent="0.2">
      <c r="B173" s="152"/>
      <c r="D173" s="146"/>
      <c r="E173" s="153"/>
      <c r="F173" s="154"/>
      <c r="H173" s="213"/>
      <c r="I173" s="155"/>
      <c r="L173" s="152"/>
      <c r="M173" s="156"/>
      <c r="T173" s="157"/>
      <c r="AT173" s="153" t="s">
        <v>106</v>
      </c>
      <c r="AU173" s="153" t="s">
        <v>79</v>
      </c>
      <c r="AV173" s="13" t="s">
        <v>79</v>
      </c>
      <c r="AW173" s="13" t="s">
        <v>28</v>
      </c>
      <c r="AX173" s="13" t="s">
        <v>77</v>
      </c>
      <c r="AY173" s="153" t="s">
        <v>102</v>
      </c>
    </row>
    <row r="174" spans="2:65" s="1" customFormat="1" ht="61.8" hidden="1" customHeight="1" x14ac:dyDescent="0.2">
      <c r="B174" s="131"/>
      <c r="C174" s="182">
        <v>9</v>
      </c>
      <c r="D174" s="182"/>
      <c r="E174" s="183"/>
      <c r="F174" s="184" t="s">
        <v>200</v>
      </c>
      <c r="G174" s="185" t="s">
        <v>199</v>
      </c>
      <c r="H174" s="200">
        <v>10</v>
      </c>
      <c r="I174" s="137"/>
      <c r="J174" s="200">
        <f>ROUND(I174*H174,2)</f>
        <v>0</v>
      </c>
      <c r="K174" s="188"/>
      <c r="L174" s="31"/>
      <c r="M174" s="139" t="s">
        <v>1</v>
      </c>
      <c r="N174" s="140" t="s">
        <v>36</v>
      </c>
      <c r="P174" s="141">
        <f>O174*H174</f>
        <v>0</v>
      </c>
      <c r="Q174" s="141">
        <v>0</v>
      </c>
      <c r="R174" s="141">
        <f>Q174*H174</f>
        <v>0</v>
      </c>
      <c r="S174" s="141">
        <v>0</v>
      </c>
      <c r="T174" s="142">
        <f>S174*H174</f>
        <v>0</v>
      </c>
      <c r="AR174" s="143" t="s">
        <v>104</v>
      </c>
      <c r="AT174" s="143" t="s">
        <v>103</v>
      </c>
      <c r="AU174" s="143" t="s">
        <v>79</v>
      </c>
      <c r="AY174" s="17" t="s">
        <v>102</v>
      </c>
      <c r="BE174" s="144">
        <f>IF(N174="základní",J174,0)</f>
        <v>0</v>
      </c>
      <c r="BF174" s="144">
        <f>IF(N174="snížená",J174,0)</f>
        <v>0</v>
      </c>
      <c r="BG174" s="144">
        <f>IF(N174="zákl. přenesená",J174,0)</f>
        <v>0</v>
      </c>
      <c r="BH174" s="144">
        <f>IF(N174="sníž. přenesená",J174,0)</f>
        <v>0</v>
      </c>
      <c r="BI174" s="144">
        <f>IF(N174="nulová",J174,0)</f>
        <v>0</v>
      </c>
      <c r="BJ174" s="17" t="s">
        <v>77</v>
      </c>
      <c r="BK174" s="144">
        <f>ROUND(I174*H174,2)</f>
        <v>0</v>
      </c>
      <c r="BL174" s="17" t="s">
        <v>104</v>
      </c>
      <c r="BM174" s="143" t="s">
        <v>126</v>
      </c>
    </row>
    <row r="175" spans="2:65" s="12" customFormat="1" hidden="1" x14ac:dyDescent="0.2">
      <c r="B175" s="145"/>
      <c r="D175" s="146"/>
      <c r="E175" s="147"/>
      <c r="F175" s="148"/>
      <c r="H175" s="212"/>
      <c r="I175" s="149"/>
      <c r="L175" s="145"/>
      <c r="M175" s="150"/>
      <c r="T175" s="151"/>
      <c r="AT175" s="147" t="s">
        <v>106</v>
      </c>
      <c r="AU175" s="147" t="s">
        <v>79</v>
      </c>
      <c r="AV175" s="12" t="s">
        <v>77</v>
      </c>
      <c r="AW175" s="12" t="s">
        <v>28</v>
      </c>
      <c r="AX175" s="12" t="s">
        <v>70</v>
      </c>
      <c r="AY175" s="147" t="s">
        <v>102</v>
      </c>
    </row>
    <row r="176" spans="2:65" s="13" customFormat="1" hidden="1" x14ac:dyDescent="0.2">
      <c r="B176" s="152"/>
      <c r="D176" s="146"/>
      <c r="E176" s="153"/>
      <c r="F176" s="154"/>
      <c r="H176" s="213"/>
      <c r="I176" s="155"/>
      <c r="L176" s="152"/>
      <c r="M176" s="156"/>
      <c r="T176" s="157"/>
      <c r="AT176" s="153" t="s">
        <v>106</v>
      </c>
      <c r="AU176" s="153" t="s">
        <v>79</v>
      </c>
      <c r="AV176" s="13" t="s">
        <v>79</v>
      </c>
      <c r="AW176" s="13" t="s">
        <v>28</v>
      </c>
      <c r="AX176" s="13" t="s">
        <v>77</v>
      </c>
      <c r="AY176" s="153" t="s">
        <v>102</v>
      </c>
    </row>
    <row r="177" spans="2:65" s="1" customFormat="1" ht="37.799999999999997" hidden="1" customHeight="1" x14ac:dyDescent="0.2">
      <c r="B177" s="131"/>
      <c r="C177" s="182">
        <v>10</v>
      </c>
      <c r="D177" s="182"/>
      <c r="E177" s="183"/>
      <c r="F177" s="193" t="s">
        <v>201</v>
      </c>
      <c r="G177" s="185" t="s">
        <v>199</v>
      </c>
      <c r="H177" s="200">
        <v>15</v>
      </c>
      <c r="I177" s="137"/>
      <c r="J177" s="200">
        <f>ROUND(I177*H177,2)</f>
        <v>0</v>
      </c>
      <c r="K177" s="188"/>
      <c r="L177" s="31"/>
      <c r="M177" s="139" t="s">
        <v>1</v>
      </c>
      <c r="N177" s="140" t="s">
        <v>36</v>
      </c>
      <c r="P177" s="141">
        <f>O177*H177</f>
        <v>0</v>
      </c>
      <c r="Q177" s="141">
        <v>0</v>
      </c>
      <c r="R177" s="141">
        <f>Q177*H177</f>
        <v>0</v>
      </c>
      <c r="S177" s="141">
        <v>0</v>
      </c>
      <c r="T177" s="142">
        <f>S177*H177</f>
        <v>0</v>
      </c>
      <c r="AR177" s="143" t="s">
        <v>104</v>
      </c>
      <c r="AT177" s="143" t="s">
        <v>103</v>
      </c>
      <c r="AU177" s="143" t="s">
        <v>79</v>
      </c>
      <c r="AY177" s="17" t="s">
        <v>102</v>
      </c>
      <c r="BE177" s="144">
        <f>IF(N177="základní",J177,0)</f>
        <v>0</v>
      </c>
      <c r="BF177" s="144">
        <f>IF(N177="snížená",J177,0)</f>
        <v>0</v>
      </c>
      <c r="BG177" s="144">
        <f>IF(N177="zákl. přenesená",J177,0)</f>
        <v>0</v>
      </c>
      <c r="BH177" s="144">
        <f>IF(N177="sníž. přenesená",J177,0)</f>
        <v>0</v>
      </c>
      <c r="BI177" s="144">
        <f>IF(N177="nulová",J177,0)</f>
        <v>0</v>
      </c>
      <c r="BJ177" s="17" t="s">
        <v>77</v>
      </c>
      <c r="BK177" s="144">
        <f>ROUND(I177*H177,2)</f>
        <v>0</v>
      </c>
      <c r="BL177" s="17" t="s">
        <v>104</v>
      </c>
      <c r="BM177" s="143" t="s">
        <v>128</v>
      </c>
    </row>
    <row r="178" spans="2:65" s="12" customFormat="1" hidden="1" x14ac:dyDescent="0.2">
      <c r="B178" s="145"/>
      <c r="D178" s="146"/>
      <c r="E178" s="147"/>
      <c r="F178" s="148"/>
      <c r="H178" s="212"/>
      <c r="I178" s="149"/>
      <c r="L178" s="145"/>
      <c r="M178" s="150"/>
      <c r="T178" s="151"/>
      <c r="AT178" s="147" t="s">
        <v>106</v>
      </c>
      <c r="AU178" s="147" t="s">
        <v>79</v>
      </c>
      <c r="AV178" s="12" t="s">
        <v>77</v>
      </c>
      <c r="AW178" s="12" t="s">
        <v>28</v>
      </c>
      <c r="AX178" s="12" t="s">
        <v>70</v>
      </c>
      <c r="AY178" s="147" t="s">
        <v>102</v>
      </c>
    </row>
    <row r="179" spans="2:65" s="13" customFormat="1" ht="1.8" customHeight="1" x14ac:dyDescent="0.2">
      <c r="B179" s="152"/>
      <c r="D179" s="146"/>
      <c r="E179" s="153"/>
      <c r="F179" s="154"/>
      <c r="H179" s="213"/>
      <c r="I179" s="155"/>
      <c r="L179" s="152"/>
      <c r="M179" s="156"/>
      <c r="T179" s="157"/>
      <c r="AT179" s="153" t="s">
        <v>106</v>
      </c>
      <c r="AU179" s="153" t="s">
        <v>79</v>
      </c>
      <c r="AV179" s="13" t="s">
        <v>79</v>
      </c>
      <c r="AW179" s="13" t="s">
        <v>28</v>
      </c>
      <c r="AX179" s="13" t="s">
        <v>77</v>
      </c>
      <c r="AY179" s="153" t="s">
        <v>102</v>
      </c>
    </row>
    <row r="180" spans="2:65" s="1" customFormat="1" ht="24" hidden="1" customHeight="1" x14ac:dyDescent="0.2">
      <c r="B180" s="131"/>
      <c r="C180" s="182"/>
      <c r="D180" s="182"/>
      <c r="E180" s="183"/>
      <c r="F180" s="188"/>
      <c r="G180" s="185"/>
      <c r="H180" s="200"/>
      <c r="I180" s="137"/>
      <c r="J180" s="200"/>
      <c r="K180" s="188"/>
      <c r="L180" s="31"/>
      <c r="M180" s="139"/>
      <c r="N180" s="140"/>
      <c r="P180" s="141"/>
      <c r="Q180" s="141"/>
      <c r="R180" s="141"/>
      <c r="S180" s="141"/>
      <c r="T180" s="142"/>
      <c r="AR180" s="143" t="s">
        <v>104</v>
      </c>
      <c r="AT180" s="143" t="s">
        <v>103</v>
      </c>
      <c r="AU180" s="143" t="s">
        <v>79</v>
      </c>
      <c r="AY180" s="17" t="s">
        <v>102</v>
      </c>
      <c r="BE180" s="144">
        <f>IF(N180="základní",J180,0)</f>
        <v>0</v>
      </c>
      <c r="BF180" s="144">
        <f>IF(N180="snížená",J180,0)</f>
        <v>0</v>
      </c>
      <c r="BG180" s="144">
        <f>IF(N180="zákl. přenesená",J180,0)</f>
        <v>0</v>
      </c>
      <c r="BH180" s="144">
        <f>IF(N180="sníž. přenesená",J180,0)</f>
        <v>0</v>
      </c>
      <c r="BI180" s="144">
        <f>IF(N180="nulová",J180,0)</f>
        <v>0</v>
      </c>
      <c r="BJ180" s="17" t="s">
        <v>77</v>
      </c>
      <c r="BK180" s="144">
        <f>ROUND(I180*H180,2)</f>
        <v>0</v>
      </c>
      <c r="BL180" s="17" t="s">
        <v>104</v>
      </c>
      <c r="BM180" s="143" t="s">
        <v>129</v>
      </c>
    </row>
    <row r="181" spans="2:65" s="12" customFormat="1" hidden="1" x14ac:dyDescent="0.2">
      <c r="B181" s="145"/>
      <c r="D181" s="146"/>
      <c r="E181" s="147"/>
      <c r="F181" s="148"/>
      <c r="H181" s="212"/>
      <c r="I181" s="149"/>
      <c r="L181" s="145"/>
      <c r="M181" s="150"/>
      <c r="T181" s="151"/>
      <c r="AT181" s="147" t="s">
        <v>106</v>
      </c>
      <c r="AU181" s="147" t="s">
        <v>79</v>
      </c>
      <c r="AV181" s="12" t="s">
        <v>77</v>
      </c>
      <c r="AW181" s="12" t="s">
        <v>28</v>
      </c>
      <c r="AX181" s="12" t="s">
        <v>70</v>
      </c>
      <c r="AY181" s="147" t="s">
        <v>102</v>
      </c>
    </row>
    <row r="182" spans="2:65" s="13" customFormat="1" hidden="1" x14ac:dyDescent="0.2">
      <c r="B182" s="152"/>
      <c r="D182" s="146"/>
      <c r="E182" s="153"/>
      <c r="F182" s="154"/>
      <c r="H182" s="213"/>
      <c r="I182" s="155"/>
      <c r="L182" s="152"/>
      <c r="M182" s="156"/>
      <c r="T182" s="157"/>
      <c r="AT182" s="153" t="s">
        <v>106</v>
      </c>
      <c r="AU182" s="153" t="s">
        <v>79</v>
      </c>
      <c r="AV182" s="13" t="s">
        <v>79</v>
      </c>
      <c r="AW182" s="13" t="s">
        <v>28</v>
      </c>
      <c r="AX182" s="13" t="s">
        <v>77</v>
      </c>
      <c r="AY182" s="153" t="s">
        <v>102</v>
      </c>
    </row>
    <row r="183" spans="2:65" s="1" customFormat="1" ht="49.2" hidden="1" customHeight="1" x14ac:dyDescent="0.2">
      <c r="B183" s="131"/>
      <c r="C183" s="182"/>
      <c r="D183" s="182"/>
      <c r="E183" s="183"/>
      <c r="F183" s="188"/>
      <c r="G183" s="185"/>
      <c r="H183" s="200"/>
      <c r="I183" s="137"/>
      <c r="J183" s="200"/>
      <c r="K183" s="188"/>
      <c r="L183" s="31"/>
      <c r="M183" s="139"/>
      <c r="N183" s="140"/>
      <c r="P183" s="141"/>
      <c r="Q183" s="141"/>
      <c r="R183" s="141"/>
      <c r="S183" s="141"/>
      <c r="T183" s="142"/>
      <c r="AR183" s="143" t="s">
        <v>104</v>
      </c>
      <c r="AT183" s="143" t="s">
        <v>103</v>
      </c>
      <c r="AU183" s="143" t="s">
        <v>79</v>
      </c>
      <c r="AY183" s="17" t="s">
        <v>102</v>
      </c>
      <c r="BE183" s="144">
        <f>IF(N183="základní",J183,0)</f>
        <v>0</v>
      </c>
      <c r="BF183" s="144">
        <f>IF(N183="snížená",J183,0)</f>
        <v>0</v>
      </c>
      <c r="BG183" s="144">
        <f>IF(N183="zákl. přenesená",J183,0)</f>
        <v>0</v>
      </c>
      <c r="BH183" s="144">
        <f>IF(N183="sníž. přenesená",J183,0)</f>
        <v>0</v>
      </c>
      <c r="BI183" s="144">
        <f>IF(N183="nulová",J183,0)</f>
        <v>0</v>
      </c>
      <c r="BJ183" s="17" t="s">
        <v>77</v>
      </c>
      <c r="BK183" s="144">
        <f>ROUND(I183*H183,2)</f>
        <v>0</v>
      </c>
      <c r="BL183" s="17" t="s">
        <v>104</v>
      </c>
      <c r="BM183" s="143" t="s">
        <v>131</v>
      </c>
    </row>
    <row r="184" spans="2:65" s="12" customFormat="1" hidden="1" x14ac:dyDescent="0.2">
      <c r="B184" s="145"/>
      <c r="D184" s="146"/>
      <c r="E184" s="147"/>
      <c r="F184" s="148"/>
      <c r="H184" s="212"/>
      <c r="I184" s="149"/>
      <c r="L184" s="145"/>
      <c r="M184" s="150"/>
      <c r="T184" s="151"/>
      <c r="AT184" s="147" t="s">
        <v>106</v>
      </c>
      <c r="AU184" s="147" t="s">
        <v>79</v>
      </c>
      <c r="AV184" s="12" t="s">
        <v>77</v>
      </c>
      <c r="AW184" s="12" t="s">
        <v>28</v>
      </c>
      <c r="AX184" s="12" t="s">
        <v>70</v>
      </c>
      <c r="AY184" s="147" t="s">
        <v>102</v>
      </c>
    </row>
    <row r="185" spans="2:65" s="13" customFormat="1" hidden="1" x14ac:dyDescent="0.2">
      <c r="B185" s="152"/>
      <c r="D185" s="146"/>
      <c r="E185" s="153"/>
      <c r="F185" s="154"/>
      <c r="H185" s="213"/>
      <c r="I185" s="155"/>
      <c r="L185" s="152"/>
      <c r="M185" s="156"/>
      <c r="T185" s="157"/>
      <c r="AT185" s="153" t="s">
        <v>106</v>
      </c>
      <c r="AU185" s="153" t="s">
        <v>79</v>
      </c>
      <c r="AV185" s="13" t="s">
        <v>79</v>
      </c>
      <c r="AW185" s="13" t="s">
        <v>28</v>
      </c>
      <c r="AX185" s="13" t="s">
        <v>77</v>
      </c>
      <c r="AY185" s="153" t="s">
        <v>102</v>
      </c>
    </row>
    <row r="186" spans="2:65" s="11" customFormat="1" ht="22.95" customHeight="1" x14ac:dyDescent="0.25">
      <c r="B186" s="119"/>
      <c r="D186" s="120" t="s">
        <v>69</v>
      </c>
      <c r="E186" s="129">
        <v>3</v>
      </c>
      <c r="F186" s="129" t="s">
        <v>262</v>
      </c>
      <c r="H186" s="211"/>
      <c r="I186" s="122"/>
      <c r="J186" s="130">
        <f>BK186</f>
        <v>0</v>
      </c>
      <c r="L186" s="119"/>
      <c r="M186" s="124"/>
      <c r="P186" s="125">
        <f>SUM(P187:P191)</f>
        <v>0</v>
      </c>
      <c r="R186" s="125">
        <f>SUM(R187:R191)</f>
        <v>0</v>
      </c>
      <c r="T186" s="126">
        <f>SUM(T187:T191)</f>
        <v>0</v>
      </c>
      <c r="AR186" s="120" t="s">
        <v>77</v>
      </c>
      <c r="AT186" s="127" t="s">
        <v>69</v>
      </c>
      <c r="AU186" s="127" t="s">
        <v>77</v>
      </c>
      <c r="AY186" s="120" t="s">
        <v>102</v>
      </c>
      <c r="BK186" s="128">
        <f>SUM(BK187:BK191)</f>
        <v>0</v>
      </c>
    </row>
    <row r="187" spans="2:65" s="1" customFormat="1" ht="49.2" customHeight="1" x14ac:dyDescent="0.2">
      <c r="B187" s="131"/>
      <c r="C187" s="182">
        <v>4</v>
      </c>
      <c r="D187" s="182"/>
      <c r="E187" s="183"/>
      <c r="F187" s="184" t="s">
        <v>270</v>
      </c>
      <c r="G187" s="185" t="s">
        <v>163</v>
      </c>
      <c r="H187" s="200">
        <v>1</v>
      </c>
      <c r="I187" s="137"/>
      <c r="J187" s="200">
        <f>ROUND(I187*H187,2)</f>
        <v>0</v>
      </c>
      <c r="K187" s="188"/>
      <c r="L187" s="31"/>
      <c r="M187" s="139" t="s">
        <v>1</v>
      </c>
      <c r="N187" s="140" t="s">
        <v>36</v>
      </c>
      <c r="P187" s="141">
        <f>O187*H187</f>
        <v>0</v>
      </c>
      <c r="Q187" s="141">
        <v>0</v>
      </c>
      <c r="R187" s="141">
        <f>Q187*H187</f>
        <v>0</v>
      </c>
      <c r="S187" s="141">
        <v>0</v>
      </c>
      <c r="T187" s="142">
        <f>S187*H187</f>
        <v>0</v>
      </c>
      <c r="AR187" s="143" t="s">
        <v>104</v>
      </c>
      <c r="AT187" s="143" t="s">
        <v>103</v>
      </c>
      <c r="AU187" s="143" t="s">
        <v>79</v>
      </c>
      <c r="AY187" s="17" t="s">
        <v>102</v>
      </c>
      <c r="BE187" s="144">
        <f>IF(N187="základní",J187,0)</f>
        <v>0</v>
      </c>
      <c r="BF187" s="144">
        <f>IF(N187="snížená",J187,0)</f>
        <v>0</v>
      </c>
      <c r="BG187" s="144">
        <f>IF(N187="zákl. přenesená",J187,0)</f>
        <v>0</v>
      </c>
      <c r="BH187" s="144">
        <f>IF(N187="sníž. přenesená",J187,0)</f>
        <v>0</v>
      </c>
      <c r="BI187" s="144">
        <f>IF(N187="nulová",J187,0)</f>
        <v>0</v>
      </c>
      <c r="BJ187" s="17" t="s">
        <v>77</v>
      </c>
      <c r="BK187" s="144">
        <f>ROUND(I187*H187,2)</f>
        <v>0</v>
      </c>
      <c r="BL187" s="17" t="s">
        <v>104</v>
      </c>
      <c r="BM187" s="143" t="s">
        <v>132</v>
      </c>
    </row>
    <row r="188" spans="2:65" s="12" customFormat="1" x14ac:dyDescent="0.2">
      <c r="B188" s="145"/>
      <c r="D188" s="146"/>
      <c r="E188" s="147"/>
      <c r="F188" s="148"/>
      <c r="H188" s="212"/>
      <c r="I188" s="149"/>
      <c r="L188" s="145"/>
      <c r="M188" s="150"/>
      <c r="T188" s="151"/>
      <c r="AT188" s="147" t="s">
        <v>106</v>
      </c>
      <c r="AU188" s="147" t="s">
        <v>79</v>
      </c>
      <c r="AV188" s="12" t="s">
        <v>77</v>
      </c>
      <c r="AW188" s="12" t="s">
        <v>28</v>
      </c>
      <c r="AX188" s="12" t="s">
        <v>70</v>
      </c>
      <c r="AY188" s="147" t="s">
        <v>102</v>
      </c>
    </row>
    <row r="189" spans="2:65" s="13" customFormat="1" ht="6.6" customHeight="1" x14ac:dyDescent="0.2">
      <c r="B189" s="152"/>
      <c r="D189" s="146"/>
      <c r="E189" s="153"/>
      <c r="F189" s="154"/>
      <c r="H189" s="213"/>
      <c r="I189" s="155"/>
      <c r="L189" s="152"/>
      <c r="M189" s="156"/>
      <c r="T189" s="157"/>
      <c r="AT189" s="153" t="s">
        <v>106</v>
      </c>
      <c r="AU189" s="153" t="s">
        <v>79</v>
      </c>
      <c r="AV189" s="13" t="s">
        <v>79</v>
      </c>
      <c r="AW189" s="13" t="s">
        <v>28</v>
      </c>
      <c r="AX189" s="13" t="s">
        <v>70</v>
      </c>
      <c r="AY189" s="153" t="s">
        <v>102</v>
      </c>
    </row>
    <row r="190" spans="2:65" s="13" customFormat="1" hidden="1" x14ac:dyDescent="0.2">
      <c r="B190" s="152"/>
      <c r="D190" s="146"/>
      <c r="E190" s="153"/>
      <c r="F190" s="154"/>
      <c r="H190" s="213"/>
      <c r="I190" s="155"/>
      <c r="L190" s="152"/>
      <c r="M190" s="156"/>
      <c r="T190" s="157"/>
      <c r="AT190" s="153" t="s">
        <v>106</v>
      </c>
      <c r="AU190" s="153" t="s">
        <v>79</v>
      </c>
      <c r="AV190" s="13" t="s">
        <v>79</v>
      </c>
      <c r="AW190" s="13" t="s">
        <v>28</v>
      </c>
      <c r="AX190" s="13" t="s">
        <v>70</v>
      </c>
      <c r="AY190" s="153" t="s">
        <v>102</v>
      </c>
    </row>
    <row r="191" spans="2:65" s="14" customFormat="1" hidden="1" x14ac:dyDescent="0.2">
      <c r="B191" s="158"/>
      <c r="D191" s="146"/>
      <c r="E191" s="159"/>
      <c r="F191" s="186"/>
      <c r="H191" s="214"/>
      <c r="I191" s="160"/>
      <c r="L191" s="158"/>
      <c r="M191" s="161"/>
      <c r="T191" s="162"/>
      <c r="AT191" s="159" t="s">
        <v>106</v>
      </c>
      <c r="AU191" s="159" t="s">
        <v>79</v>
      </c>
      <c r="AV191" s="14" t="s">
        <v>104</v>
      </c>
      <c r="AW191" s="14" t="s">
        <v>28</v>
      </c>
      <c r="AX191" s="14" t="s">
        <v>77</v>
      </c>
      <c r="AY191" s="159" t="s">
        <v>102</v>
      </c>
    </row>
    <row r="192" spans="2:65" s="11" customFormat="1" ht="22.95" customHeight="1" x14ac:dyDescent="0.25">
      <c r="B192" s="119"/>
      <c r="D192" s="120" t="s">
        <v>69</v>
      </c>
      <c r="E192" s="129">
        <v>4</v>
      </c>
      <c r="F192" s="129" t="s">
        <v>194</v>
      </c>
      <c r="H192" s="211"/>
      <c r="I192" s="122"/>
      <c r="J192" s="130">
        <f>BK192</f>
        <v>0</v>
      </c>
      <c r="L192" s="119"/>
      <c r="M192" s="124"/>
      <c r="P192" s="125">
        <f>SUM(P193:P218)</f>
        <v>0</v>
      </c>
      <c r="R192" s="125">
        <f>SUM(R193:R218)</f>
        <v>0</v>
      </c>
      <c r="T192" s="126">
        <f>SUM(T193:T218)</f>
        <v>13.059999999999999</v>
      </c>
      <c r="AR192" s="120" t="s">
        <v>77</v>
      </c>
      <c r="AT192" s="127" t="s">
        <v>69</v>
      </c>
      <c r="AU192" s="127" t="s">
        <v>77</v>
      </c>
      <c r="AY192" s="120" t="s">
        <v>102</v>
      </c>
      <c r="BK192" s="128">
        <f>SUM(BK193:BK218)</f>
        <v>0</v>
      </c>
    </row>
    <row r="193" spans="2:65" s="1" customFormat="1" ht="41.4" customHeight="1" x14ac:dyDescent="0.2">
      <c r="B193" s="131"/>
      <c r="C193" s="182">
        <v>5</v>
      </c>
      <c r="D193" s="182"/>
      <c r="E193" s="183"/>
      <c r="F193" s="188" t="s">
        <v>273</v>
      </c>
      <c r="G193" s="185" t="s">
        <v>163</v>
      </c>
      <c r="H193" s="200">
        <v>1</v>
      </c>
      <c r="I193" s="137"/>
      <c r="J193" s="200">
        <f>ROUND(I193*H193,2)</f>
        <v>0</v>
      </c>
      <c r="K193" s="188"/>
      <c r="L193" s="31"/>
      <c r="M193" s="139" t="s">
        <v>1</v>
      </c>
      <c r="N193" s="140" t="s">
        <v>36</v>
      </c>
      <c r="P193" s="141">
        <f>O193*H193</f>
        <v>0</v>
      </c>
      <c r="Q193" s="141">
        <v>0</v>
      </c>
      <c r="R193" s="141">
        <f>Q193*H193</f>
        <v>0</v>
      </c>
      <c r="S193" s="141">
        <v>1.76</v>
      </c>
      <c r="T193" s="142">
        <f>S193*H193</f>
        <v>1.76</v>
      </c>
      <c r="AR193" s="143" t="s">
        <v>104</v>
      </c>
      <c r="AT193" s="143" t="s">
        <v>103</v>
      </c>
      <c r="AU193" s="143" t="s">
        <v>79</v>
      </c>
      <c r="AY193" s="17" t="s">
        <v>102</v>
      </c>
      <c r="BE193" s="144">
        <f>IF(N193="základní",J193,0)</f>
        <v>0</v>
      </c>
      <c r="BF193" s="144">
        <f>IF(N193="snížená",J193,0)</f>
        <v>0</v>
      </c>
      <c r="BG193" s="144">
        <f>IF(N193="zákl. přenesená",J193,0)</f>
        <v>0</v>
      </c>
      <c r="BH193" s="144">
        <f>IF(N193="sníž. přenesená",J193,0)</f>
        <v>0</v>
      </c>
      <c r="BI193" s="144">
        <f>IF(N193="nulová",J193,0)</f>
        <v>0</v>
      </c>
      <c r="BJ193" s="17" t="s">
        <v>77</v>
      </c>
      <c r="BK193" s="144">
        <f>ROUND(I193*H193,2)</f>
        <v>0</v>
      </c>
      <c r="BL193" s="17" t="s">
        <v>104</v>
      </c>
      <c r="BM193" s="143" t="s">
        <v>134</v>
      </c>
    </row>
    <row r="194" spans="2:65" s="13" customFormat="1" hidden="1" x14ac:dyDescent="0.2">
      <c r="B194" s="152"/>
      <c r="D194" s="146"/>
      <c r="E194" s="153"/>
      <c r="F194" s="154"/>
      <c r="H194" s="213"/>
      <c r="I194" s="155"/>
      <c r="L194" s="152"/>
      <c r="M194" s="156"/>
      <c r="T194" s="157"/>
      <c r="AT194" s="153" t="s">
        <v>106</v>
      </c>
      <c r="AU194" s="153" t="s">
        <v>79</v>
      </c>
      <c r="AV194" s="13" t="s">
        <v>79</v>
      </c>
      <c r="AW194" s="13" t="s">
        <v>28</v>
      </c>
      <c r="AX194" s="13" t="s">
        <v>77</v>
      </c>
      <c r="AY194" s="153" t="s">
        <v>102</v>
      </c>
    </row>
    <row r="195" spans="2:65" s="1" customFormat="1" ht="33" hidden="1" customHeight="1" x14ac:dyDescent="0.2">
      <c r="B195" s="131"/>
      <c r="C195" s="182">
        <v>13</v>
      </c>
      <c r="D195" s="182"/>
      <c r="E195" s="183"/>
      <c r="F195" s="188" t="s">
        <v>202</v>
      </c>
      <c r="G195" s="185" t="s">
        <v>199</v>
      </c>
      <c r="H195" s="200">
        <v>2</v>
      </c>
      <c r="I195" s="137"/>
      <c r="J195" s="200">
        <f>ROUND(I195*H195,2)</f>
        <v>0</v>
      </c>
      <c r="K195" s="188"/>
      <c r="L195" s="31"/>
      <c r="M195" s="139" t="s">
        <v>1</v>
      </c>
      <c r="N195" s="140" t="s">
        <v>36</v>
      </c>
      <c r="P195" s="141">
        <f>O195*H195</f>
        <v>0</v>
      </c>
      <c r="Q195" s="141">
        <v>0</v>
      </c>
      <c r="R195" s="141">
        <f>Q195*H195</f>
        <v>0</v>
      </c>
      <c r="S195" s="141">
        <v>1.92</v>
      </c>
      <c r="T195" s="142">
        <f>S195*H195</f>
        <v>3.84</v>
      </c>
      <c r="AR195" s="143" t="s">
        <v>104</v>
      </c>
      <c r="AT195" s="143" t="s">
        <v>103</v>
      </c>
      <c r="AU195" s="143" t="s">
        <v>79</v>
      </c>
      <c r="AY195" s="17" t="s">
        <v>102</v>
      </c>
      <c r="BE195" s="144">
        <f>IF(N195="základní",J195,0)</f>
        <v>0</v>
      </c>
      <c r="BF195" s="144">
        <f>IF(N195="snížená",J195,0)</f>
        <v>0</v>
      </c>
      <c r="BG195" s="144">
        <f>IF(N195="zákl. přenesená",J195,0)</f>
        <v>0</v>
      </c>
      <c r="BH195" s="144">
        <f>IF(N195="sníž. přenesená",J195,0)</f>
        <v>0</v>
      </c>
      <c r="BI195" s="144">
        <f>IF(N195="nulová",J195,0)</f>
        <v>0</v>
      </c>
      <c r="BJ195" s="17" t="s">
        <v>77</v>
      </c>
      <c r="BK195" s="144">
        <f>ROUND(I195*H195,2)</f>
        <v>0</v>
      </c>
      <c r="BL195" s="17" t="s">
        <v>104</v>
      </c>
      <c r="BM195" s="143" t="s">
        <v>135</v>
      </c>
    </row>
    <row r="196" spans="2:65" s="13" customFormat="1" hidden="1" x14ac:dyDescent="0.2">
      <c r="B196" s="152"/>
      <c r="D196" s="146"/>
      <c r="E196" s="153"/>
      <c r="F196" s="154"/>
      <c r="H196" s="213"/>
      <c r="I196" s="155"/>
      <c r="L196" s="152"/>
      <c r="M196" s="156"/>
      <c r="T196" s="157"/>
      <c r="AT196" s="153" t="s">
        <v>106</v>
      </c>
      <c r="AU196" s="153" t="s">
        <v>79</v>
      </c>
      <c r="AV196" s="13" t="s">
        <v>79</v>
      </c>
      <c r="AW196" s="13" t="s">
        <v>28</v>
      </c>
      <c r="AX196" s="13" t="s">
        <v>77</v>
      </c>
      <c r="AY196" s="153" t="s">
        <v>102</v>
      </c>
    </row>
    <row r="197" spans="2:65" s="1" customFormat="1" ht="44.25" hidden="1" customHeight="1" x14ac:dyDescent="0.2">
      <c r="B197" s="131"/>
      <c r="C197" s="182">
        <v>14</v>
      </c>
      <c r="D197" s="182"/>
      <c r="E197" s="183"/>
      <c r="F197" s="188" t="s">
        <v>209</v>
      </c>
      <c r="G197" s="185" t="s">
        <v>199</v>
      </c>
      <c r="H197" s="200">
        <v>4</v>
      </c>
      <c r="I197" s="137"/>
      <c r="J197" s="200">
        <f>ROUND(I197*H197,2)</f>
        <v>0</v>
      </c>
      <c r="K197" s="188"/>
      <c r="L197" s="31"/>
      <c r="M197" s="139" t="s">
        <v>1</v>
      </c>
      <c r="N197" s="140" t="s">
        <v>36</v>
      </c>
      <c r="P197" s="141">
        <f>O197*H197</f>
        <v>0</v>
      </c>
      <c r="Q197" s="141">
        <v>0</v>
      </c>
      <c r="R197" s="141">
        <f>Q197*H197</f>
        <v>0</v>
      </c>
      <c r="S197" s="141">
        <v>0</v>
      </c>
      <c r="T197" s="142">
        <f>S197*H197</f>
        <v>0</v>
      </c>
      <c r="AR197" s="143" t="s">
        <v>104</v>
      </c>
      <c r="AT197" s="143" t="s">
        <v>103</v>
      </c>
      <c r="AU197" s="143" t="s">
        <v>79</v>
      </c>
      <c r="AY197" s="17" t="s">
        <v>102</v>
      </c>
      <c r="BE197" s="144">
        <f>IF(N197="základní",J197,0)</f>
        <v>0</v>
      </c>
      <c r="BF197" s="144">
        <f>IF(N197="snížená",J197,0)</f>
        <v>0</v>
      </c>
      <c r="BG197" s="144">
        <f>IF(N197="zákl. přenesená",J197,0)</f>
        <v>0</v>
      </c>
      <c r="BH197" s="144">
        <f>IF(N197="sníž. přenesená",J197,0)</f>
        <v>0</v>
      </c>
      <c r="BI197" s="144">
        <f>IF(N197="nulová",J197,0)</f>
        <v>0</v>
      </c>
      <c r="BJ197" s="17" t="s">
        <v>77</v>
      </c>
      <c r="BK197" s="144">
        <f>ROUND(I197*H197,2)</f>
        <v>0</v>
      </c>
      <c r="BL197" s="17" t="s">
        <v>104</v>
      </c>
      <c r="BM197" s="143" t="s">
        <v>137</v>
      </c>
    </row>
    <row r="198" spans="2:65" s="13" customFormat="1" hidden="1" x14ac:dyDescent="0.2">
      <c r="B198" s="152"/>
      <c r="D198" s="146"/>
      <c r="E198" s="153"/>
      <c r="F198" s="154"/>
      <c r="H198" s="213"/>
      <c r="I198" s="155"/>
      <c r="L198" s="152"/>
      <c r="M198" s="156"/>
      <c r="T198" s="157"/>
      <c r="AT198" s="153" t="s">
        <v>106</v>
      </c>
      <c r="AU198" s="153" t="s">
        <v>79</v>
      </c>
      <c r="AV198" s="13" t="s">
        <v>79</v>
      </c>
      <c r="AW198" s="13" t="s">
        <v>28</v>
      </c>
      <c r="AX198" s="13" t="s">
        <v>77</v>
      </c>
      <c r="AY198" s="153" t="s">
        <v>102</v>
      </c>
    </row>
    <row r="199" spans="2:65" s="1" customFormat="1" ht="24.15" hidden="1" customHeight="1" x14ac:dyDescent="0.2">
      <c r="B199" s="131"/>
      <c r="C199" s="182">
        <v>15</v>
      </c>
      <c r="D199" s="182"/>
      <c r="E199" s="183"/>
      <c r="F199" s="188" t="s">
        <v>213</v>
      </c>
      <c r="G199" s="185" t="s">
        <v>199</v>
      </c>
      <c r="H199" s="200">
        <v>4</v>
      </c>
      <c r="I199" s="137"/>
      <c r="J199" s="200">
        <f>ROUND(I199*H199,2)</f>
        <v>0</v>
      </c>
      <c r="K199" s="188"/>
      <c r="L199" s="31"/>
      <c r="M199" s="139" t="s">
        <v>1</v>
      </c>
      <c r="N199" s="140" t="s">
        <v>36</v>
      </c>
      <c r="P199" s="141">
        <f>O199*H199</f>
        <v>0</v>
      </c>
      <c r="Q199" s="141">
        <v>0</v>
      </c>
      <c r="R199" s="141">
        <f>Q199*H199</f>
        <v>0</v>
      </c>
      <c r="S199" s="141">
        <v>0</v>
      </c>
      <c r="T199" s="142">
        <f>S199*H199</f>
        <v>0</v>
      </c>
      <c r="AR199" s="143" t="s">
        <v>104</v>
      </c>
      <c r="AT199" s="143" t="s">
        <v>103</v>
      </c>
      <c r="AU199" s="143" t="s">
        <v>79</v>
      </c>
      <c r="AY199" s="17" t="s">
        <v>102</v>
      </c>
      <c r="BE199" s="144">
        <f>IF(N199="základní",J199,0)</f>
        <v>0</v>
      </c>
      <c r="BF199" s="144">
        <f>IF(N199="snížená",J199,0)</f>
        <v>0</v>
      </c>
      <c r="BG199" s="144">
        <f>IF(N199="zákl. přenesená",J199,0)</f>
        <v>0</v>
      </c>
      <c r="BH199" s="144">
        <f>IF(N199="sníž. přenesená",J199,0)</f>
        <v>0</v>
      </c>
      <c r="BI199" s="144">
        <f>IF(N199="nulová",J199,0)</f>
        <v>0</v>
      </c>
      <c r="BJ199" s="17" t="s">
        <v>77</v>
      </c>
      <c r="BK199" s="144">
        <f>ROUND(I199*H199,2)</f>
        <v>0</v>
      </c>
      <c r="BL199" s="17" t="s">
        <v>104</v>
      </c>
      <c r="BM199" s="143" t="s">
        <v>139</v>
      </c>
    </row>
    <row r="200" spans="2:65" s="13" customFormat="1" hidden="1" x14ac:dyDescent="0.2">
      <c r="B200" s="152"/>
      <c r="D200" s="146"/>
      <c r="E200" s="153"/>
      <c r="F200" s="154"/>
      <c r="H200" s="213"/>
      <c r="I200" s="155"/>
      <c r="L200" s="152"/>
      <c r="M200" s="156"/>
      <c r="T200" s="157"/>
      <c r="AT200" s="153" t="s">
        <v>106</v>
      </c>
      <c r="AU200" s="153" t="s">
        <v>79</v>
      </c>
      <c r="AV200" s="13" t="s">
        <v>79</v>
      </c>
      <c r="AW200" s="13" t="s">
        <v>28</v>
      </c>
      <c r="AX200" s="13" t="s">
        <v>77</v>
      </c>
      <c r="AY200" s="153" t="s">
        <v>102</v>
      </c>
    </row>
    <row r="201" spans="2:65" s="1" customFormat="1" ht="21.75" hidden="1" customHeight="1" x14ac:dyDescent="0.2">
      <c r="B201" s="131"/>
      <c r="C201" s="194">
        <v>16</v>
      </c>
      <c r="D201" s="195"/>
      <c r="E201" s="196"/>
      <c r="F201" s="188" t="s">
        <v>210</v>
      </c>
      <c r="G201" s="197" t="s">
        <v>199</v>
      </c>
      <c r="H201" s="217">
        <v>2</v>
      </c>
      <c r="I201" s="181"/>
      <c r="J201" s="217">
        <f>ROUND(I201*H201,2)</f>
        <v>0</v>
      </c>
      <c r="K201" s="184"/>
      <c r="L201" s="169"/>
      <c r="M201" s="170" t="s">
        <v>1</v>
      </c>
      <c r="N201" s="171" t="s">
        <v>36</v>
      </c>
      <c r="P201" s="141">
        <f>O201*H201</f>
        <v>0</v>
      </c>
      <c r="Q201" s="141">
        <v>0</v>
      </c>
      <c r="R201" s="141">
        <f>Q201*H201</f>
        <v>0</v>
      </c>
      <c r="S201" s="141">
        <v>0</v>
      </c>
      <c r="T201" s="142">
        <f>S201*H201</f>
        <v>0</v>
      </c>
      <c r="AR201" s="143" t="s">
        <v>117</v>
      </c>
      <c r="AT201" s="143" t="s">
        <v>122</v>
      </c>
      <c r="AU201" s="143" t="s">
        <v>79</v>
      </c>
      <c r="AY201" s="17" t="s">
        <v>102</v>
      </c>
      <c r="BE201" s="144">
        <f>IF(N201="základní",J201,0)</f>
        <v>0</v>
      </c>
      <c r="BF201" s="144">
        <f>IF(N201="snížená",J201,0)</f>
        <v>0</v>
      </c>
      <c r="BG201" s="144">
        <f>IF(N201="zákl. přenesená",J201,0)</f>
        <v>0</v>
      </c>
      <c r="BH201" s="144">
        <f>IF(N201="sníž. přenesená",J201,0)</f>
        <v>0</v>
      </c>
      <c r="BI201" s="144">
        <f>IF(N201="nulová",J201,0)</f>
        <v>0</v>
      </c>
      <c r="BJ201" s="17" t="s">
        <v>77</v>
      </c>
      <c r="BK201" s="144">
        <f>ROUND(I201*H201,2)</f>
        <v>0</v>
      </c>
      <c r="BL201" s="17" t="s">
        <v>104</v>
      </c>
      <c r="BM201" s="143" t="s">
        <v>141</v>
      </c>
    </row>
    <row r="202" spans="2:65" s="1" customFormat="1" ht="24.15" hidden="1" customHeight="1" x14ac:dyDescent="0.2">
      <c r="B202" s="131"/>
      <c r="C202" s="182">
        <v>17</v>
      </c>
      <c r="D202" s="182"/>
      <c r="E202" s="183"/>
      <c r="F202" s="188" t="s">
        <v>203</v>
      </c>
      <c r="G202" s="185" t="s">
        <v>199</v>
      </c>
      <c r="H202" s="200">
        <v>2</v>
      </c>
      <c r="I202" s="137"/>
      <c r="J202" s="200">
        <f>ROUND(I202*H202,2)</f>
        <v>0</v>
      </c>
      <c r="K202" s="188"/>
      <c r="L202" s="31"/>
      <c r="M202" s="139" t="s">
        <v>1</v>
      </c>
      <c r="N202" s="140" t="s">
        <v>36</v>
      </c>
      <c r="P202" s="141">
        <f>O202*H202</f>
        <v>0</v>
      </c>
      <c r="Q202" s="141">
        <v>0</v>
      </c>
      <c r="R202" s="141">
        <f>Q202*H202</f>
        <v>0</v>
      </c>
      <c r="S202" s="141">
        <v>0</v>
      </c>
      <c r="T202" s="142">
        <f>S202*H202</f>
        <v>0</v>
      </c>
      <c r="AR202" s="143" t="s">
        <v>104</v>
      </c>
      <c r="AT202" s="143" t="s">
        <v>103</v>
      </c>
      <c r="AU202" s="143" t="s">
        <v>79</v>
      </c>
      <c r="AY202" s="17" t="s">
        <v>102</v>
      </c>
      <c r="BE202" s="144">
        <f>IF(N202="základní",J202,0)</f>
        <v>0</v>
      </c>
      <c r="BF202" s="144">
        <f>IF(N202="snížená",J202,0)</f>
        <v>0</v>
      </c>
      <c r="BG202" s="144">
        <f>IF(N202="zákl. přenesená",J202,0)</f>
        <v>0</v>
      </c>
      <c r="BH202" s="144">
        <f>IF(N202="sníž. přenesená",J202,0)</f>
        <v>0</v>
      </c>
      <c r="BI202" s="144">
        <f>IF(N202="nulová",J202,0)</f>
        <v>0</v>
      </c>
      <c r="BJ202" s="17" t="s">
        <v>77</v>
      </c>
      <c r="BK202" s="144">
        <f>ROUND(I202*H202,2)</f>
        <v>0</v>
      </c>
      <c r="BL202" s="17" t="s">
        <v>104</v>
      </c>
      <c r="BM202" s="143" t="s">
        <v>142</v>
      </c>
    </row>
    <row r="203" spans="2:65" s="13" customFormat="1" hidden="1" x14ac:dyDescent="0.2">
      <c r="B203" s="152"/>
      <c r="D203" s="146"/>
      <c r="E203" s="153"/>
      <c r="F203" s="154"/>
      <c r="H203" s="213"/>
      <c r="I203" s="155"/>
      <c r="L203" s="152"/>
      <c r="M203" s="156"/>
      <c r="T203" s="157"/>
      <c r="AT203" s="153" t="s">
        <v>106</v>
      </c>
      <c r="AU203" s="153" t="s">
        <v>79</v>
      </c>
      <c r="AV203" s="13" t="s">
        <v>79</v>
      </c>
      <c r="AW203" s="13" t="s">
        <v>28</v>
      </c>
      <c r="AX203" s="13" t="s">
        <v>77</v>
      </c>
      <c r="AY203" s="153" t="s">
        <v>102</v>
      </c>
    </row>
    <row r="204" spans="2:65" s="1" customFormat="1" ht="24.15" hidden="1" customHeight="1" x14ac:dyDescent="0.2">
      <c r="B204" s="131"/>
      <c r="C204" s="194">
        <v>18</v>
      </c>
      <c r="D204" s="189"/>
      <c r="E204" s="190"/>
      <c r="F204" s="188" t="s">
        <v>212</v>
      </c>
      <c r="G204" s="197" t="s">
        <v>199</v>
      </c>
      <c r="H204" s="217">
        <v>4</v>
      </c>
      <c r="I204" s="181"/>
      <c r="J204" s="217">
        <f>ROUND(I204*H204,2)</f>
        <v>0</v>
      </c>
      <c r="K204" s="191"/>
      <c r="L204" s="169"/>
      <c r="M204" s="170" t="s">
        <v>1</v>
      </c>
      <c r="N204" s="171" t="s">
        <v>36</v>
      </c>
      <c r="P204" s="141">
        <f>O204*H204</f>
        <v>0</v>
      </c>
      <c r="Q204" s="141">
        <v>0</v>
      </c>
      <c r="R204" s="141">
        <f>Q204*H204</f>
        <v>0</v>
      </c>
      <c r="S204" s="141">
        <v>0</v>
      </c>
      <c r="T204" s="142">
        <f>S204*H204</f>
        <v>0</v>
      </c>
      <c r="AR204" s="143" t="s">
        <v>117</v>
      </c>
      <c r="AT204" s="143" t="s">
        <v>122</v>
      </c>
      <c r="AU204" s="143" t="s">
        <v>79</v>
      </c>
      <c r="AY204" s="17" t="s">
        <v>102</v>
      </c>
      <c r="BE204" s="144">
        <f>IF(N204="základní",J204,0)</f>
        <v>0</v>
      </c>
      <c r="BF204" s="144">
        <f>IF(N204="snížená",J204,0)</f>
        <v>0</v>
      </c>
      <c r="BG204" s="144">
        <f>IF(N204="zákl. přenesená",J204,0)</f>
        <v>0</v>
      </c>
      <c r="BH204" s="144">
        <f>IF(N204="sníž. přenesená",J204,0)</f>
        <v>0</v>
      </c>
      <c r="BI204" s="144">
        <f>IF(N204="nulová",J204,0)</f>
        <v>0</v>
      </c>
      <c r="BJ204" s="17" t="s">
        <v>77</v>
      </c>
      <c r="BK204" s="144">
        <f>ROUND(I204*H204,2)</f>
        <v>0</v>
      </c>
      <c r="BL204" s="17" t="s">
        <v>104</v>
      </c>
      <c r="BM204" s="143" t="s">
        <v>144</v>
      </c>
    </row>
    <row r="205" spans="2:65" s="1" customFormat="1" ht="24.15" hidden="1" customHeight="1" x14ac:dyDescent="0.2">
      <c r="B205" s="131"/>
      <c r="C205" s="194">
        <v>19</v>
      </c>
      <c r="D205" s="189"/>
      <c r="E205" s="190"/>
      <c r="F205" s="188" t="s">
        <v>204</v>
      </c>
      <c r="G205" s="197" t="s">
        <v>199</v>
      </c>
      <c r="H205" s="217">
        <v>2</v>
      </c>
      <c r="I205" s="181"/>
      <c r="J205" s="217">
        <f>ROUND(I205*H205,2)</f>
        <v>0</v>
      </c>
      <c r="K205" s="191"/>
      <c r="L205" s="169"/>
      <c r="M205" s="170" t="s">
        <v>1</v>
      </c>
      <c r="N205" s="171" t="s">
        <v>36</v>
      </c>
      <c r="P205" s="141">
        <f>O205*H205</f>
        <v>0</v>
      </c>
      <c r="Q205" s="141">
        <v>0</v>
      </c>
      <c r="R205" s="141">
        <f>Q205*H205</f>
        <v>0</v>
      </c>
      <c r="S205" s="141">
        <v>0</v>
      </c>
      <c r="T205" s="142">
        <f>S205*H205</f>
        <v>0</v>
      </c>
      <c r="AR205" s="143" t="s">
        <v>117</v>
      </c>
      <c r="AT205" s="143" t="s">
        <v>122</v>
      </c>
      <c r="AU205" s="143" t="s">
        <v>79</v>
      </c>
      <c r="AY205" s="17" t="s">
        <v>102</v>
      </c>
      <c r="BE205" s="144">
        <f>IF(N205="základní",J205,0)</f>
        <v>0</v>
      </c>
      <c r="BF205" s="144">
        <f>IF(N205="snížená",J205,0)</f>
        <v>0</v>
      </c>
      <c r="BG205" s="144">
        <f>IF(N205="zákl. přenesená",J205,0)</f>
        <v>0</v>
      </c>
      <c r="BH205" s="144">
        <f>IF(N205="sníž. přenesená",J205,0)</f>
        <v>0</v>
      </c>
      <c r="BI205" s="144">
        <f>IF(N205="nulová",J205,0)</f>
        <v>0</v>
      </c>
      <c r="BJ205" s="17" t="s">
        <v>77</v>
      </c>
      <c r="BK205" s="144">
        <f>ROUND(I205*H205,2)</f>
        <v>0</v>
      </c>
      <c r="BL205" s="17" t="s">
        <v>104</v>
      </c>
      <c r="BM205" s="143" t="s">
        <v>145</v>
      </c>
    </row>
    <row r="206" spans="2:65" s="13" customFormat="1" hidden="1" x14ac:dyDescent="0.2">
      <c r="B206" s="152"/>
      <c r="D206" s="146"/>
      <c r="E206" s="153"/>
      <c r="F206" s="154"/>
      <c r="H206" s="213"/>
      <c r="I206" s="155"/>
      <c r="L206" s="152"/>
      <c r="M206" s="156"/>
      <c r="T206" s="157"/>
      <c r="AT206" s="153" t="s">
        <v>106</v>
      </c>
      <c r="AU206" s="153" t="s">
        <v>79</v>
      </c>
      <c r="AV206" s="13" t="s">
        <v>79</v>
      </c>
      <c r="AW206" s="13" t="s">
        <v>28</v>
      </c>
      <c r="AX206" s="13" t="s">
        <v>77</v>
      </c>
      <c r="AY206" s="153" t="s">
        <v>102</v>
      </c>
    </row>
    <row r="207" spans="2:65" s="1" customFormat="1" ht="24.15" hidden="1" customHeight="1" x14ac:dyDescent="0.2">
      <c r="B207" s="131"/>
      <c r="C207" s="182">
        <v>20</v>
      </c>
      <c r="D207" s="182"/>
      <c r="E207" s="183"/>
      <c r="F207" s="188" t="s">
        <v>205</v>
      </c>
      <c r="G207" s="185" t="s">
        <v>199</v>
      </c>
      <c r="H207" s="200">
        <v>2</v>
      </c>
      <c r="I207" s="137"/>
      <c r="J207" s="200">
        <f>ROUND(I207*H207,2)</f>
        <v>0</v>
      </c>
      <c r="K207" s="188"/>
      <c r="L207" s="31"/>
      <c r="M207" s="139" t="s">
        <v>1</v>
      </c>
      <c r="N207" s="140" t="s">
        <v>36</v>
      </c>
      <c r="P207" s="141">
        <f>O207*H207</f>
        <v>0</v>
      </c>
      <c r="Q207" s="141">
        <v>0</v>
      </c>
      <c r="R207" s="141">
        <f>Q207*H207</f>
        <v>0</v>
      </c>
      <c r="S207" s="141">
        <v>0</v>
      </c>
      <c r="T207" s="142">
        <f>S207*H207</f>
        <v>0</v>
      </c>
      <c r="AR207" s="143" t="s">
        <v>104</v>
      </c>
      <c r="AT207" s="143" t="s">
        <v>103</v>
      </c>
      <c r="AU207" s="143" t="s">
        <v>79</v>
      </c>
      <c r="AY207" s="17" t="s">
        <v>102</v>
      </c>
      <c r="BE207" s="144">
        <f>IF(N207="základní",J207,0)</f>
        <v>0</v>
      </c>
      <c r="BF207" s="144">
        <f>IF(N207="snížená",J207,0)</f>
        <v>0</v>
      </c>
      <c r="BG207" s="144">
        <f>IF(N207="zákl. přenesená",J207,0)</f>
        <v>0</v>
      </c>
      <c r="BH207" s="144">
        <f>IF(N207="sníž. přenesená",J207,0)</f>
        <v>0</v>
      </c>
      <c r="BI207" s="144">
        <f>IF(N207="nulová",J207,0)</f>
        <v>0</v>
      </c>
      <c r="BJ207" s="17" t="s">
        <v>77</v>
      </c>
      <c r="BK207" s="144">
        <f>ROUND(I207*H207,2)</f>
        <v>0</v>
      </c>
      <c r="BL207" s="17" t="s">
        <v>104</v>
      </c>
      <c r="BM207" s="143" t="s">
        <v>147</v>
      </c>
    </row>
    <row r="208" spans="2:65" s="1" customFormat="1" ht="24.15" hidden="1" customHeight="1" x14ac:dyDescent="0.2">
      <c r="B208" s="131"/>
      <c r="C208" s="182">
        <v>21</v>
      </c>
      <c r="D208" s="182"/>
      <c r="E208" s="183"/>
      <c r="F208" s="188" t="s">
        <v>211</v>
      </c>
      <c r="G208" s="185" t="s">
        <v>199</v>
      </c>
      <c r="H208" s="200">
        <v>4</v>
      </c>
      <c r="I208" s="137"/>
      <c r="J208" s="200">
        <f>ROUND(I208*H208,2)</f>
        <v>0</v>
      </c>
      <c r="K208" s="188"/>
      <c r="L208" s="31"/>
      <c r="M208" s="139" t="s">
        <v>1</v>
      </c>
      <c r="N208" s="140" t="s">
        <v>36</v>
      </c>
      <c r="P208" s="141">
        <f>O208*H208</f>
        <v>0</v>
      </c>
      <c r="Q208" s="141">
        <v>0</v>
      </c>
      <c r="R208" s="141">
        <f>Q208*H208</f>
        <v>0</v>
      </c>
      <c r="S208" s="141">
        <v>0</v>
      </c>
      <c r="T208" s="142">
        <f>S208*H208</f>
        <v>0</v>
      </c>
      <c r="AR208" s="143" t="s">
        <v>104</v>
      </c>
      <c r="AT208" s="143" t="s">
        <v>103</v>
      </c>
      <c r="AU208" s="143" t="s">
        <v>79</v>
      </c>
      <c r="AY208" s="17" t="s">
        <v>102</v>
      </c>
      <c r="BE208" s="144">
        <f>IF(N208="základní",J208,0)</f>
        <v>0</v>
      </c>
      <c r="BF208" s="144">
        <f>IF(N208="snížená",J208,0)</f>
        <v>0</v>
      </c>
      <c r="BG208" s="144">
        <f>IF(N208="zákl. přenesená",J208,0)</f>
        <v>0</v>
      </c>
      <c r="BH208" s="144">
        <f>IF(N208="sníž. přenesená",J208,0)</f>
        <v>0</v>
      </c>
      <c r="BI208" s="144">
        <f>IF(N208="nulová",J208,0)</f>
        <v>0</v>
      </c>
      <c r="BJ208" s="17" t="s">
        <v>77</v>
      </c>
      <c r="BK208" s="144">
        <f>ROUND(I208*H208,2)</f>
        <v>0</v>
      </c>
      <c r="BL208" s="17" t="s">
        <v>104</v>
      </c>
      <c r="BM208" s="143" t="s">
        <v>148</v>
      </c>
    </row>
    <row r="209" spans="2:65" s="1" customFormat="1" ht="37.950000000000003" hidden="1" customHeight="1" x14ac:dyDescent="0.2">
      <c r="B209" s="131"/>
      <c r="C209" s="182">
        <v>22</v>
      </c>
      <c r="D209" s="182"/>
      <c r="E209" s="183"/>
      <c r="F209" s="188" t="s">
        <v>206</v>
      </c>
      <c r="G209" s="185" t="s">
        <v>199</v>
      </c>
      <c r="H209" s="200">
        <v>2</v>
      </c>
      <c r="I209" s="137"/>
      <c r="J209" s="200">
        <f>ROUND(I209*H209,2)</f>
        <v>0</v>
      </c>
      <c r="K209" s="188"/>
      <c r="L209" s="31"/>
      <c r="M209" s="139" t="s">
        <v>1</v>
      </c>
      <c r="N209" s="140" t="s">
        <v>36</v>
      </c>
      <c r="P209" s="141">
        <f>O209*H209</f>
        <v>0</v>
      </c>
      <c r="Q209" s="141">
        <v>0</v>
      </c>
      <c r="R209" s="141">
        <f>Q209*H209</f>
        <v>0</v>
      </c>
      <c r="S209" s="141">
        <v>0.62</v>
      </c>
      <c r="T209" s="142">
        <f>S209*H209</f>
        <v>1.24</v>
      </c>
      <c r="AR209" s="143" t="s">
        <v>104</v>
      </c>
      <c r="AT209" s="143" t="s">
        <v>103</v>
      </c>
      <c r="AU209" s="143" t="s">
        <v>79</v>
      </c>
      <c r="AY209" s="17" t="s">
        <v>102</v>
      </c>
      <c r="BE209" s="144">
        <f>IF(N209="základní",J209,0)</f>
        <v>0</v>
      </c>
      <c r="BF209" s="144">
        <f>IF(N209="snížená",J209,0)</f>
        <v>0</v>
      </c>
      <c r="BG209" s="144">
        <f>IF(N209="zákl. přenesená",J209,0)</f>
        <v>0</v>
      </c>
      <c r="BH209" s="144">
        <f>IF(N209="sníž. přenesená",J209,0)</f>
        <v>0</v>
      </c>
      <c r="BI209" s="144">
        <f>IF(N209="nulová",J209,0)</f>
        <v>0</v>
      </c>
      <c r="BJ209" s="17" t="s">
        <v>77</v>
      </c>
      <c r="BK209" s="144">
        <f>ROUND(I209*H209,2)</f>
        <v>0</v>
      </c>
      <c r="BL209" s="17" t="s">
        <v>104</v>
      </c>
      <c r="BM209" s="143" t="s">
        <v>150</v>
      </c>
    </row>
    <row r="210" spans="2:65" s="1" customFormat="1" ht="24.15" hidden="1" customHeight="1" x14ac:dyDescent="0.2">
      <c r="B210" s="131"/>
      <c r="C210" s="194">
        <v>23</v>
      </c>
      <c r="D210" s="189"/>
      <c r="E210" s="190"/>
      <c r="F210" s="188" t="s">
        <v>259</v>
      </c>
      <c r="G210" s="197" t="s">
        <v>199</v>
      </c>
      <c r="H210" s="217">
        <v>4</v>
      </c>
      <c r="I210" s="181"/>
      <c r="J210" s="217">
        <f>ROUND(I210*H210,2)</f>
        <v>0</v>
      </c>
      <c r="K210" s="191"/>
      <c r="L210" s="169"/>
      <c r="M210" s="170" t="s">
        <v>1</v>
      </c>
      <c r="N210" s="171" t="s">
        <v>36</v>
      </c>
      <c r="P210" s="141">
        <f>O210*H210</f>
        <v>0</v>
      </c>
      <c r="Q210" s="141">
        <v>0</v>
      </c>
      <c r="R210" s="141">
        <f>Q210*H210</f>
        <v>0</v>
      </c>
      <c r="S210" s="141">
        <v>0</v>
      </c>
      <c r="T210" s="142">
        <f>S210*H210</f>
        <v>0</v>
      </c>
      <c r="AR210" s="143" t="s">
        <v>117</v>
      </c>
      <c r="AT210" s="143" t="s">
        <v>122</v>
      </c>
      <c r="AU210" s="143" t="s">
        <v>79</v>
      </c>
      <c r="AY210" s="17" t="s">
        <v>102</v>
      </c>
      <c r="BE210" s="144">
        <f>IF(N210="základní",J210,0)</f>
        <v>0</v>
      </c>
      <c r="BF210" s="144">
        <f>IF(N210="snížená",J210,0)</f>
        <v>0</v>
      </c>
      <c r="BG210" s="144">
        <f>IF(N210="zákl. přenesená",J210,0)</f>
        <v>0</v>
      </c>
      <c r="BH210" s="144">
        <f>IF(N210="sníž. přenesená",J210,0)</f>
        <v>0</v>
      </c>
      <c r="BI210" s="144">
        <f>IF(N210="nulová",J210,0)</f>
        <v>0</v>
      </c>
      <c r="BJ210" s="17" t="s">
        <v>77</v>
      </c>
      <c r="BK210" s="144">
        <f>ROUND(I210*H210,2)</f>
        <v>0</v>
      </c>
      <c r="BL210" s="17" t="s">
        <v>104</v>
      </c>
      <c r="BM210" s="143" t="s">
        <v>144</v>
      </c>
    </row>
    <row r="211" spans="2:65" s="1" customFormat="1" ht="24.15" hidden="1" customHeight="1" x14ac:dyDescent="0.2">
      <c r="B211" s="131"/>
      <c r="C211" s="194">
        <v>24</v>
      </c>
      <c r="D211" s="189"/>
      <c r="E211" s="190"/>
      <c r="F211" s="188" t="s">
        <v>256</v>
      </c>
      <c r="G211" s="197" t="s">
        <v>199</v>
      </c>
      <c r="H211" s="217">
        <v>2</v>
      </c>
      <c r="I211" s="181"/>
      <c r="J211" s="217">
        <f>ROUND(I211*H211,2)</f>
        <v>0</v>
      </c>
      <c r="K211" s="191"/>
      <c r="L211" s="169"/>
      <c r="M211" s="170" t="s">
        <v>1</v>
      </c>
      <c r="N211" s="171" t="s">
        <v>36</v>
      </c>
      <c r="P211" s="141">
        <f>O211*H211</f>
        <v>0</v>
      </c>
      <c r="Q211" s="141">
        <v>0</v>
      </c>
      <c r="R211" s="141">
        <f>Q211*H211</f>
        <v>0</v>
      </c>
      <c r="S211" s="141">
        <v>0</v>
      </c>
      <c r="T211" s="142">
        <f>S211*H211</f>
        <v>0</v>
      </c>
      <c r="AR211" s="143" t="s">
        <v>117</v>
      </c>
      <c r="AT211" s="143" t="s">
        <v>122</v>
      </c>
      <c r="AU211" s="143" t="s">
        <v>79</v>
      </c>
      <c r="AY211" s="17" t="s">
        <v>102</v>
      </c>
      <c r="BE211" s="144">
        <f>IF(N211="základní",J211,0)</f>
        <v>0</v>
      </c>
      <c r="BF211" s="144">
        <f>IF(N211="snížená",J211,0)</f>
        <v>0</v>
      </c>
      <c r="BG211" s="144">
        <f>IF(N211="zákl. přenesená",J211,0)</f>
        <v>0</v>
      </c>
      <c r="BH211" s="144">
        <f>IF(N211="sníž. přenesená",J211,0)</f>
        <v>0</v>
      </c>
      <c r="BI211" s="144">
        <f>IF(N211="nulová",J211,0)</f>
        <v>0</v>
      </c>
      <c r="BJ211" s="17" t="s">
        <v>77</v>
      </c>
      <c r="BK211" s="144">
        <f>ROUND(I211*H211,2)</f>
        <v>0</v>
      </c>
      <c r="BL211" s="17" t="s">
        <v>104</v>
      </c>
      <c r="BM211" s="143" t="s">
        <v>145</v>
      </c>
    </row>
    <row r="212" spans="2:65" s="13" customFormat="1" hidden="1" x14ac:dyDescent="0.2">
      <c r="B212" s="152"/>
      <c r="D212" s="146"/>
      <c r="E212" s="153"/>
      <c r="F212" s="154"/>
      <c r="H212" s="213"/>
      <c r="I212" s="155"/>
      <c r="L212" s="152"/>
      <c r="M212" s="156"/>
      <c r="T212" s="157"/>
      <c r="AT212" s="153" t="s">
        <v>106</v>
      </c>
      <c r="AU212" s="153" t="s">
        <v>79</v>
      </c>
      <c r="AV212" s="13" t="s">
        <v>79</v>
      </c>
      <c r="AW212" s="13" t="s">
        <v>28</v>
      </c>
      <c r="AX212" s="13" t="s">
        <v>77</v>
      </c>
      <c r="AY212" s="153" t="s">
        <v>102</v>
      </c>
    </row>
    <row r="213" spans="2:65" s="1" customFormat="1" ht="24.15" hidden="1" customHeight="1" x14ac:dyDescent="0.2">
      <c r="B213" s="131"/>
      <c r="C213" s="182">
        <v>25</v>
      </c>
      <c r="D213" s="182"/>
      <c r="E213" s="183"/>
      <c r="F213" s="188" t="s">
        <v>257</v>
      </c>
      <c r="G213" s="185" t="s">
        <v>199</v>
      </c>
      <c r="H213" s="200">
        <v>2</v>
      </c>
      <c r="I213" s="137"/>
      <c r="J213" s="200">
        <f>ROUND(I213*H213,2)</f>
        <v>0</v>
      </c>
      <c r="K213" s="188"/>
      <c r="L213" s="31"/>
      <c r="M213" s="139" t="s">
        <v>1</v>
      </c>
      <c r="N213" s="140" t="s">
        <v>36</v>
      </c>
      <c r="P213" s="141">
        <f>O213*H213</f>
        <v>0</v>
      </c>
      <c r="Q213" s="141">
        <v>0</v>
      </c>
      <c r="R213" s="141">
        <f>Q213*H213</f>
        <v>0</v>
      </c>
      <c r="S213" s="141">
        <v>0</v>
      </c>
      <c r="T213" s="142">
        <f>S213*H213</f>
        <v>0</v>
      </c>
      <c r="AR213" s="143" t="s">
        <v>104</v>
      </c>
      <c r="AT213" s="143" t="s">
        <v>103</v>
      </c>
      <c r="AU213" s="143" t="s">
        <v>79</v>
      </c>
      <c r="AY213" s="17" t="s">
        <v>102</v>
      </c>
      <c r="BE213" s="144">
        <f>IF(N213="základní",J213,0)</f>
        <v>0</v>
      </c>
      <c r="BF213" s="144">
        <f>IF(N213="snížená",J213,0)</f>
        <v>0</v>
      </c>
      <c r="BG213" s="144">
        <f>IF(N213="zákl. přenesená",J213,0)</f>
        <v>0</v>
      </c>
      <c r="BH213" s="144">
        <f>IF(N213="sníž. přenesená",J213,0)</f>
        <v>0</v>
      </c>
      <c r="BI213" s="144">
        <f>IF(N213="nulová",J213,0)</f>
        <v>0</v>
      </c>
      <c r="BJ213" s="17" t="s">
        <v>77</v>
      </c>
      <c r="BK213" s="144">
        <f>ROUND(I213*H213,2)</f>
        <v>0</v>
      </c>
      <c r="BL213" s="17" t="s">
        <v>104</v>
      </c>
      <c r="BM213" s="143" t="s">
        <v>147</v>
      </c>
    </row>
    <row r="214" spans="2:65" s="1" customFormat="1" ht="24.15" hidden="1" customHeight="1" x14ac:dyDescent="0.2">
      <c r="B214" s="131"/>
      <c r="C214" s="182">
        <v>26</v>
      </c>
      <c r="D214" s="182"/>
      <c r="E214" s="183"/>
      <c r="F214" s="188" t="s">
        <v>258</v>
      </c>
      <c r="G214" s="185" t="s">
        <v>199</v>
      </c>
      <c r="H214" s="200">
        <v>2</v>
      </c>
      <c r="I214" s="137"/>
      <c r="J214" s="200">
        <f>ROUND(I214*H214,2)</f>
        <v>0</v>
      </c>
      <c r="K214" s="188"/>
      <c r="L214" s="31"/>
      <c r="M214" s="139" t="s">
        <v>1</v>
      </c>
      <c r="N214" s="140" t="s">
        <v>36</v>
      </c>
      <c r="P214" s="141">
        <f>O214*H214</f>
        <v>0</v>
      </c>
      <c r="Q214" s="141">
        <v>0</v>
      </c>
      <c r="R214" s="141">
        <f>Q214*H214</f>
        <v>0</v>
      </c>
      <c r="S214" s="141">
        <v>0</v>
      </c>
      <c r="T214" s="142">
        <f>S214*H214</f>
        <v>0</v>
      </c>
      <c r="AR214" s="143" t="s">
        <v>104</v>
      </c>
      <c r="AT214" s="143" t="s">
        <v>103</v>
      </c>
      <c r="AU214" s="143" t="s">
        <v>79</v>
      </c>
      <c r="AY214" s="17" t="s">
        <v>102</v>
      </c>
      <c r="BE214" s="144">
        <f>IF(N214="základní",J214,0)</f>
        <v>0</v>
      </c>
      <c r="BF214" s="144">
        <f>IF(N214="snížená",J214,0)</f>
        <v>0</v>
      </c>
      <c r="BG214" s="144">
        <f>IF(N214="zákl. přenesená",J214,0)</f>
        <v>0</v>
      </c>
      <c r="BH214" s="144">
        <f>IF(N214="sníž. přenesená",J214,0)</f>
        <v>0</v>
      </c>
      <c r="BI214" s="144">
        <f>IF(N214="nulová",J214,0)</f>
        <v>0</v>
      </c>
      <c r="BJ214" s="17" t="s">
        <v>77</v>
      </c>
      <c r="BK214" s="144">
        <f>ROUND(I214*H214,2)</f>
        <v>0</v>
      </c>
      <c r="BL214" s="17" t="s">
        <v>104</v>
      </c>
      <c r="BM214" s="143" t="s">
        <v>148</v>
      </c>
    </row>
    <row r="215" spans="2:65" s="1" customFormat="1" ht="37.950000000000003" hidden="1" customHeight="1" x14ac:dyDescent="0.2">
      <c r="B215" s="131"/>
      <c r="C215" s="182">
        <v>27</v>
      </c>
      <c r="D215" s="182"/>
      <c r="E215" s="183"/>
      <c r="F215" s="188" t="s">
        <v>260</v>
      </c>
      <c r="G215" s="185" t="s">
        <v>199</v>
      </c>
      <c r="H215" s="200">
        <v>10</v>
      </c>
      <c r="I215" s="137"/>
      <c r="J215" s="200">
        <f>ROUND(I215*H215,2)</f>
        <v>0</v>
      </c>
      <c r="K215" s="188"/>
      <c r="L215" s="31"/>
      <c r="M215" s="139" t="s">
        <v>1</v>
      </c>
      <c r="N215" s="140" t="s">
        <v>36</v>
      </c>
      <c r="P215" s="141">
        <f>O215*H215</f>
        <v>0</v>
      </c>
      <c r="Q215" s="141">
        <v>0</v>
      </c>
      <c r="R215" s="141">
        <f>Q215*H215</f>
        <v>0</v>
      </c>
      <c r="S215" s="141">
        <v>0.62</v>
      </c>
      <c r="T215" s="142">
        <f>S215*H215</f>
        <v>6.2</v>
      </c>
      <c r="AR215" s="143" t="s">
        <v>104</v>
      </c>
      <c r="AT215" s="143" t="s">
        <v>103</v>
      </c>
      <c r="AU215" s="143" t="s">
        <v>79</v>
      </c>
      <c r="AY215" s="17" t="s">
        <v>102</v>
      </c>
      <c r="BE215" s="144">
        <f>IF(N215="základní",J215,0)</f>
        <v>0</v>
      </c>
      <c r="BF215" s="144">
        <f>IF(N215="snížená",J215,0)</f>
        <v>0</v>
      </c>
      <c r="BG215" s="144">
        <f>IF(N215="zákl. přenesená",J215,0)</f>
        <v>0</v>
      </c>
      <c r="BH215" s="144">
        <f>IF(N215="sníž. přenesená",J215,0)</f>
        <v>0</v>
      </c>
      <c r="BI215" s="144">
        <f>IF(N215="nulová",J215,0)</f>
        <v>0</v>
      </c>
      <c r="BJ215" s="17" t="s">
        <v>77</v>
      </c>
      <c r="BK215" s="144">
        <f>ROUND(I215*H215,2)</f>
        <v>0</v>
      </c>
      <c r="BL215" s="17" t="s">
        <v>104</v>
      </c>
      <c r="BM215" s="143" t="s">
        <v>150</v>
      </c>
    </row>
    <row r="216" spans="2:65" s="1" customFormat="1" ht="33" hidden="1" customHeight="1" x14ac:dyDescent="0.2">
      <c r="B216" s="131"/>
      <c r="C216" s="189">
        <v>28</v>
      </c>
      <c r="D216" s="189" t="s">
        <v>122</v>
      </c>
      <c r="E216" s="190"/>
      <c r="F216" s="191" t="s">
        <v>208</v>
      </c>
      <c r="G216" s="192" t="s">
        <v>138</v>
      </c>
      <c r="H216" s="216">
        <v>3</v>
      </c>
      <c r="I216" s="168"/>
      <c r="J216" s="216">
        <f>ROUND(I216*H216,2)</f>
        <v>0</v>
      </c>
      <c r="K216" s="191"/>
      <c r="L216" s="169"/>
      <c r="M216" s="170" t="s">
        <v>1</v>
      </c>
      <c r="N216" s="171" t="s">
        <v>36</v>
      </c>
      <c r="P216" s="141">
        <f>O216*H216</f>
        <v>0</v>
      </c>
      <c r="Q216" s="141">
        <v>0</v>
      </c>
      <c r="R216" s="141">
        <f>Q216*H216</f>
        <v>0</v>
      </c>
      <c r="S216" s="141">
        <v>0</v>
      </c>
      <c r="T216" s="142">
        <f>S216*H216</f>
        <v>0</v>
      </c>
      <c r="AR216" s="143" t="s">
        <v>117</v>
      </c>
      <c r="AT216" s="143" t="s">
        <v>122</v>
      </c>
      <c r="AU216" s="143" t="s">
        <v>79</v>
      </c>
      <c r="AY216" s="17" t="s">
        <v>102</v>
      </c>
      <c r="BE216" s="144">
        <f>IF(N216="základní",J216,0)</f>
        <v>0</v>
      </c>
      <c r="BF216" s="144">
        <f>IF(N216="snížená",J216,0)</f>
        <v>0</v>
      </c>
      <c r="BG216" s="144">
        <f>IF(N216="zákl. přenesená",J216,0)</f>
        <v>0</v>
      </c>
      <c r="BH216" s="144">
        <f>IF(N216="sníž. přenesená",J216,0)</f>
        <v>0</v>
      </c>
      <c r="BI216" s="144">
        <f>IF(N216="nulová",J216,0)</f>
        <v>0</v>
      </c>
      <c r="BJ216" s="17" t="s">
        <v>77</v>
      </c>
      <c r="BK216" s="144">
        <f>ROUND(I216*H216,2)</f>
        <v>0</v>
      </c>
      <c r="BL216" s="17" t="s">
        <v>104</v>
      </c>
      <c r="BM216" s="143" t="s">
        <v>151</v>
      </c>
    </row>
    <row r="217" spans="2:65" s="1" customFormat="1" ht="33" hidden="1" customHeight="1" x14ac:dyDescent="0.2">
      <c r="B217" s="131"/>
      <c r="C217" s="182">
        <v>29</v>
      </c>
      <c r="D217" s="182"/>
      <c r="E217" s="183"/>
      <c r="F217" s="188" t="s">
        <v>207</v>
      </c>
      <c r="G217" s="185" t="s">
        <v>199</v>
      </c>
      <c r="H217" s="200">
        <v>5</v>
      </c>
      <c r="I217" s="137"/>
      <c r="J217" s="200">
        <f>ROUND(I217*H217,2)</f>
        <v>0</v>
      </c>
      <c r="K217" s="188"/>
      <c r="L217" s="31"/>
      <c r="M217" s="139" t="s">
        <v>1</v>
      </c>
      <c r="N217" s="140" t="s">
        <v>36</v>
      </c>
      <c r="P217" s="141">
        <f>O217*H217</f>
        <v>0</v>
      </c>
      <c r="Q217" s="141">
        <v>0</v>
      </c>
      <c r="R217" s="141">
        <f>Q217*H217</f>
        <v>0</v>
      </c>
      <c r="S217" s="141">
        <v>4.0000000000000001E-3</v>
      </c>
      <c r="T217" s="142">
        <f>S217*H217</f>
        <v>0.02</v>
      </c>
      <c r="AR217" s="143" t="s">
        <v>104</v>
      </c>
      <c r="AT217" s="143" t="s">
        <v>103</v>
      </c>
      <c r="AU217" s="143" t="s">
        <v>79</v>
      </c>
      <c r="AY217" s="17" t="s">
        <v>102</v>
      </c>
      <c r="BE217" s="144">
        <f>IF(N217="základní",J217,0)</f>
        <v>0</v>
      </c>
      <c r="BF217" s="144">
        <f>IF(N217="snížená",J217,0)</f>
        <v>0</v>
      </c>
      <c r="BG217" s="144">
        <f>IF(N217="zákl. přenesená",J217,0)</f>
        <v>0</v>
      </c>
      <c r="BH217" s="144">
        <f>IF(N217="sníž. přenesená",J217,0)</f>
        <v>0</v>
      </c>
      <c r="BI217" s="144">
        <f>IF(N217="nulová",J217,0)</f>
        <v>0</v>
      </c>
      <c r="BJ217" s="17" t="s">
        <v>77</v>
      </c>
      <c r="BK217" s="144">
        <f>ROUND(I217*H217,2)</f>
        <v>0</v>
      </c>
      <c r="BL217" s="17" t="s">
        <v>104</v>
      </c>
      <c r="BM217" s="143" t="s">
        <v>153</v>
      </c>
    </row>
    <row r="218" spans="2:65" s="13" customFormat="1" x14ac:dyDescent="0.2">
      <c r="B218" s="152"/>
      <c r="D218" s="146"/>
      <c r="E218" s="153"/>
      <c r="F218" s="154"/>
      <c r="H218" s="213"/>
      <c r="I218" s="155"/>
      <c r="L218" s="152"/>
      <c r="M218" s="156"/>
      <c r="T218" s="157"/>
      <c r="AT218" s="153" t="s">
        <v>106</v>
      </c>
      <c r="AU218" s="153" t="s">
        <v>79</v>
      </c>
      <c r="AV218" s="13" t="s">
        <v>79</v>
      </c>
      <c r="AW218" s="13" t="s">
        <v>28</v>
      </c>
      <c r="AX218" s="13" t="s">
        <v>77</v>
      </c>
      <c r="AY218" s="153" t="s">
        <v>102</v>
      </c>
    </row>
    <row r="219" spans="2:65" s="11" customFormat="1" ht="22.95" customHeight="1" x14ac:dyDescent="0.25">
      <c r="B219" s="119"/>
      <c r="D219" s="120" t="s">
        <v>69</v>
      </c>
      <c r="E219" s="129">
        <v>5</v>
      </c>
      <c r="F219" s="129" t="s">
        <v>195</v>
      </c>
      <c r="H219" s="211"/>
      <c r="I219" s="122"/>
      <c r="J219" s="130">
        <f>BK219</f>
        <v>0</v>
      </c>
      <c r="L219" s="119"/>
      <c r="M219" s="124"/>
      <c r="P219" s="125">
        <f>SUM(P220:P239)</f>
        <v>0</v>
      </c>
      <c r="R219" s="125">
        <f>SUM(R220:R239)</f>
        <v>0</v>
      </c>
      <c r="T219" s="126">
        <f>SUM(T220:T239)</f>
        <v>0</v>
      </c>
      <c r="AR219" s="120" t="s">
        <v>77</v>
      </c>
      <c r="AT219" s="127" t="s">
        <v>69</v>
      </c>
      <c r="AU219" s="127" t="s">
        <v>77</v>
      </c>
      <c r="AY219" s="120" t="s">
        <v>102</v>
      </c>
      <c r="BK219" s="128">
        <f>SUM(BK220:BK239)</f>
        <v>0</v>
      </c>
    </row>
    <row r="220" spans="2:65" s="1" customFormat="1" ht="37.950000000000003" customHeight="1" x14ac:dyDescent="0.2">
      <c r="B220" s="131"/>
      <c r="C220" s="182">
        <v>6</v>
      </c>
      <c r="D220" s="182"/>
      <c r="E220" s="183"/>
      <c r="F220" s="184" t="s">
        <v>274</v>
      </c>
      <c r="G220" s="185" t="s">
        <v>163</v>
      </c>
      <c r="H220" s="200">
        <v>1</v>
      </c>
      <c r="I220" s="137"/>
      <c r="J220" s="200">
        <f>ROUND(I220*H220,2)</f>
        <v>0</v>
      </c>
      <c r="K220" s="188"/>
      <c r="L220" s="31"/>
      <c r="M220" s="139" t="s">
        <v>1</v>
      </c>
      <c r="N220" s="140" t="s">
        <v>36</v>
      </c>
      <c r="P220" s="141">
        <f>O220*H220</f>
        <v>0</v>
      </c>
      <c r="Q220" s="141">
        <v>0</v>
      </c>
      <c r="R220" s="141">
        <f>Q220*H220</f>
        <v>0</v>
      </c>
      <c r="S220" s="141">
        <v>0</v>
      </c>
      <c r="T220" s="142">
        <f>S220*H220</f>
        <v>0</v>
      </c>
      <c r="AR220" s="143" t="s">
        <v>104</v>
      </c>
      <c r="AT220" s="143" t="s">
        <v>103</v>
      </c>
      <c r="AU220" s="143" t="s">
        <v>79</v>
      </c>
      <c r="AY220" s="17" t="s">
        <v>102</v>
      </c>
      <c r="BE220" s="144">
        <f>IF(N220="základní",J220,0)</f>
        <v>0</v>
      </c>
      <c r="BF220" s="144">
        <f>IF(N220="snížená",J220,0)</f>
        <v>0</v>
      </c>
      <c r="BG220" s="144">
        <f>IF(N220="zákl. přenesená",J220,0)</f>
        <v>0</v>
      </c>
      <c r="BH220" s="144">
        <f>IF(N220="sníž. přenesená",J220,0)</f>
        <v>0</v>
      </c>
      <c r="BI220" s="144">
        <f>IF(N220="nulová",J220,0)</f>
        <v>0</v>
      </c>
      <c r="BJ220" s="17" t="s">
        <v>77</v>
      </c>
      <c r="BK220" s="144">
        <f>ROUND(I220*H220,2)</f>
        <v>0</v>
      </c>
      <c r="BL220" s="17" t="s">
        <v>104</v>
      </c>
      <c r="BM220" s="143" t="s">
        <v>154</v>
      </c>
    </row>
    <row r="221" spans="2:65" s="12" customFormat="1" x14ac:dyDescent="0.2">
      <c r="B221" s="145"/>
      <c r="D221" s="146"/>
      <c r="E221" s="147"/>
      <c r="F221" s="148"/>
      <c r="H221" s="212"/>
      <c r="I221" s="149"/>
      <c r="L221" s="145"/>
      <c r="M221" s="150"/>
      <c r="T221" s="151"/>
      <c r="AT221" s="147" t="s">
        <v>106</v>
      </c>
      <c r="AU221" s="147" t="s">
        <v>79</v>
      </c>
      <c r="AV221" s="12" t="s">
        <v>77</v>
      </c>
      <c r="AW221" s="12" t="s">
        <v>28</v>
      </c>
      <c r="AX221" s="12" t="s">
        <v>70</v>
      </c>
      <c r="AY221" s="147" t="s">
        <v>102</v>
      </c>
    </row>
    <row r="222" spans="2:65" s="13" customFormat="1" ht="1.2" customHeight="1" x14ac:dyDescent="0.2">
      <c r="B222" s="152"/>
      <c r="D222" s="146"/>
      <c r="E222" s="153"/>
      <c r="F222" s="154"/>
      <c r="H222" s="213"/>
      <c r="I222" s="155"/>
      <c r="L222" s="152"/>
      <c r="M222" s="156"/>
      <c r="T222" s="157"/>
      <c r="AT222" s="153" t="s">
        <v>106</v>
      </c>
      <c r="AU222" s="153" t="s">
        <v>79</v>
      </c>
      <c r="AV222" s="13" t="s">
        <v>79</v>
      </c>
      <c r="AW222" s="13" t="s">
        <v>28</v>
      </c>
      <c r="AX222" s="13" t="s">
        <v>70</v>
      </c>
      <c r="AY222" s="153" t="s">
        <v>102</v>
      </c>
    </row>
    <row r="223" spans="2:65" s="13" customFormat="1" hidden="1" x14ac:dyDescent="0.2">
      <c r="B223" s="152"/>
      <c r="D223" s="146"/>
      <c r="E223" s="153"/>
      <c r="F223" s="154"/>
      <c r="H223" s="213"/>
      <c r="I223" s="155"/>
      <c r="L223" s="152"/>
      <c r="M223" s="156"/>
      <c r="T223" s="157"/>
      <c r="AT223" s="153" t="s">
        <v>106</v>
      </c>
      <c r="AU223" s="153" t="s">
        <v>79</v>
      </c>
      <c r="AV223" s="13" t="s">
        <v>79</v>
      </c>
      <c r="AW223" s="13" t="s">
        <v>28</v>
      </c>
      <c r="AX223" s="13" t="s">
        <v>70</v>
      </c>
      <c r="AY223" s="153" t="s">
        <v>102</v>
      </c>
    </row>
    <row r="224" spans="2:65" s="14" customFormat="1" hidden="1" x14ac:dyDescent="0.2">
      <c r="B224" s="158"/>
      <c r="D224" s="146"/>
      <c r="E224" s="159"/>
      <c r="F224" s="186"/>
      <c r="H224" s="214"/>
      <c r="I224" s="160"/>
      <c r="L224" s="158"/>
      <c r="M224" s="161"/>
      <c r="T224" s="162"/>
      <c r="AT224" s="159" t="s">
        <v>106</v>
      </c>
      <c r="AU224" s="159" t="s">
        <v>79</v>
      </c>
      <c r="AV224" s="14" t="s">
        <v>104</v>
      </c>
      <c r="AW224" s="14" t="s">
        <v>28</v>
      </c>
      <c r="AX224" s="14" t="s">
        <v>77</v>
      </c>
      <c r="AY224" s="159" t="s">
        <v>102</v>
      </c>
    </row>
    <row r="225" spans="2:65" s="1" customFormat="1" ht="55.2" hidden="1" customHeight="1" x14ac:dyDescent="0.2">
      <c r="B225" s="131"/>
      <c r="C225" s="182"/>
      <c r="D225" s="182"/>
      <c r="E225" s="183"/>
      <c r="F225" s="188"/>
      <c r="G225" s="185"/>
      <c r="H225" s="200"/>
      <c r="I225" s="137"/>
      <c r="J225" s="200"/>
      <c r="K225" s="188"/>
      <c r="L225" s="31"/>
      <c r="M225" s="139" t="s">
        <v>1</v>
      </c>
      <c r="N225" s="140" t="s">
        <v>36</v>
      </c>
      <c r="P225" s="141">
        <f>O225*H225</f>
        <v>0</v>
      </c>
      <c r="Q225" s="141">
        <v>0</v>
      </c>
      <c r="R225" s="141">
        <f>Q225*H225</f>
        <v>0</v>
      </c>
      <c r="S225" s="141">
        <v>0</v>
      </c>
      <c r="T225" s="142">
        <f>S225*H225</f>
        <v>0</v>
      </c>
      <c r="AR225" s="143" t="s">
        <v>104</v>
      </c>
      <c r="AT225" s="143" t="s">
        <v>103</v>
      </c>
      <c r="AU225" s="143" t="s">
        <v>79</v>
      </c>
      <c r="AY225" s="17" t="s">
        <v>102</v>
      </c>
      <c r="BE225" s="144">
        <f>IF(N225="základní",J225,0)</f>
        <v>0</v>
      </c>
      <c r="BF225" s="144">
        <f>IF(N225="snížená",J225,0)</f>
        <v>0</v>
      </c>
      <c r="BG225" s="144">
        <f>IF(N225="zákl. přenesená",J225,0)</f>
        <v>0</v>
      </c>
      <c r="BH225" s="144">
        <f>IF(N225="sníž. přenesená",J225,0)</f>
        <v>0</v>
      </c>
      <c r="BI225" s="144">
        <f>IF(N225="nulová",J225,0)</f>
        <v>0</v>
      </c>
      <c r="BJ225" s="17" t="s">
        <v>77</v>
      </c>
      <c r="BK225" s="144">
        <f>ROUND(I225*H225,2)</f>
        <v>0</v>
      </c>
      <c r="BL225" s="17" t="s">
        <v>104</v>
      </c>
      <c r="BM225" s="143" t="s">
        <v>156</v>
      </c>
    </row>
    <row r="226" spans="2:65" s="12" customFormat="1" hidden="1" x14ac:dyDescent="0.2">
      <c r="B226" s="145"/>
      <c r="D226" s="146"/>
      <c r="E226" s="147"/>
      <c r="F226" s="148"/>
      <c r="H226" s="212"/>
      <c r="I226" s="149"/>
      <c r="L226" s="145"/>
      <c r="M226" s="150"/>
      <c r="T226" s="151"/>
      <c r="AT226" s="147" t="s">
        <v>106</v>
      </c>
      <c r="AU226" s="147" t="s">
        <v>79</v>
      </c>
      <c r="AV226" s="12" t="s">
        <v>77</v>
      </c>
      <c r="AW226" s="12" t="s">
        <v>28</v>
      </c>
      <c r="AX226" s="12" t="s">
        <v>70</v>
      </c>
      <c r="AY226" s="147" t="s">
        <v>102</v>
      </c>
    </row>
    <row r="227" spans="2:65" s="13" customFormat="1" hidden="1" x14ac:dyDescent="0.2">
      <c r="B227" s="152"/>
      <c r="D227" s="146"/>
      <c r="E227" s="153"/>
      <c r="F227" s="154"/>
      <c r="H227" s="213"/>
      <c r="I227" s="155"/>
      <c r="L227" s="152"/>
      <c r="M227" s="156"/>
      <c r="T227" s="157"/>
      <c r="AT227" s="153" t="s">
        <v>106</v>
      </c>
      <c r="AU227" s="153" t="s">
        <v>79</v>
      </c>
      <c r="AV227" s="13" t="s">
        <v>79</v>
      </c>
      <c r="AW227" s="13" t="s">
        <v>28</v>
      </c>
      <c r="AX227" s="13" t="s">
        <v>70</v>
      </c>
      <c r="AY227" s="153" t="s">
        <v>102</v>
      </c>
    </row>
    <row r="228" spans="2:65" s="13" customFormat="1" hidden="1" x14ac:dyDescent="0.2">
      <c r="B228" s="152"/>
      <c r="D228" s="146"/>
      <c r="E228" s="153"/>
      <c r="F228" s="154"/>
      <c r="H228" s="213"/>
      <c r="I228" s="155"/>
      <c r="L228" s="152"/>
      <c r="M228" s="156"/>
      <c r="T228" s="157"/>
      <c r="AT228" s="153" t="s">
        <v>106</v>
      </c>
      <c r="AU228" s="153" t="s">
        <v>79</v>
      </c>
      <c r="AV228" s="13" t="s">
        <v>79</v>
      </c>
      <c r="AW228" s="13" t="s">
        <v>28</v>
      </c>
      <c r="AX228" s="13" t="s">
        <v>70</v>
      </c>
      <c r="AY228" s="153" t="s">
        <v>102</v>
      </c>
    </row>
    <row r="229" spans="2:65" s="14" customFormat="1" hidden="1" x14ac:dyDescent="0.2">
      <c r="B229" s="158"/>
      <c r="D229" s="146"/>
      <c r="E229" s="159"/>
      <c r="F229" s="186"/>
      <c r="H229" s="214"/>
      <c r="I229" s="160"/>
      <c r="L229" s="158"/>
      <c r="M229" s="161"/>
      <c r="T229" s="162"/>
      <c r="AT229" s="159" t="s">
        <v>106</v>
      </c>
      <c r="AU229" s="159" t="s">
        <v>79</v>
      </c>
      <c r="AV229" s="14" t="s">
        <v>104</v>
      </c>
      <c r="AW229" s="14" t="s">
        <v>28</v>
      </c>
      <c r="AX229" s="14" t="s">
        <v>77</v>
      </c>
      <c r="AY229" s="159" t="s">
        <v>102</v>
      </c>
    </row>
    <row r="230" spans="2:65" s="1" customFormat="1" ht="37.799999999999997" hidden="1" customHeight="1" x14ac:dyDescent="0.2">
      <c r="B230" s="131"/>
      <c r="C230" s="182"/>
      <c r="D230" s="182"/>
      <c r="E230" s="183"/>
      <c r="F230" s="188"/>
      <c r="G230" s="185"/>
      <c r="H230" s="200"/>
      <c r="I230" s="137"/>
      <c r="J230" s="200"/>
      <c r="K230" s="188"/>
      <c r="L230" s="31"/>
      <c r="M230" s="139" t="s">
        <v>1</v>
      </c>
      <c r="N230" s="140" t="s">
        <v>36</v>
      </c>
      <c r="P230" s="141">
        <f>O230*H230</f>
        <v>0</v>
      </c>
      <c r="Q230" s="141">
        <v>0</v>
      </c>
      <c r="R230" s="141">
        <f>Q230*H230</f>
        <v>0</v>
      </c>
      <c r="S230" s="141">
        <v>0</v>
      </c>
      <c r="T230" s="142">
        <f>S230*H230</f>
        <v>0</v>
      </c>
      <c r="AR230" s="143" t="s">
        <v>104</v>
      </c>
      <c r="AT230" s="143" t="s">
        <v>103</v>
      </c>
      <c r="AU230" s="143" t="s">
        <v>79</v>
      </c>
      <c r="AY230" s="17" t="s">
        <v>102</v>
      </c>
      <c r="BE230" s="144">
        <f>IF(N230="základní",J230,0)</f>
        <v>0</v>
      </c>
      <c r="BF230" s="144">
        <f>IF(N230="snížená",J230,0)</f>
        <v>0</v>
      </c>
      <c r="BG230" s="144">
        <f>IF(N230="zákl. přenesená",J230,0)</f>
        <v>0</v>
      </c>
      <c r="BH230" s="144">
        <f>IF(N230="sníž. přenesená",J230,0)</f>
        <v>0</v>
      </c>
      <c r="BI230" s="144">
        <f>IF(N230="nulová",J230,0)</f>
        <v>0</v>
      </c>
      <c r="BJ230" s="17" t="s">
        <v>77</v>
      </c>
      <c r="BK230" s="144">
        <f>ROUND(I230*H230,2)</f>
        <v>0</v>
      </c>
      <c r="BL230" s="17" t="s">
        <v>104</v>
      </c>
      <c r="BM230" s="143" t="s">
        <v>157</v>
      </c>
    </row>
    <row r="231" spans="2:65" s="12" customFormat="1" hidden="1" x14ac:dyDescent="0.2">
      <c r="B231" s="145"/>
      <c r="D231" s="146"/>
      <c r="E231" s="147"/>
      <c r="F231" s="148"/>
      <c r="H231" s="212"/>
      <c r="I231" s="149"/>
      <c r="L231" s="145"/>
      <c r="M231" s="150"/>
      <c r="T231" s="151"/>
      <c r="AT231" s="147" t="s">
        <v>106</v>
      </c>
      <c r="AU231" s="147" t="s">
        <v>79</v>
      </c>
      <c r="AV231" s="12" t="s">
        <v>77</v>
      </c>
      <c r="AW231" s="12" t="s">
        <v>28</v>
      </c>
      <c r="AX231" s="12" t="s">
        <v>70</v>
      </c>
      <c r="AY231" s="147" t="s">
        <v>102</v>
      </c>
    </row>
    <row r="232" spans="2:65" s="13" customFormat="1" hidden="1" x14ac:dyDescent="0.2">
      <c r="B232" s="152"/>
      <c r="D232" s="146"/>
      <c r="E232" s="153"/>
      <c r="F232" s="154"/>
      <c r="H232" s="213"/>
      <c r="I232" s="155"/>
      <c r="L232" s="152"/>
      <c r="M232" s="156"/>
      <c r="T232" s="157"/>
      <c r="AT232" s="153" t="s">
        <v>106</v>
      </c>
      <c r="AU232" s="153" t="s">
        <v>79</v>
      </c>
      <c r="AV232" s="13" t="s">
        <v>79</v>
      </c>
      <c r="AW232" s="13" t="s">
        <v>28</v>
      </c>
      <c r="AX232" s="13" t="s">
        <v>70</v>
      </c>
      <c r="AY232" s="153" t="s">
        <v>102</v>
      </c>
    </row>
    <row r="233" spans="2:65" s="13" customFormat="1" hidden="1" x14ac:dyDescent="0.2">
      <c r="B233" s="152"/>
      <c r="D233" s="146"/>
      <c r="E233" s="153"/>
      <c r="F233" s="154"/>
      <c r="H233" s="213"/>
      <c r="I233" s="155"/>
      <c r="L233" s="152"/>
      <c r="M233" s="156"/>
      <c r="T233" s="157"/>
      <c r="AT233" s="153" t="s">
        <v>106</v>
      </c>
      <c r="AU233" s="153" t="s">
        <v>79</v>
      </c>
      <c r="AV233" s="13" t="s">
        <v>79</v>
      </c>
      <c r="AW233" s="13" t="s">
        <v>28</v>
      </c>
      <c r="AX233" s="13" t="s">
        <v>70</v>
      </c>
      <c r="AY233" s="153" t="s">
        <v>102</v>
      </c>
    </row>
    <row r="234" spans="2:65" s="14" customFormat="1" hidden="1" x14ac:dyDescent="0.2">
      <c r="B234" s="158"/>
      <c r="D234" s="146"/>
      <c r="E234" s="159"/>
      <c r="F234" s="186"/>
      <c r="H234" s="214"/>
      <c r="I234" s="160"/>
      <c r="L234" s="158"/>
      <c r="M234" s="161"/>
      <c r="T234" s="162"/>
      <c r="AT234" s="159" t="s">
        <v>106</v>
      </c>
      <c r="AU234" s="159" t="s">
        <v>79</v>
      </c>
      <c r="AV234" s="14" t="s">
        <v>104</v>
      </c>
      <c r="AW234" s="14" t="s">
        <v>28</v>
      </c>
      <c r="AX234" s="14" t="s">
        <v>77</v>
      </c>
      <c r="AY234" s="159" t="s">
        <v>102</v>
      </c>
    </row>
    <row r="235" spans="2:65" s="1" customFormat="1" ht="24" hidden="1" customHeight="1" x14ac:dyDescent="0.2">
      <c r="B235" s="131"/>
      <c r="C235" s="182"/>
      <c r="D235" s="182"/>
      <c r="E235" s="183"/>
      <c r="F235" s="188"/>
      <c r="G235" s="185"/>
      <c r="H235" s="200"/>
      <c r="I235" s="137"/>
      <c r="J235" s="200"/>
      <c r="K235" s="188"/>
      <c r="L235" s="31"/>
      <c r="M235" s="139" t="s">
        <v>1</v>
      </c>
      <c r="N235" s="140" t="s">
        <v>36</v>
      </c>
      <c r="P235" s="141">
        <f>O235*H235</f>
        <v>0</v>
      </c>
      <c r="Q235" s="141">
        <v>0</v>
      </c>
      <c r="R235" s="141">
        <f>Q235*H235</f>
        <v>0</v>
      </c>
      <c r="S235" s="141">
        <v>0</v>
      </c>
      <c r="T235" s="142">
        <f>S235*H235</f>
        <v>0</v>
      </c>
      <c r="AR235" s="143" t="s">
        <v>104</v>
      </c>
      <c r="AT235" s="143" t="s">
        <v>103</v>
      </c>
      <c r="AU235" s="143" t="s">
        <v>79</v>
      </c>
      <c r="AY235" s="17" t="s">
        <v>102</v>
      </c>
      <c r="BE235" s="144">
        <f>IF(N235="základní",J235,0)</f>
        <v>0</v>
      </c>
      <c r="BF235" s="144">
        <f>IF(N235="snížená",J235,0)</f>
        <v>0</v>
      </c>
      <c r="BG235" s="144">
        <f>IF(N235="zákl. přenesená",J235,0)</f>
        <v>0</v>
      </c>
      <c r="BH235" s="144">
        <f>IF(N235="sníž. přenesená",J235,0)</f>
        <v>0</v>
      </c>
      <c r="BI235" s="144">
        <f>IF(N235="nulová",J235,0)</f>
        <v>0</v>
      </c>
      <c r="BJ235" s="17" t="s">
        <v>77</v>
      </c>
      <c r="BK235" s="144">
        <f>ROUND(I235*H235,2)</f>
        <v>0</v>
      </c>
      <c r="BL235" s="17" t="s">
        <v>104</v>
      </c>
      <c r="BM235" s="143" t="s">
        <v>159</v>
      </c>
    </row>
    <row r="236" spans="2:65" s="12" customFormat="1" hidden="1" x14ac:dyDescent="0.2">
      <c r="B236" s="145"/>
      <c r="D236" s="146"/>
      <c r="E236" s="147"/>
      <c r="F236" s="148"/>
      <c r="H236" s="212"/>
      <c r="I236" s="149"/>
      <c r="L236" s="145"/>
      <c r="M236" s="150"/>
      <c r="T236" s="151"/>
      <c r="AT236" s="147" t="s">
        <v>106</v>
      </c>
      <c r="AU236" s="147" t="s">
        <v>79</v>
      </c>
      <c r="AV236" s="12" t="s">
        <v>77</v>
      </c>
      <c r="AW236" s="12" t="s">
        <v>28</v>
      </c>
      <c r="AX236" s="12" t="s">
        <v>70</v>
      </c>
      <c r="AY236" s="147" t="s">
        <v>102</v>
      </c>
    </row>
    <row r="237" spans="2:65" s="13" customFormat="1" hidden="1" x14ac:dyDescent="0.2">
      <c r="B237" s="152"/>
      <c r="D237" s="146"/>
      <c r="E237" s="153"/>
      <c r="F237" s="154"/>
      <c r="H237" s="213"/>
      <c r="I237" s="155"/>
      <c r="L237" s="152"/>
      <c r="M237" s="156"/>
      <c r="T237" s="157"/>
      <c r="AT237" s="153" t="s">
        <v>106</v>
      </c>
      <c r="AU237" s="153" t="s">
        <v>79</v>
      </c>
      <c r="AV237" s="13" t="s">
        <v>79</v>
      </c>
      <c r="AW237" s="13" t="s">
        <v>28</v>
      </c>
      <c r="AX237" s="13" t="s">
        <v>70</v>
      </c>
      <c r="AY237" s="153" t="s">
        <v>102</v>
      </c>
    </row>
    <row r="238" spans="2:65" s="13" customFormat="1" hidden="1" x14ac:dyDescent="0.2">
      <c r="B238" s="152"/>
      <c r="D238" s="146"/>
      <c r="E238" s="153"/>
      <c r="F238" s="154"/>
      <c r="H238" s="213"/>
      <c r="I238" s="155"/>
      <c r="L238" s="152"/>
      <c r="M238" s="156"/>
      <c r="T238" s="157"/>
      <c r="AT238" s="153" t="s">
        <v>106</v>
      </c>
      <c r="AU238" s="153" t="s">
        <v>79</v>
      </c>
      <c r="AV238" s="13" t="s">
        <v>79</v>
      </c>
      <c r="AW238" s="13" t="s">
        <v>28</v>
      </c>
      <c r="AX238" s="13" t="s">
        <v>70</v>
      </c>
      <c r="AY238" s="153" t="s">
        <v>102</v>
      </c>
    </row>
    <row r="239" spans="2:65" s="14" customFormat="1" hidden="1" x14ac:dyDescent="0.2">
      <c r="B239" s="158"/>
      <c r="D239" s="146"/>
      <c r="E239" s="159"/>
      <c r="F239" s="186"/>
      <c r="H239" s="214"/>
      <c r="I239" s="160"/>
      <c r="L239" s="158"/>
      <c r="M239" s="161"/>
      <c r="T239" s="162"/>
      <c r="AT239" s="159" t="s">
        <v>106</v>
      </c>
      <c r="AU239" s="159" t="s">
        <v>79</v>
      </c>
      <c r="AV239" s="14" t="s">
        <v>104</v>
      </c>
      <c r="AW239" s="14" t="s">
        <v>28</v>
      </c>
      <c r="AX239" s="14" t="s">
        <v>77</v>
      </c>
      <c r="AY239" s="159" t="s">
        <v>102</v>
      </c>
    </row>
    <row r="240" spans="2:65" s="11" customFormat="1" ht="22.8" hidden="1" customHeight="1" x14ac:dyDescent="0.25">
      <c r="B240" s="119"/>
      <c r="D240" s="120"/>
      <c r="E240" s="129"/>
      <c r="F240" s="129"/>
      <c r="H240" s="211"/>
      <c r="I240" s="122"/>
      <c r="J240" s="130"/>
      <c r="L240" s="119"/>
      <c r="M240" s="124"/>
      <c r="P240" s="125"/>
      <c r="R240" s="125"/>
      <c r="T240" s="126"/>
      <c r="AR240" s="120"/>
      <c r="AT240" s="127"/>
      <c r="AU240" s="127"/>
      <c r="AY240" s="120"/>
      <c r="BK240" s="128"/>
    </row>
    <row r="241" spans="2:65" s="1" customFormat="1" ht="24" hidden="1" customHeight="1" x14ac:dyDescent="0.2">
      <c r="B241" s="131"/>
      <c r="C241" s="182"/>
      <c r="D241" s="182"/>
      <c r="E241" s="183"/>
      <c r="F241" s="188"/>
      <c r="G241" s="185"/>
      <c r="H241" s="200"/>
      <c r="I241" s="137"/>
      <c r="J241" s="200"/>
      <c r="K241" s="188"/>
      <c r="L241" s="31"/>
      <c r="M241" s="139"/>
      <c r="N241" s="140"/>
      <c r="P241" s="141"/>
      <c r="Q241" s="141"/>
      <c r="R241" s="141"/>
      <c r="S241" s="141"/>
      <c r="T241" s="142"/>
      <c r="AR241" s="143"/>
      <c r="AT241" s="143"/>
      <c r="AU241" s="143"/>
      <c r="AY241" s="17"/>
      <c r="BE241" s="144"/>
      <c r="BF241" s="144"/>
      <c r="BG241" s="144"/>
      <c r="BH241" s="144"/>
      <c r="BI241" s="144"/>
      <c r="BJ241" s="17"/>
      <c r="BK241" s="144"/>
      <c r="BL241" s="17"/>
      <c r="BM241" s="143"/>
    </row>
    <row r="242" spans="2:65" s="1" customFormat="1" hidden="1" x14ac:dyDescent="0.2">
      <c r="B242" s="31"/>
      <c r="D242" s="146"/>
      <c r="F242" s="172"/>
      <c r="H242" s="144"/>
      <c r="I242" s="173"/>
      <c r="L242" s="31"/>
      <c r="M242" s="174"/>
      <c r="T242" s="55"/>
      <c r="AT242" s="17"/>
      <c r="AU242" s="17"/>
    </row>
    <row r="243" spans="2:65" s="12" customFormat="1" hidden="1" x14ac:dyDescent="0.2">
      <c r="B243" s="145"/>
      <c r="D243" s="146"/>
      <c r="E243" s="147"/>
      <c r="F243" s="148"/>
      <c r="H243" s="212"/>
      <c r="I243" s="149"/>
      <c r="L243" s="145"/>
      <c r="M243" s="150"/>
      <c r="T243" s="151"/>
      <c r="AT243" s="147"/>
      <c r="AU243" s="147"/>
      <c r="AY243" s="147"/>
    </row>
    <row r="244" spans="2:65" s="13" customFormat="1" hidden="1" x14ac:dyDescent="0.2">
      <c r="B244" s="152"/>
      <c r="D244" s="146"/>
      <c r="E244" s="153"/>
      <c r="F244" s="154"/>
      <c r="H244" s="213"/>
      <c r="I244" s="155"/>
      <c r="L244" s="152"/>
      <c r="M244" s="156"/>
      <c r="T244" s="157"/>
      <c r="AT244" s="153"/>
      <c r="AU244" s="153"/>
      <c r="AY244" s="153"/>
    </row>
    <row r="245" spans="2:65" s="11" customFormat="1" ht="22.8" hidden="1" customHeight="1" x14ac:dyDescent="0.25">
      <c r="B245" s="119"/>
      <c r="D245" s="120"/>
      <c r="E245" s="129"/>
      <c r="F245" s="129"/>
      <c r="H245" s="211"/>
      <c r="I245" s="122"/>
      <c r="J245" s="130"/>
      <c r="L245" s="119"/>
      <c r="M245" s="124"/>
      <c r="P245" s="125"/>
      <c r="R245" s="125"/>
      <c r="T245" s="126"/>
      <c r="AR245" s="120"/>
      <c r="AT245" s="127"/>
      <c r="AU245" s="127"/>
      <c r="AY245" s="120"/>
      <c r="BK245" s="128"/>
    </row>
    <row r="246" spans="2:65" s="1" customFormat="1" ht="37.799999999999997" hidden="1" customHeight="1" x14ac:dyDescent="0.2">
      <c r="B246" s="131"/>
      <c r="C246" s="182"/>
      <c r="D246" s="182"/>
      <c r="E246" s="183"/>
      <c r="F246" s="188"/>
      <c r="G246" s="185"/>
      <c r="H246" s="200"/>
      <c r="I246" s="137"/>
      <c r="J246" s="200"/>
      <c r="K246" s="188"/>
      <c r="L246" s="31"/>
      <c r="M246" s="139"/>
      <c r="N246" s="140"/>
      <c r="P246" s="141"/>
      <c r="Q246" s="141"/>
      <c r="R246" s="141"/>
      <c r="S246" s="141"/>
      <c r="T246" s="142"/>
      <c r="AR246" s="143"/>
      <c r="AT246" s="143"/>
      <c r="AU246" s="143"/>
      <c r="AY246" s="17"/>
      <c r="BE246" s="144"/>
      <c r="BF246" s="144"/>
      <c r="BG246" s="144"/>
      <c r="BH246" s="144"/>
      <c r="BI246" s="144"/>
      <c r="BJ246" s="17"/>
      <c r="BK246" s="144"/>
      <c r="BL246" s="17"/>
      <c r="BM246" s="143"/>
    </row>
    <row r="247" spans="2:65" s="11" customFormat="1" ht="25.95" customHeight="1" x14ac:dyDescent="0.25">
      <c r="B247" s="119"/>
      <c r="D247" s="120" t="s">
        <v>69</v>
      </c>
      <c r="E247" s="121" t="s">
        <v>190</v>
      </c>
      <c r="F247" s="121" t="s">
        <v>188</v>
      </c>
      <c r="H247" s="211"/>
      <c r="I247" s="122"/>
      <c r="J247" s="123">
        <f>BK247</f>
        <v>0</v>
      </c>
      <c r="L247" s="119"/>
      <c r="M247" s="124"/>
      <c r="P247" s="125">
        <f>P248</f>
        <v>0</v>
      </c>
      <c r="R247" s="125">
        <f>R248</f>
        <v>0</v>
      </c>
      <c r="T247" s="126">
        <f>T248</f>
        <v>1E-3</v>
      </c>
      <c r="AR247" s="120" t="s">
        <v>79</v>
      </c>
      <c r="AT247" s="127" t="s">
        <v>69</v>
      </c>
      <c r="AU247" s="127" t="s">
        <v>70</v>
      </c>
      <c r="AY247" s="120" t="s">
        <v>102</v>
      </c>
      <c r="BK247" s="128">
        <f>BK248</f>
        <v>0</v>
      </c>
    </row>
    <row r="248" spans="2:65" s="11" customFormat="1" ht="22.95" customHeight="1" x14ac:dyDescent="0.25">
      <c r="B248" s="119"/>
      <c r="D248" s="120" t="s">
        <v>69</v>
      </c>
      <c r="E248" s="129">
        <v>6</v>
      </c>
      <c r="F248" s="129" t="s">
        <v>196</v>
      </c>
      <c r="H248" s="211"/>
      <c r="I248" s="122"/>
      <c r="J248" s="130">
        <f>BK248</f>
        <v>0</v>
      </c>
      <c r="L248" s="119"/>
      <c r="M248" s="124"/>
      <c r="P248" s="125">
        <f>SUM(P249:P250)</f>
        <v>0</v>
      </c>
      <c r="R248" s="125">
        <f>SUM(R249:R250)</f>
        <v>0</v>
      </c>
      <c r="T248" s="126">
        <f>SUM(T249:T250)</f>
        <v>1E-3</v>
      </c>
      <c r="AR248" s="120" t="s">
        <v>79</v>
      </c>
      <c r="AT248" s="127" t="s">
        <v>69</v>
      </c>
      <c r="AU248" s="127" t="s">
        <v>77</v>
      </c>
      <c r="AY248" s="120" t="s">
        <v>102</v>
      </c>
      <c r="BK248" s="128">
        <f>SUM(BK249:BK250)</f>
        <v>0</v>
      </c>
    </row>
    <row r="249" spans="2:65" s="1" customFormat="1" ht="94.8" customHeight="1" x14ac:dyDescent="0.2">
      <c r="B249" s="131"/>
      <c r="C249" s="182">
        <v>7</v>
      </c>
      <c r="D249" s="182"/>
      <c r="E249" s="183"/>
      <c r="F249" s="188" t="s">
        <v>215</v>
      </c>
      <c r="G249" s="185" t="s">
        <v>163</v>
      </c>
      <c r="H249" s="200">
        <v>1</v>
      </c>
      <c r="I249" s="137"/>
      <c r="J249" s="200">
        <f>ROUND(I249*H249,2)</f>
        <v>0</v>
      </c>
      <c r="K249" s="188"/>
      <c r="L249" s="31"/>
      <c r="M249" s="139" t="s">
        <v>1</v>
      </c>
      <c r="N249" s="140" t="s">
        <v>36</v>
      </c>
      <c r="P249" s="141">
        <f>O249*H249</f>
        <v>0</v>
      </c>
      <c r="Q249" s="141">
        <v>0</v>
      </c>
      <c r="R249" s="141">
        <f>Q249*H249</f>
        <v>0</v>
      </c>
      <c r="S249" s="141">
        <v>1E-3</v>
      </c>
      <c r="T249" s="142">
        <f>S249*H249</f>
        <v>1E-3</v>
      </c>
      <c r="AR249" s="143" t="s">
        <v>130</v>
      </c>
      <c r="AT249" s="143" t="s">
        <v>103</v>
      </c>
      <c r="AU249" s="143" t="s">
        <v>79</v>
      </c>
      <c r="AY249" s="17" t="s">
        <v>102</v>
      </c>
      <c r="BE249" s="144">
        <f>IF(N249="základní",J249,0)</f>
        <v>0</v>
      </c>
      <c r="BF249" s="144">
        <f>IF(N249="snížená",J249,0)</f>
        <v>0</v>
      </c>
      <c r="BG249" s="144">
        <f>IF(N249="zákl. přenesená",J249,0)</f>
        <v>0</v>
      </c>
      <c r="BH249" s="144">
        <f>IF(N249="sníž. přenesená",J249,0)</f>
        <v>0</v>
      </c>
      <c r="BI249" s="144">
        <f>IF(N249="nulová",J249,0)</f>
        <v>0</v>
      </c>
      <c r="BJ249" s="17" t="s">
        <v>77</v>
      </c>
      <c r="BK249" s="144">
        <f>ROUND(I249*H249,2)</f>
        <v>0</v>
      </c>
      <c r="BL249" s="17" t="s">
        <v>130</v>
      </c>
      <c r="BM249" s="143" t="s">
        <v>161</v>
      </c>
    </row>
    <row r="250" spans="2:65" s="13" customFormat="1" x14ac:dyDescent="0.2">
      <c r="B250" s="152"/>
      <c r="D250" s="146"/>
      <c r="E250" s="153"/>
      <c r="F250" s="154"/>
      <c r="H250" s="213"/>
      <c r="I250" s="155"/>
      <c r="L250" s="152"/>
      <c r="M250" s="156"/>
      <c r="T250" s="157"/>
      <c r="AT250" s="153" t="s">
        <v>106</v>
      </c>
      <c r="AU250" s="153" t="s">
        <v>79</v>
      </c>
      <c r="AV250" s="13" t="s">
        <v>79</v>
      </c>
      <c r="AW250" s="13" t="s">
        <v>28</v>
      </c>
      <c r="AX250" s="13" t="s">
        <v>77</v>
      </c>
      <c r="AY250" s="153" t="s">
        <v>102</v>
      </c>
    </row>
    <row r="251" spans="2:65" s="11" customFormat="1" ht="22.95" customHeight="1" x14ac:dyDescent="0.25">
      <c r="B251" s="119"/>
      <c r="D251" s="120" t="s">
        <v>69</v>
      </c>
      <c r="E251" s="129">
        <v>7</v>
      </c>
      <c r="F251" s="129" t="s">
        <v>197</v>
      </c>
      <c r="H251" s="211"/>
      <c r="I251" s="122"/>
      <c r="J251" s="130">
        <f>BK251</f>
        <v>0</v>
      </c>
      <c r="L251" s="119"/>
      <c r="M251" s="124"/>
      <c r="P251" s="125">
        <f>SUM(P252:P253)</f>
        <v>0</v>
      </c>
      <c r="R251" s="125">
        <f>SUM(R252:R253)</f>
        <v>0</v>
      </c>
      <c r="T251" s="126">
        <f>SUM(T252:T253)</f>
        <v>1E-3</v>
      </c>
      <c r="AR251" s="120" t="s">
        <v>79</v>
      </c>
      <c r="AT251" s="127" t="s">
        <v>69</v>
      </c>
      <c r="AU251" s="127" t="s">
        <v>77</v>
      </c>
      <c r="AY251" s="120" t="s">
        <v>102</v>
      </c>
      <c r="BK251" s="128">
        <f>SUM(BK252:BK253)</f>
        <v>0</v>
      </c>
    </row>
    <row r="252" spans="2:65" s="1" customFormat="1" ht="45.6" customHeight="1" x14ac:dyDescent="0.2">
      <c r="B252" s="131"/>
      <c r="C252" s="182">
        <v>8</v>
      </c>
      <c r="D252" s="182"/>
      <c r="E252" s="183"/>
      <c r="F252" s="188" t="s">
        <v>214</v>
      </c>
      <c r="G252" s="185" t="s">
        <v>163</v>
      </c>
      <c r="H252" s="200">
        <v>1</v>
      </c>
      <c r="I252" s="137"/>
      <c r="J252" s="200">
        <f>ROUND(I252*H252,2)</f>
        <v>0</v>
      </c>
      <c r="K252" s="188"/>
      <c r="L252" s="31"/>
      <c r="M252" s="139" t="s">
        <v>1</v>
      </c>
      <c r="N252" s="140" t="s">
        <v>36</v>
      </c>
      <c r="P252" s="141">
        <f>O252*H252</f>
        <v>0</v>
      </c>
      <c r="Q252" s="141">
        <v>0</v>
      </c>
      <c r="R252" s="141">
        <f>Q252*H252</f>
        <v>0</v>
      </c>
      <c r="S252" s="141">
        <v>1E-3</v>
      </c>
      <c r="T252" s="142">
        <f>S252*H252</f>
        <v>1E-3</v>
      </c>
      <c r="AR252" s="143" t="s">
        <v>130</v>
      </c>
      <c r="AT252" s="143" t="s">
        <v>103</v>
      </c>
      <c r="AU252" s="143" t="s">
        <v>79</v>
      </c>
      <c r="AY252" s="17" t="s">
        <v>102</v>
      </c>
      <c r="BE252" s="144">
        <f>IF(N252="základní",J252,0)</f>
        <v>0</v>
      </c>
      <c r="BF252" s="144">
        <f>IF(N252="snížená",J252,0)</f>
        <v>0</v>
      </c>
      <c r="BG252" s="144">
        <f>IF(N252="zákl. přenesená",J252,0)</f>
        <v>0</v>
      </c>
      <c r="BH252" s="144">
        <f>IF(N252="sníž. přenesená",J252,0)</f>
        <v>0</v>
      </c>
      <c r="BI252" s="144">
        <f>IF(N252="nulová",J252,0)</f>
        <v>0</v>
      </c>
      <c r="BJ252" s="17" t="s">
        <v>77</v>
      </c>
      <c r="BK252" s="144">
        <f>ROUND(I252*H252,2)</f>
        <v>0</v>
      </c>
      <c r="BL252" s="17" t="s">
        <v>130</v>
      </c>
      <c r="BM252" s="143" t="s">
        <v>161</v>
      </c>
    </row>
    <row r="253" spans="2:65" s="13" customFormat="1" x14ac:dyDescent="0.2">
      <c r="B253" s="152"/>
      <c r="D253" s="146"/>
      <c r="E253" s="153"/>
      <c r="F253" s="154"/>
      <c r="H253" s="213"/>
      <c r="I253" s="155"/>
      <c r="L253" s="152"/>
      <c r="M253" s="156"/>
      <c r="T253" s="157"/>
      <c r="AT253" s="153" t="s">
        <v>106</v>
      </c>
      <c r="AU253" s="153" t="s">
        <v>79</v>
      </c>
      <c r="AV253" s="13" t="s">
        <v>79</v>
      </c>
      <c r="AW253" s="13" t="s">
        <v>28</v>
      </c>
      <c r="AX253" s="13" t="s">
        <v>77</v>
      </c>
      <c r="AY253" s="153" t="s">
        <v>102</v>
      </c>
    </row>
    <row r="254" spans="2:65" s="11" customFormat="1" ht="25.95" customHeight="1" x14ac:dyDescent="0.25">
      <c r="B254" s="119"/>
      <c r="D254" s="120" t="s">
        <v>69</v>
      </c>
      <c r="E254" s="121" t="s">
        <v>162</v>
      </c>
      <c r="F254" s="121" t="s">
        <v>255</v>
      </c>
      <c r="H254" s="211"/>
      <c r="I254" s="122"/>
      <c r="J254" s="123">
        <f>BK254</f>
        <v>0</v>
      </c>
      <c r="L254" s="119"/>
      <c r="M254" s="124"/>
      <c r="P254" s="125">
        <f>SUM(P255:P279)</f>
        <v>0</v>
      </c>
      <c r="R254" s="125">
        <f>SUM(R255:R279)</f>
        <v>2</v>
      </c>
      <c r="T254" s="126">
        <f>SUM(T255:T279)</f>
        <v>2</v>
      </c>
      <c r="AR254" s="120" t="s">
        <v>104</v>
      </c>
      <c r="AT254" s="127" t="s">
        <v>69</v>
      </c>
      <c r="AU254" s="127" t="s">
        <v>70</v>
      </c>
      <c r="AY254" s="120" t="s">
        <v>102</v>
      </c>
      <c r="BK254" s="128">
        <f>SUM(BK255:BK279)</f>
        <v>0</v>
      </c>
    </row>
    <row r="255" spans="2:65" s="1" customFormat="1" ht="46.2" customHeight="1" x14ac:dyDescent="0.2">
      <c r="B255" s="131"/>
      <c r="C255" s="182">
        <v>9</v>
      </c>
      <c r="D255" s="182"/>
      <c r="E255" s="183"/>
      <c r="F255" s="188" t="s">
        <v>283</v>
      </c>
      <c r="G255" s="185" t="s">
        <v>163</v>
      </c>
      <c r="H255" s="200">
        <v>1</v>
      </c>
      <c r="I255" s="137"/>
      <c r="J255" s="200">
        <f>ROUND(I255*H255,2)</f>
        <v>0</v>
      </c>
      <c r="K255" s="188"/>
      <c r="L255" s="31"/>
      <c r="M255" s="139" t="s">
        <v>1</v>
      </c>
      <c r="N255" s="140" t="s">
        <v>36</v>
      </c>
      <c r="P255" s="141">
        <f>O255*H255</f>
        <v>0</v>
      </c>
      <c r="Q255" s="141">
        <v>0</v>
      </c>
      <c r="R255" s="141">
        <f>Q255*H255</f>
        <v>0</v>
      </c>
      <c r="S255" s="141">
        <v>0</v>
      </c>
      <c r="T255" s="142">
        <f>S255*H255</f>
        <v>0</v>
      </c>
      <c r="AR255" s="143" t="s">
        <v>164</v>
      </c>
      <c r="AT255" s="143" t="s">
        <v>103</v>
      </c>
      <c r="AU255" s="143" t="s">
        <v>77</v>
      </c>
      <c r="AY255" s="17" t="s">
        <v>102</v>
      </c>
      <c r="BE255" s="144">
        <f>IF(N255="základní",J255,0)</f>
        <v>0</v>
      </c>
      <c r="BF255" s="144">
        <f>IF(N255="snížená",J255,0)</f>
        <v>0</v>
      </c>
      <c r="BG255" s="144">
        <f>IF(N255="zákl. přenesená",J255,0)</f>
        <v>0</v>
      </c>
      <c r="BH255" s="144">
        <f>IF(N255="sníž. přenesená",J255,0)</f>
        <v>0</v>
      </c>
      <c r="BI255" s="144">
        <f>IF(N255="nulová",J255,0)</f>
        <v>0</v>
      </c>
      <c r="BJ255" s="17" t="s">
        <v>77</v>
      </c>
      <c r="BK255" s="144">
        <f>ROUND(I255*H255,2)</f>
        <v>0</v>
      </c>
      <c r="BL255" s="17" t="s">
        <v>164</v>
      </c>
      <c r="BM255" s="143" t="s">
        <v>165</v>
      </c>
    </row>
    <row r="256" spans="2:65" s="12" customFormat="1" x14ac:dyDescent="0.2">
      <c r="B256" s="145"/>
      <c r="D256" s="146"/>
      <c r="E256" s="147"/>
      <c r="F256" s="148"/>
      <c r="H256" s="212" t="s">
        <v>1</v>
      </c>
      <c r="I256" s="149"/>
      <c r="L256" s="145"/>
      <c r="M256" s="150"/>
      <c r="T256" s="151"/>
      <c r="AT256" s="147" t="s">
        <v>106</v>
      </c>
      <c r="AU256" s="147" t="s">
        <v>77</v>
      </c>
      <c r="AV256" s="12" t="s">
        <v>77</v>
      </c>
      <c r="AW256" s="12" t="s">
        <v>28</v>
      </c>
      <c r="AX256" s="12" t="s">
        <v>70</v>
      </c>
      <c r="AY256" s="147" t="s">
        <v>102</v>
      </c>
    </row>
    <row r="257" spans="2:65" s="13" customFormat="1" x14ac:dyDescent="0.2">
      <c r="B257" s="152"/>
      <c r="D257" s="146"/>
      <c r="E257" s="153"/>
      <c r="F257" s="154"/>
      <c r="H257" s="213"/>
      <c r="I257" s="155"/>
      <c r="L257" s="152"/>
      <c r="M257" s="156"/>
      <c r="T257" s="157"/>
      <c r="AT257" s="153" t="s">
        <v>106</v>
      </c>
      <c r="AU257" s="153" t="s">
        <v>77</v>
      </c>
      <c r="AV257" s="13" t="s">
        <v>79</v>
      </c>
      <c r="AW257" s="13" t="s">
        <v>28</v>
      </c>
      <c r="AX257" s="13" t="s">
        <v>77</v>
      </c>
      <c r="AY257" s="153" t="s">
        <v>102</v>
      </c>
    </row>
    <row r="258" spans="2:65" s="1" customFormat="1" ht="19.95" hidden="1" customHeight="1" x14ac:dyDescent="0.2">
      <c r="B258" s="131"/>
      <c r="C258" s="182">
        <v>10</v>
      </c>
      <c r="D258" s="182"/>
      <c r="E258" s="183"/>
      <c r="F258" s="188" t="s">
        <v>216</v>
      </c>
      <c r="G258" s="185" t="s">
        <v>199</v>
      </c>
      <c r="H258" s="137">
        <v>0</v>
      </c>
      <c r="I258" s="199">
        <v>0</v>
      </c>
      <c r="J258" s="200">
        <f>ROUND(I258*H258,2)</f>
        <v>0</v>
      </c>
      <c r="K258" s="188"/>
      <c r="L258" s="31"/>
      <c r="M258" s="139" t="s">
        <v>1</v>
      </c>
      <c r="N258" s="140" t="s">
        <v>36</v>
      </c>
      <c r="P258" s="141">
        <f>O258*H258</f>
        <v>0</v>
      </c>
      <c r="Q258" s="141">
        <v>0</v>
      </c>
      <c r="R258" s="141">
        <f>Q258*H258</f>
        <v>0</v>
      </c>
      <c r="S258" s="141">
        <v>0</v>
      </c>
      <c r="T258" s="142">
        <f>S258*H258</f>
        <v>0</v>
      </c>
      <c r="AR258" s="143" t="s">
        <v>164</v>
      </c>
      <c r="AT258" s="143" t="s">
        <v>103</v>
      </c>
      <c r="AU258" s="143" t="s">
        <v>77</v>
      </c>
      <c r="AY258" s="17" t="s">
        <v>102</v>
      </c>
      <c r="BE258" s="144">
        <f>IF(N258="základní",J258,0)</f>
        <v>0</v>
      </c>
      <c r="BF258" s="144">
        <f>IF(N258="snížená",J258,0)</f>
        <v>0</v>
      </c>
      <c r="BG258" s="144">
        <f>IF(N258="zákl. přenesená",J258,0)</f>
        <v>0</v>
      </c>
      <c r="BH258" s="144">
        <f>IF(N258="sníž. přenesená",J258,0)</f>
        <v>0</v>
      </c>
      <c r="BI258" s="144">
        <f>IF(N258="nulová",J258,0)</f>
        <v>0</v>
      </c>
      <c r="BJ258" s="17" t="s">
        <v>77</v>
      </c>
      <c r="BK258" s="144">
        <f>ROUND(I258*H258,2)</f>
        <v>0</v>
      </c>
      <c r="BL258" s="17" t="s">
        <v>164</v>
      </c>
      <c r="BM258" s="143" t="s">
        <v>166</v>
      </c>
    </row>
    <row r="259" spans="2:65" s="1" customFormat="1" ht="43.2" customHeight="1" x14ac:dyDescent="0.2">
      <c r="B259" s="131"/>
      <c r="C259" s="182">
        <v>10</v>
      </c>
      <c r="D259" s="182"/>
      <c r="E259" s="183"/>
      <c r="F259" s="188" t="s">
        <v>218</v>
      </c>
      <c r="G259" s="185" t="s">
        <v>217</v>
      </c>
      <c r="H259" s="200">
        <v>1</v>
      </c>
      <c r="I259" s="137"/>
      <c r="J259" s="200">
        <f>ROUND(I259*H259,2)</f>
        <v>0</v>
      </c>
      <c r="K259" s="188"/>
      <c r="L259" s="31"/>
      <c r="M259" s="139" t="s">
        <v>1</v>
      </c>
      <c r="N259" s="140" t="s">
        <v>36</v>
      </c>
      <c r="P259" s="141">
        <f>O259*H259</f>
        <v>0</v>
      </c>
      <c r="Q259" s="141">
        <v>1</v>
      </c>
      <c r="R259" s="141">
        <f>Q259*H259</f>
        <v>1</v>
      </c>
      <c r="S259" s="141">
        <v>1</v>
      </c>
      <c r="T259" s="142">
        <f>S259*H259</f>
        <v>1</v>
      </c>
      <c r="AR259" s="143" t="s">
        <v>164</v>
      </c>
      <c r="AT259" s="143" t="s">
        <v>103</v>
      </c>
      <c r="AU259" s="143" t="s">
        <v>77</v>
      </c>
      <c r="AY259" s="17" t="s">
        <v>102</v>
      </c>
      <c r="BE259" s="144">
        <f>IF(N259="základní",J259,0)</f>
        <v>0</v>
      </c>
      <c r="BF259" s="144">
        <f>IF(N259="snížená",J259,0)</f>
        <v>0</v>
      </c>
      <c r="BG259" s="144">
        <f>IF(N259="zákl. přenesená",J259,0)</f>
        <v>0</v>
      </c>
      <c r="BH259" s="144">
        <f>IF(N259="sníž. přenesená",J259,0)</f>
        <v>0</v>
      </c>
      <c r="BI259" s="144">
        <f>IF(N259="nulová",J259,0)</f>
        <v>0</v>
      </c>
      <c r="BJ259" s="17" t="s">
        <v>77</v>
      </c>
      <c r="BK259" s="144">
        <f>ROUND(I259*H259,2)</f>
        <v>0</v>
      </c>
      <c r="BL259" s="17" t="s">
        <v>164</v>
      </c>
      <c r="BM259" s="143" t="s">
        <v>167</v>
      </c>
    </row>
    <row r="260" spans="2:65" s="1" customFormat="1" ht="36" customHeight="1" x14ac:dyDescent="0.2">
      <c r="B260" s="131"/>
      <c r="C260" s="182">
        <v>11</v>
      </c>
      <c r="D260" s="182"/>
      <c r="E260" s="183"/>
      <c r="F260" s="188" t="s">
        <v>276</v>
      </c>
      <c r="G260" s="185" t="s">
        <v>163</v>
      </c>
      <c r="H260" s="200">
        <v>1</v>
      </c>
      <c r="I260" s="137"/>
      <c r="J260" s="200">
        <f>ROUND(I260*H260,2)</f>
        <v>0</v>
      </c>
      <c r="K260" s="188"/>
      <c r="L260" s="31"/>
      <c r="M260" s="139" t="s">
        <v>1</v>
      </c>
      <c r="N260" s="140" t="s">
        <v>36</v>
      </c>
      <c r="P260" s="141">
        <f>O260*H260</f>
        <v>0</v>
      </c>
      <c r="Q260" s="141">
        <v>0</v>
      </c>
      <c r="R260" s="141">
        <f>Q260*H260</f>
        <v>0</v>
      </c>
      <c r="S260" s="141">
        <v>0</v>
      </c>
      <c r="T260" s="142">
        <f>S260*H260</f>
        <v>0</v>
      </c>
      <c r="AR260" s="143" t="s">
        <v>164</v>
      </c>
      <c r="AT260" s="143" t="s">
        <v>103</v>
      </c>
      <c r="AU260" s="143" t="s">
        <v>77</v>
      </c>
      <c r="AY260" s="17" t="s">
        <v>102</v>
      </c>
      <c r="BE260" s="144">
        <f>IF(N260="základní",J260,0)</f>
        <v>0</v>
      </c>
      <c r="BF260" s="144">
        <f>IF(N260="snížená",J260,0)</f>
        <v>0</v>
      </c>
      <c r="BG260" s="144">
        <f>IF(N260="zákl. přenesená",J260,0)</f>
        <v>0</v>
      </c>
      <c r="BH260" s="144">
        <f>IF(N260="sníž. přenesená",J260,0)</f>
        <v>0</v>
      </c>
      <c r="BI260" s="144">
        <f>IF(N260="nulová",J260,0)</f>
        <v>0</v>
      </c>
      <c r="BJ260" s="17" t="s">
        <v>77</v>
      </c>
      <c r="BK260" s="144">
        <f>ROUND(I260*H260,2)</f>
        <v>0</v>
      </c>
      <c r="BL260" s="17" t="s">
        <v>164</v>
      </c>
      <c r="BM260" s="143" t="s">
        <v>165</v>
      </c>
    </row>
    <row r="261" spans="2:65" s="12" customFormat="1" x14ac:dyDescent="0.2">
      <c r="B261" s="145"/>
      <c r="D261" s="146"/>
      <c r="E261" s="147"/>
      <c r="F261" s="148"/>
      <c r="H261" s="212" t="s">
        <v>1</v>
      </c>
      <c r="I261" s="149"/>
      <c r="L261" s="145"/>
      <c r="M261" s="150"/>
      <c r="T261" s="151"/>
      <c r="AT261" s="147" t="s">
        <v>106</v>
      </c>
      <c r="AU261" s="147" t="s">
        <v>77</v>
      </c>
      <c r="AV261" s="12" t="s">
        <v>77</v>
      </c>
      <c r="AW261" s="12" t="s">
        <v>28</v>
      </c>
      <c r="AX261" s="12" t="s">
        <v>70</v>
      </c>
      <c r="AY261" s="147" t="s">
        <v>102</v>
      </c>
    </row>
    <row r="262" spans="2:65" s="13" customFormat="1" x14ac:dyDescent="0.2">
      <c r="B262" s="152"/>
      <c r="D262" s="146"/>
      <c r="E262" s="153"/>
      <c r="F262" s="154"/>
      <c r="H262" s="213"/>
      <c r="I262" s="155"/>
      <c r="L262" s="152"/>
      <c r="M262" s="156"/>
      <c r="T262" s="157"/>
      <c r="AT262" s="153" t="s">
        <v>106</v>
      </c>
      <c r="AU262" s="153" t="s">
        <v>77</v>
      </c>
      <c r="AV262" s="13" t="s">
        <v>79</v>
      </c>
      <c r="AW262" s="13" t="s">
        <v>28</v>
      </c>
      <c r="AX262" s="13" t="s">
        <v>77</v>
      </c>
      <c r="AY262" s="153" t="s">
        <v>102</v>
      </c>
    </row>
    <row r="263" spans="2:65" s="1" customFormat="1" ht="31.2" customHeight="1" x14ac:dyDescent="0.2">
      <c r="B263" s="131"/>
      <c r="C263" s="182">
        <v>12</v>
      </c>
      <c r="D263" s="182"/>
      <c r="E263" s="183"/>
      <c r="F263" s="188" t="s">
        <v>277</v>
      </c>
      <c r="G263" s="185" t="s">
        <v>163</v>
      </c>
      <c r="H263" s="200">
        <v>1</v>
      </c>
      <c r="I263" s="137"/>
      <c r="J263" s="200">
        <f>ROUND(I263*H263,2)</f>
        <v>0</v>
      </c>
      <c r="K263" s="188"/>
      <c r="L263" s="31"/>
      <c r="M263" s="139" t="s">
        <v>1</v>
      </c>
      <c r="N263" s="140" t="s">
        <v>36</v>
      </c>
      <c r="P263" s="141">
        <f>O263*H263</f>
        <v>0</v>
      </c>
      <c r="Q263" s="141">
        <v>0</v>
      </c>
      <c r="R263" s="141">
        <f>Q263*H263</f>
        <v>0</v>
      </c>
      <c r="S263" s="141">
        <v>0</v>
      </c>
      <c r="T263" s="142">
        <f>S263*H263</f>
        <v>0</v>
      </c>
      <c r="AR263" s="143" t="s">
        <v>164</v>
      </c>
      <c r="AT263" s="143" t="s">
        <v>103</v>
      </c>
      <c r="AU263" s="143" t="s">
        <v>77</v>
      </c>
      <c r="AY263" s="17" t="s">
        <v>102</v>
      </c>
      <c r="BE263" s="144">
        <f>IF(N263="základní",J263,0)</f>
        <v>0</v>
      </c>
      <c r="BF263" s="144">
        <f>IF(N263="snížená",J263,0)</f>
        <v>0</v>
      </c>
      <c r="BG263" s="144">
        <f>IF(N263="zákl. přenesená",J263,0)</f>
        <v>0</v>
      </c>
      <c r="BH263" s="144">
        <f>IF(N263="sníž. přenesená",J263,0)</f>
        <v>0</v>
      </c>
      <c r="BI263" s="144">
        <f>IF(N263="nulová",J263,0)</f>
        <v>0</v>
      </c>
      <c r="BJ263" s="17" t="s">
        <v>77</v>
      </c>
      <c r="BK263" s="144">
        <f>ROUND(I263*H263,2)</f>
        <v>0</v>
      </c>
      <c r="BL263" s="17" t="s">
        <v>164</v>
      </c>
      <c r="BM263" s="143" t="s">
        <v>166</v>
      </c>
    </row>
    <row r="264" spans="2:65" s="1" customFormat="1" ht="97.2" hidden="1" customHeight="1" x14ac:dyDescent="0.2">
      <c r="B264" s="131"/>
      <c r="C264" s="182">
        <v>38</v>
      </c>
      <c r="D264" s="182"/>
      <c r="E264" s="183"/>
      <c r="F264" s="188" t="s">
        <v>261</v>
      </c>
      <c r="G264" s="185" t="s">
        <v>163</v>
      </c>
      <c r="H264" s="200">
        <v>1</v>
      </c>
      <c r="I264" s="137"/>
      <c r="J264" s="200">
        <f>ROUND(I264*H264,2)</f>
        <v>0</v>
      </c>
      <c r="K264" s="188"/>
      <c r="L264" s="31"/>
      <c r="M264" s="139" t="s">
        <v>1</v>
      </c>
      <c r="N264" s="140" t="s">
        <v>36</v>
      </c>
      <c r="P264" s="141">
        <f>O264*H264</f>
        <v>0</v>
      </c>
      <c r="Q264" s="141">
        <v>1</v>
      </c>
      <c r="R264" s="141">
        <f>Q264*H264</f>
        <v>1</v>
      </c>
      <c r="S264" s="141">
        <v>1</v>
      </c>
      <c r="T264" s="142">
        <f>S264*H264</f>
        <v>1</v>
      </c>
      <c r="AR264" s="143" t="s">
        <v>164</v>
      </c>
      <c r="AT264" s="143" t="s">
        <v>103</v>
      </c>
      <c r="AU264" s="143" t="s">
        <v>77</v>
      </c>
      <c r="AY264" s="17" t="s">
        <v>102</v>
      </c>
      <c r="BE264" s="144">
        <f>IF(N264="základní",J264,0)</f>
        <v>0</v>
      </c>
      <c r="BF264" s="144">
        <f>IF(N264="snížená",J264,0)</f>
        <v>0</v>
      </c>
      <c r="BG264" s="144">
        <f>IF(N264="zákl. přenesená",J264,0)</f>
        <v>0</v>
      </c>
      <c r="BH264" s="144">
        <f>IF(N264="sníž. přenesená",J264,0)</f>
        <v>0</v>
      </c>
      <c r="BI264" s="144">
        <f>IF(N264="nulová",J264,0)</f>
        <v>0</v>
      </c>
      <c r="BJ264" s="17" t="s">
        <v>77</v>
      </c>
      <c r="BK264" s="144">
        <f>ROUND(I264*H264,2)</f>
        <v>0</v>
      </c>
      <c r="BL264" s="17" t="s">
        <v>164</v>
      </c>
      <c r="BM264" s="143" t="s">
        <v>167</v>
      </c>
    </row>
    <row r="265" spans="2:65" s="12" customFormat="1" ht="10.050000000000001" customHeight="1" x14ac:dyDescent="0.2">
      <c r="B265" s="145"/>
      <c r="D265" s="146"/>
      <c r="E265" s="147"/>
      <c r="F265" s="148"/>
      <c r="H265" s="212"/>
      <c r="I265" s="149"/>
      <c r="L265" s="145"/>
      <c r="M265" s="150"/>
      <c r="T265" s="151"/>
      <c r="AT265" s="147" t="s">
        <v>106</v>
      </c>
      <c r="AU265" s="147" t="s">
        <v>77</v>
      </c>
      <c r="AV265" s="12" t="s">
        <v>77</v>
      </c>
      <c r="AW265" s="12" t="s">
        <v>28</v>
      </c>
      <c r="AX265" s="12" t="s">
        <v>70</v>
      </c>
      <c r="AY265" s="147" t="s">
        <v>102</v>
      </c>
    </row>
    <row r="266" spans="2:65" s="13" customFormat="1" ht="10.050000000000001" hidden="1" customHeight="1" x14ac:dyDescent="0.2">
      <c r="B266" s="152"/>
      <c r="D266" s="146"/>
      <c r="E266" s="153"/>
      <c r="F266" s="154"/>
      <c r="H266" s="213"/>
      <c r="I266" s="155"/>
      <c r="L266" s="152"/>
      <c r="M266" s="156"/>
      <c r="T266" s="157"/>
      <c r="AT266" s="153" t="s">
        <v>106</v>
      </c>
      <c r="AU266" s="153" t="s">
        <v>77</v>
      </c>
      <c r="AV266" s="13" t="s">
        <v>79</v>
      </c>
      <c r="AW266" s="13" t="s">
        <v>28</v>
      </c>
      <c r="AX266" s="13" t="s">
        <v>77</v>
      </c>
      <c r="AY266" s="153" t="s">
        <v>102</v>
      </c>
    </row>
    <row r="267" spans="2:65" s="1" customFormat="1" ht="10.050000000000001" hidden="1" customHeight="1" x14ac:dyDescent="0.2">
      <c r="B267" s="131"/>
      <c r="C267" s="132"/>
      <c r="D267" s="132"/>
      <c r="E267" s="133"/>
      <c r="F267" s="134"/>
      <c r="G267" s="135"/>
      <c r="H267" s="138"/>
      <c r="I267" s="137"/>
      <c r="J267" s="138"/>
      <c r="K267" s="134"/>
      <c r="L267" s="31"/>
      <c r="M267" s="139" t="s">
        <v>1</v>
      </c>
      <c r="N267" s="140" t="s">
        <v>36</v>
      </c>
      <c r="P267" s="141">
        <f>O267*H267</f>
        <v>0</v>
      </c>
      <c r="Q267" s="141">
        <v>0</v>
      </c>
      <c r="R267" s="141">
        <f>Q267*H267</f>
        <v>0</v>
      </c>
      <c r="S267" s="141">
        <v>0</v>
      </c>
      <c r="T267" s="142">
        <f>S267*H267</f>
        <v>0</v>
      </c>
      <c r="AR267" s="143" t="s">
        <v>164</v>
      </c>
      <c r="AT267" s="143" t="s">
        <v>103</v>
      </c>
      <c r="AU267" s="143" t="s">
        <v>77</v>
      </c>
      <c r="AY267" s="17" t="s">
        <v>102</v>
      </c>
      <c r="BE267" s="144">
        <f>IF(N267="základní",J267,0)</f>
        <v>0</v>
      </c>
      <c r="BF267" s="144">
        <f>IF(N267="snížená",J267,0)</f>
        <v>0</v>
      </c>
      <c r="BG267" s="144">
        <f>IF(N267="zákl. přenesená",J267,0)</f>
        <v>0</v>
      </c>
      <c r="BH267" s="144">
        <f>IF(N267="sníž. přenesená",J267,0)</f>
        <v>0</v>
      </c>
      <c r="BI267" s="144">
        <f>IF(N267="nulová",J267,0)</f>
        <v>0</v>
      </c>
      <c r="BJ267" s="17" t="s">
        <v>77</v>
      </c>
      <c r="BK267" s="144">
        <f>ROUND(I267*H267,2)</f>
        <v>0</v>
      </c>
      <c r="BL267" s="17" t="s">
        <v>164</v>
      </c>
      <c r="BM267" s="143" t="s">
        <v>168</v>
      </c>
    </row>
    <row r="268" spans="2:65" s="12" customFormat="1" ht="10.050000000000001" hidden="1" customHeight="1" x14ac:dyDescent="0.2">
      <c r="B268" s="145"/>
      <c r="D268" s="146"/>
      <c r="E268" s="147"/>
      <c r="F268" s="148"/>
      <c r="H268" s="212"/>
      <c r="I268" s="149"/>
      <c r="L268" s="145"/>
      <c r="M268" s="150"/>
      <c r="T268" s="151"/>
      <c r="AT268" s="147" t="s">
        <v>106</v>
      </c>
      <c r="AU268" s="147" t="s">
        <v>77</v>
      </c>
      <c r="AV268" s="12" t="s">
        <v>77</v>
      </c>
      <c r="AW268" s="12" t="s">
        <v>28</v>
      </c>
      <c r="AX268" s="12" t="s">
        <v>70</v>
      </c>
      <c r="AY268" s="147" t="s">
        <v>102</v>
      </c>
    </row>
    <row r="269" spans="2:65" s="12" customFormat="1" ht="10.050000000000001" hidden="1" customHeight="1" x14ac:dyDescent="0.2">
      <c r="B269" s="145"/>
      <c r="D269" s="146"/>
      <c r="E269" s="147"/>
      <c r="F269" s="148"/>
      <c r="H269" s="212"/>
      <c r="I269" s="149"/>
      <c r="L269" s="145"/>
      <c r="M269" s="150"/>
      <c r="T269" s="151"/>
      <c r="AT269" s="147" t="s">
        <v>106</v>
      </c>
      <c r="AU269" s="147" t="s">
        <v>77</v>
      </c>
      <c r="AV269" s="12" t="s">
        <v>77</v>
      </c>
      <c r="AW269" s="12" t="s">
        <v>28</v>
      </c>
      <c r="AX269" s="12" t="s">
        <v>70</v>
      </c>
      <c r="AY269" s="147" t="s">
        <v>102</v>
      </c>
    </row>
    <row r="270" spans="2:65" s="13" customFormat="1" ht="10.050000000000001" hidden="1" customHeight="1" x14ac:dyDescent="0.2">
      <c r="B270" s="152"/>
      <c r="D270" s="146"/>
      <c r="E270" s="153"/>
      <c r="F270" s="154"/>
      <c r="H270" s="213"/>
      <c r="I270" s="155"/>
      <c r="L270" s="152"/>
      <c r="M270" s="156"/>
      <c r="T270" s="157"/>
      <c r="AT270" s="153" t="s">
        <v>106</v>
      </c>
      <c r="AU270" s="153" t="s">
        <v>77</v>
      </c>
      <c r="AV270" s="13" t="s">
        <v>79</v>
      </c>
      <c r="AW270" s="13" t="s">
        <v>28</v>
      </c>
      <c r="AX270" s="13" t="s">
        <v>77</v>
      </c>
      <c r="AY270" s="153" t="s">
        <v>102</v>
      </c>
    </row>
    <row r="271" spans="2:65" s="1" customFormat="1" ht="16.2" hidden="1" customHeight="1" x14ac:dyDescent="0.2">
      <c r="B271" s="131"/>
      <c r="C271" s="132"/>
      <c r="D271" s="132"/>
      <c r="E271" s="133"/>
      <c r="F271" s="134"/>
      <c r="G271" s="135"/>
      <c r="H271" s="138"/>
      <c r="I271" s="137"/>
      <c r="J271" s="138"/>
      <c r="K271" s="134"/>
      <c r="L271" s="31"/>
      <c r="M271" s="139" t="s">
        <v>1</v>
      </c>
      <c r="N271" s="140" t="s">
        <v>36</v>
      </c>
      <c r="P271" s="141">
        <f>O271*H271</f>
        <v>0</v>
      </c>
      <c r="Q271" s="141">
        <v>0</v>
      </c>
      <c r="R271" s="141">
        <f>Q271*H271</f>
        <v>0</v>
      </c>
      <c r="S271" s="141">
        <v>0</v>
      </c>
      <c r="T271" s="142">
        <f>S271*H271</f>
        <v>0</v>
      </c>
      <c r="AR271" s="143" t="s">
        <v>164</v>
      </c>
      <c r="AT271" s="143" t="s">
        <v>103</v>
      </c>
      <c r="AU271" s="143" t="s">
        <v>77</v>
      </c>
      <c r="AY271" s="17" t="s">
        <v>102</v>
      </c>
      <c r="BE271" s="144">
        <f>IF(N271="základní",J271,0)</f>
        <v>0</v>
      </c>
      <c r="BF271" s="144">
        <f>IF(N271="snížená",J271,0)</f>
        <v>0</v>
      </c>
      <c r="BG271" s="144">
        <f>IF(N271="zákl. přenesená",J271,0)</f>
        <v>0</v>
      </c>
      <c r="BH271" s="144">
        <f>IF(N271="sníž. přenesená",J271,0)</f>
        <v>0</v>
      </c>
      <c r="BI271" s="144">
        <f>IF(N271="nulová",J271,0)</f>
        <v>0</v>
      </c>
      <c r="BJ271" s="17" t="s">
        <v>77</v>
      </c>
      <c r="BK271" s="144">
        <f>ROUND(I271*H271,2)</f>
        <v>0</v>
      </c>
      <c r="BL271" s="17" t="s">
        <v>164</v>
      </c>
      <c r="BM271" s="143" t="s">
        <v>169</v>
      </c>
    </row>
    <row r="272" spans="2:65" s="12" customFormat="1" hidden="1" x14ac:dyDescent="0.2">
      <c r="B272" s="145"/>
      <c r="D272" s="146"/>
      <c r="E272" s="147"/>
      <c r="F272" s="148"/>
      <c r="H272" s="212"/>
      <c r="I272" s="149"/>
      <c r="L272" s="145"/>
      <c r="M272" s="150"/>
      <c r="T272" s="151"/>
      <c r="AT272" s="147" t="s">
        <v>106</v>
      </c>
      <c r="AU272" s="147" t="s">
        <v>77</v>
      </c>
      <c r="AV272" s="12" t="s">
        <v>77</v>
      </c>
      <c r="AW272" s="12" t="s">
        <v>28</v>
      </c>
      <c r="AX272" s="12" t="s">
        <v>70</v>
      </c>
      <c r="AY272" s="147" t="s">
        <v>102</v>
      </c>
    </row>
    <row r="273" spans="2:65" s="13" customFormat="1" hidden="1" x14ac:dyDescent="0.2">
      <c r="B273" s="152"/>
      <c r="D273" s="146"/>
      <c r="E273" s="153"/>
      <c r="F273" s="154"/>
      <c r="H273" s="213"/>
      <c r="I273" s="155"/>
      <c r="L273" s="152"/>
      <c r="M273" s="156"/>
      <c r="T273" s="157"/>
      <c r="AT273" s="153" t="s">
        <v>106</v>
      </c>
      <c r="AU273" s="153" t="s">
        <v>77</v>
      </c>
      <c r="AV273" s="13" t="s">
        <v>79</v>
      </c>
      <c r="AW273" s="13" t="s">
        <v>28</v>
      </c>
      <c r="AX273" s="13" t="s">
        <v>77</v>
      </c>
      <c r="AY273" s="153" t="s">
        <v>102</v>
      </c>
    </row>
    <row r="274" spans="2:65" s="1" customFormat="1" ht="16.2" hidden="1" customHeight="1" x14ac:dyDescent="0.2">
      <c r="B274" s="131"/>
      <c r="C274" s="132"/>
      <c r="D274" s="132"/>
      <c r="E274" s="133"/>
      <c r="F274" s="134"/>
      <c r="G274" s="135"/>
      <c r="H274" s="138"/>
      <c r="I274" s="137"/>
      <c r="J274" s="138"/>
      <c r="K274" s="134"/>
      <c r="L274" s="31"/>
      <c r="M274" s="139" t="s">
        <v>1</v>
      </c>
      <c r="N274" s="140" t="s">
        <v>36</v>
      </c>
      <c r="P274" s="141">
        <f t="shared" ref="P274:P279" si="0">O274*H274</f>
        <v>0</v>
      </c>
      <c r="Q274" s="141">
        <v>0</v>
      </c>
      <c r="R274" s="141">
        <f t="shared" ref="R274:R279" si="1">Q274*H274</f>
        <v>0</v>
      </c>
      <c r="S274" s="141">
        <v>0</v>
      </c>
      <c r="T274" s="142">
        <f t="shared" ref="T274:T279" si="2">S274*H274</f>
        <v>0</v>
      </c>
      <c r="AR274" s="143" t="s">
        <v>164</v>
      </c>
      <c r="AT274" s="143" t="s">
        <v>103</v>
      </c>
      <c r="AU274" s="143" t="s">
        <v>77</v>
      </c>
      <c r="AY274" s="17" t="s">
        <v>102</v>
      </c>
      <c r="BE274" s="144">
        <f t="shared" ref="BE274:BE279" si="3">IF(N274="základní",J274,0)</f>
        <v>0</v>
      </c>
      <c r="BF274" s="144">
        <f t="shared" ref="BF274:BF279" si="4">IF(N274="snížená",J274,0)</f>
        <v>0</v>
      </c>
      <c r="BG274" s="144">
        <f t="shared" ref="BG274:BG279" si="5">IF(N274="zákl. přenesená",J274,0)</f>
        <v>0</v>
      </c>
      <c r="BH274" s="144">
        <f t="shared" ref="BH274:BH279" si="6">IF(N274="sníž. přenesená",J274,0)</f>
        <v>0</v>
      </c>
      <c r="BI274" s="144">
        <f t="shared" ref="BI274:BI279" si="7">IF(N274="nulová",J274,0)</f>
        <v>0</v>
      </c>
      <c r="BJ274" s="17" t="s">
        <v>77</v>
      </c>
      <c r="BK274" s="144">
        <f t="shared" ref="BK274:BK279" si="8">ROUND(I274*H274,2)</f>
        <v>0</v>
      </c>
      <c r="BL274" s="17" t="s">
        <v>164</v>
      </c>
      <c r="BM274" s="143" t="s">
        <v>170</v>
      </c>
    </row>
    <row r="275" spans="2:65" s="1" customFormat="1" ht="24" hidden="1" customHeight="1" x14ac:dyDescent="0.2">
      <c r="B275" s="131"/>
      <c r="C275" s="132"/>
      <c r="D275" s="132"/>
      <c r="E275" s="133"/>
      <c r="F275" s="134"/>
      <c r="G275" s="135"/>
      <c r="H275" s="138"/>
      <c r="I275" s="137"/>
      <c r="J275" s="138"/>
      <c r="K275" s="134"/>
      <c r="L275" s="31"/>
      <c r="M275" s="139" t="s">
        <v>1</v>
      </c>
      <c r="N275" s="140" t="s">
        <v>36</v>
      </c>
      <c r="P275" s="141">
        <f t="shared" si="0"/>
        <v>0</v>
      </c>
      <c r="Q275" s="141">
        <v>0</v>
      </c>
      <c r="R275" s="141">
        <f t="shared" si="1"/>
        <v>0</v>
      </c>
      <c r="S275" s="141">
        <v>0</v>
      </c>
      <c r="T275" s="142">
        <f t="shared" si="2"/>
        <v>0</v>
      </c>
      <c r="AR275" s="143" t="s">
        <v>164</v>
      </c>
      <c r="AT275" s="143" t="s">
        <v>103</v>
      </c>
      <c r="AU275" s="143" t="s">
        <v>77</v>
      </c>
      <c r="AY275" s="17" t="s">
        <v>102</v>
      </c>
      <c r="BE275" s="144">
        <f t="shared" si="3"/>
        <v>0</v>
      </c>
      <c r="BF275" s="144">
        <f t="shared" si="4"/>
        <v>0</v>
      </c>
      <c r="BG275" s="144">
        <f t="shared" si="5"/>
        <v>0</v>
      </c>
      <c r="BH275" s="144">
        <f t="shared" si="6"/>
        <v>0</v>
      </c>
      <c r="BI275" s="144">
        <f t="shared" si="7"/>
        <v>0</v>
      </c>
      <c r="BJ275" s="17" t="s">
        <v>77</v>
      </c>
      <c r="BK275" s="144">
        <f t="shared" si="8"/>
        <v>0</v>
      </c>
      <c r="BL275" s="17" t="s">
        <v>164</v>
      </c>
      <c r="BM275" s="143" t="s">
        <v>171</v>
      </c>
    </row>
    <row r="276" spans="2:65" s="1" customFormat="1" ht="24" hidden="1" customHeight="1" x14ac:dyDescent="0.2">
      <c r="B276" s="131"/>
      <c r="C276" s="132"/>
      <c r="D276" s="132"/>
      <c r="E276" s="133"/>
      <c r="F276" s="134"/>
      <c r="G276" s="135"/>
      <c r="H276" s="138"/>
      <c r="I276" s="137"/>
      <c r="J276" s="138"/>
      <c r="K276" s="134"/>
      <c r="L276" s="31"/>
      <c r="M276" s="139" t="s">
        <v>1</v>
      </c>
      <c r="N276" s="140" t="s">
        <v>36</v>
      </c>
      <c r="P276" s="141">
        <f t="shared" si="0"/>
        <v>0</v>
      </c>
      <c r="Q276" s="141">
        <v>0</v>
      </c>
      <c r="R276" s="141">
        <f t="shared" si="1"/>
        <v>0</v>
      </c>
      <c r="S276" s="141">
        <v>0</v>
      </c>
      <c r="T276" s="142">
        <f t="shared" si="2"/>
        <v>0</v>
      </c>
      <c r="AR276" s="143" t="s">
        <v>172</v>
      </c>
      <c r="AT276" s="143" t="s">
        <v>103</v>
      </c>
      <c r="AU276" s="143" t="s">
        <v>77</v>
      </c>
      <c r="AY276" s="17" t="s">
        <v>102</v>
      </c>
      <c r="BE276" s="144">
        <f t="shared" si="3"/>
        <v>0</v>
      </c>
      <c r="BF276" s="144">
        <f t="shared" si="4"/>
        <v>0</v>
      </c>
      <c r="BG276" s="144">
        <f t="shared" si="5"/>
        <v>0</v>
      </c>
      <c r="BH276" s="144">
        <f t="shared" si="6"/>
        <v>0</v>
      </c>
      <c r="BI276" s="144">
        <f t="shared" si="7"/>
        <v>0</v>
      </c>
      <c r="BJ276" s="17" t="s">
        <v>77</v>
      </c>
      <c r="BK276" s="144">
        <f t="shared" si="8"/>
        <v>0</v>
      </c>
      <c r="BL276" s="17" t="s">
        <v>172</v>
      </c>
      <c r="BM276" s="143" t="s">
        <v>173</v>
      </c>
    </row>
    <row r="277" spans="2:65" s="1" customFormat="1" ht="24" hidden="1" customHeight="1" x14ac:dyDescent="0.2">
      <c r="B277" s="131"/>
      <c r="C277" s="132"/>
      <c r="D277" s="132"/>
      <c r="E277" s="133"/>
      <c r="F277" s="134"/>
      <c r="G277" s="135"/>
      <c r="H277" s="138"/>
      <c r="I277" s="137"/>
      <c r="J277" s="138"/>
      <c r="K277" s="134"/>
      <c r="L277" s="31"/>
      <c r="M277" s="139" t="s">
        <v>1</v>
      </c>
      <c r="N277" s="140" t="s">
        <v>36</v>
      </c>
      <c r="P277" s="141">
        <f t="shared" si="0"/>
        <v>0</v>
      </c>
      <c r="Q277" s="141">
        <v>0</v>
      </c>
      <c r="R277" s="141">
        <f t="shared" si="1"/>
        <v>0</v>
      </c>
      <c r="S277" s="141">
        <v>0</v>
      </c>
      <c r="T277" s="142">
        <f t="shared" si="2"/>
        <v>0</v>
      </c>
      <c r="AR277" s="143" t="s">
        <v>172</v>
      </c>
      <c r="AT277" s="143" t="s">
        <v>103</v>
      </c>
      <c r="AU277" s="143" t="s">
        <v>77</v>
      </c>
      <c r="AY277" s="17" t="s">
        <v>102</v>
      </c>
      <c r="BE277" s="144">
        <f t="shared" si="3"/>
        <v>0</v>
      </c>
      <c r="BF277" s="144">
        <f t="shared" si="4"/>
        <v>0</v>
      </c>
      <c r="BG277" s="144">
        <f t="shared" si="5"/>
        <v>0</v>
      </c>
      <c r="BH277" s="144">
        <f t="shared" si="6"/>
        <v>0</v>
      </c>
      <c r="BI277" s="144">
        <f t="shared" si="7"/>
        <v>0</v>
      </c>
      <c r="BJ277" s="17" t="s">
        <v>77</v>
      </c>
      <c r="BK277" s="144">
        <f t="shared" si="8"/>
        <v>0</v>
      </c>
      <c r="BL277" s="17" t="s">
        <v>172</v>
      </c>
      <c r="BM277" s="143" t="s">
        <v>174</v>
      </c>
    </row>
    <row r="278" spans="2:65" s="1" customFormat="1" ht="24" hidden="1" customHeight="1" x14ac:dyDescent="0.2">
      <c r="B278" s="131"/>
      <c r="C278" s="132"/>
      <c r="D278" s="132"/>
      <c r="E278" s="133"/>
      <c r="F278" s="134"/>
      <c r="G278" s="135"/>
      <c r="H278" s="138"/>
      <c r="I278" s="137"/>
      <c r="J278" s="138"/>
      <c r="K278" s="134"/>
      <c r="L278" s="31"/>
      <c r="M278" s="139" t="s">
        <v>1</v>
      </c>
      <c r="N278" s="140" t="s">
        <v>36</v>
      </c>
      <c r="P278" s="141">
        <f t="shared" si="0"/>
        <v>0</v>
      </c>
      <c r="Q278" s="141">
        <v>0</v>
      </c>
      <c r="R278" s="141">
        <f t="shared" si="1"/>
        <v>0</v>
      </c>
      <c r="S278" s="141">
        <v>0</v>
      </c>
      <c r="T278" s="142">
        <f t="shared" si="2"/>
        <v>0</v>
      </c>
      <c r="AR278" s="143" t="s">
        <v>172</v>
      </c>
      <c r="AT278" s="143" t="s">
        <v>103</v>
      </c>
      <c r="AU278" s="143" t="s">
        <v>77</v>
      </c>
      <c r="AY278" s="17" t="s">
        <v>102</v>
      </c>
      <c r="BE278" s="144">
        <f t="shared" si="3"/>
        <v>0</v>
      </c>
      <c r="BF278" s="144">
        <f t="shared" si="4"/>
        <v>0</v>
      </c>
      <c r="BG278" s="144">
        <f t="shared" si="5"/>
        <v>0</v>
      </c>
      <c r="BH278" s="144">
        <f t="shared" si="6"/>
        <v>0</v>
      </c>
      <c r="BI278" s="144">
        <f t="shared" si="7"/>
        <v>0</v>
      </c>
      <c r="BJ278" s="17" t="s">
        <v>77</v>
      </c>
      <c r="BK278" s="144">
        <f t="shared" si="8"/>
        <v>0</v>
      </c>
      <c r="BL278" s="17" t="s">
        <v>172</v>
      </c>
      <c r="BM278" s="143" t="s">
        <v>175</v>
      </c>
    </row>
    <row r="279" spans="2:65" s="1" customFormat="1" ht="16.2" hidden="1" customHeight="1" x14ac:dyDescent="0.2">
      <c r="B279" s="131"/>
      <c r="C279" s="132"/>
      <c r="D279" s="132"/>
      <c r="E279" s="133"/>
      <c r="F279" s="134"/>
      <c r="G279" s="135"/>
      <c r="H279" s="138"/>
      <c r="I279" s="137"/>
      <c r="J279" s="138"/>
      <c r="K279" s="134"/>
      <c r="L279" s="31"/>
      <c r="M279" s="175" t="s">
        <v>1</v>
      </c>
      <c r="N279" s="176" t="s">
        <v>36</v>
      </c>
      <c r="O279" s="177"/>
      <c r="P279" s="178">
        <f t="shared" si="0"/>
        <v>0</v>
      </c>
      <c r="Q279" s="178">
        <v>0</v>
      </c>
      <c r="R279" s="178">
        <f t="shared" si="1"/>
        <v>0</v>
      </c>
      <c r="S279" s="178">
        <v>0</v>
      </c>
      <c r="T279" s="179">
        <f t="shared" si="2"/>
        <v>0</v>
      </c>
      <c r="AR279" s="143" t="s">
        <v>172</v>
      </c>
      <c r="AT279" s="143" t="s">
        <v>103</v>
      </c>
      <c r="AU279" s="143" t="s">
        <v>77</v>
      </c>
      <c r="AY279" s="17" t="s">
        <v>102</v>
      </c>
      <c r="BE279" s="144">
        <f t="shared" si="3"/>
        <v>0</v>
      </c>
      <c r="BF279" s="144">
        <f t="shared" si="4"/>
        <v>0</v>
      </c>
      <c r="BG279" s="144">
        <f t="shared" si="5"/>
        <v>0</v>
      </c>
      <c r="BH279" s="144">
        <f t="shared" si="6"/>
        <v>0</v>
      </c>
      <c r="BI279" s="144">
        <f t="shared" si="7"/>
        <v>0</v>
      </c>
      <c r="BJ279" s="17" t="s">
        <v>77</v>
      </c>
      <c r="BK279" s="144">
        <f t="shared" si="8"/>
        <v>0</v>
      </c>
      <c r="BL279" s="17" t="s">
        <v>172</v>
      </c>
      <c r="BM279" s="143" t="s">
        <v>176</v>
      </c>
    </row>
    <row r="280" spans="2:65" s="1" customFormat="1" ht="6.6" customHeight="1" x14ac:dyDescent="0.2">
      <c r="B280" s="43"/>
      <c r="C280" s="44"/>
      <c r="D280" s="44"/>
      <c r="E280" s="44"/>
      <c r="F280" s="44"/>
      <c r="G280" s="44"/>
      <c r="H280" s="207"/>
      <c r="I280" s="44"/>
      <c r="J280" s="44"/>
      <c r="K280" s="44"/>
      <c r="L280" s="31"/>
    </row>
  </sheetData>
  <sheetProtection algorithmName="SHA-512" hashValue="0mlSb00nOzNW0RAVx5bsHzOHigcxlwLEaF2YgcrfLONWnd9Pk5OzquYANH/PlC7vRfNTm5hEphYSr9tbFiTesA==" saltValue="U5ZUZiZOuCbWlaal28H0mw==" spinCount="100000" sheet="1" selectLockedCells="1"/>
  <autoFilter ref="C127:K279" xr:uid="{00000000-0009-0000-0000-000001000000}"/>
  <mergeCells count="9">
    <mergeCell ref="E87:H87"/>
    <mergeCell ref="E118:H118"/>
    <mergeCell ref="E120:H120"/>
    <mergeCell ref="L2:V2"/>
    <mergeCell ref="E7:H7"/>
    <mergeCell ref="E9:H9"/>
    <mergeCell ref="E18:H18"/>
    <mergeCell ref="E27:H27"/>
    <mergeCell ref="E85:H85"/>
  </mergeCells>
  <pageMargins left="0.39374999999999999" right="0.39374999999999999" top="0.39374999999999999" bottom="0.39374999999999999" header="0" footer="0"/>
  <pageSetup paperSize="9" scale="75" fitToHeight="100" orientation="portrait" blackAndWhite="1" r:id="rId1"/>
  <headerFooter>
    <oddFooter>&amp;CStrana &amp;P z &amp;N</oddFooter>
  </headerFooter>
  <rowBreaks count="2" manualBreakCount="2">
    <brk id="179" min="2" max="10" man="1"/>
    <brk id="253" min="2"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BM251"/>
  <sheetViews>
    <sheetView showGridLines="0" topLeftCell="A221" zoomScaleNormal="100" workbookViewId="0">
      <selection activeCell="I223" sqref="I223"/>
    </sheetView>
  </sheetViews>
  <sheetFormatPr defaultRowHeight="10.199999999999999" x14ac:dyDescent="0.2"/>
  <cols>
    <col min="1" max="1" width="8.28515625" customWidth="1"/>
    <col min="2" max="2" width="1.140625" customWidth="1"/>
    <col min="3" max="3" width="4.140625" customWidth="1"/>
    <col min="4" max="4" width="6.140625" customWidth="1"/>
    <col min="5" max="5" width="17.140625" customWidth="1"/>
    <col min="6" max="6" width="50.85546875" customWidth="1"/>
    <col min="7" max="7" width="7.42578125" customWidth="1"/>
    <col min="8" max="8" width="14" customWidth="1"/>
    <col min="9" max="9" width="15.85546875" customWidth="1"/>
    <col min="10" max="10" width="22.28515625" customWidth="1"/>
    <col min="11" max="11" width="21.140625" customWidth="1"/>
    <col min="12" max="12" width="25.7109375" customWidth="1"/>
    <col min="13" max="65" width="25.7109375" hidden="1" customWidth="1"/>
    <col min="66" max="71" width="25.7109375" customWidth="1"/>
  </cols>
  <sheetData>
    <row r="2" spans="2:46" ht="36.9" customHeight="1" x14ac:dyDescent="0.2">
      <c r="L2" s="225"/>
      <c r="M2" s="225"/>
      <c r="N2" s="225"/>
      <c r="O2" s="225"/>
      <c r="P2" s="225"/>
      <c r="Q2" s="225"/>
      <c r="R2" s="225"/>
      <c r="S2" s="225"/>
      <c r="T2" s="225"/>
      <c r="U2" s="225"/>
      <c r="V2" s="225"/>
      <c r="AT2" s="17" t="s">
        <v>81</v>
      </c>
    </row>
    <row r="3" spans="2:46" ht="6.9" customHeight="1" x14ac:dyDescent="0.2">
      <c r="B3" s="18"/>
      <c r="C3" s="19"/>
      <c r="D3" s="19"/>
      <c r="E3" s="19"/>
      <c r="F3" s="19"/>
      <c r="G3" s="19"/>
      <c r="H3" s="19"/>
      <c r="I3" s="19"/>
      <c r="J3" s="19"/>
      <c r="K3" s="19"/>
      <c r="L3" s="20"/>
      <c r="AT3" s="17" t="s">
        <v>79</v>
      </c>
    </row>
    <row r="4" spans="2:46" ht="24.9" customHeight="1" x14ac:dyDescent="0.2">
      <c r="B4" s="20"/>
      <c r="D4" s="21" t="s">
        <v>82</v>
      </c>
      <c r="L4" s="20"/>
      <c r="M4" s="87" t="s">
        <v>9</v>
      </c>
      <c r="AT4" s="17" t="s">
        <v>3</v>
      </c>
    </row>
    <row r="5" spans="2:46" ht="6.9" customHeight="1" x14ac:dyDescent="0.2">
      <c r="B5" s="20"/>
      <c r="L5" s="20"/>
    </row>
    <row r="6" spans="2:46" ht="12" customHeight="1" x14ac:dyDescent="0.2">
      <c r="B6" s="20"/>
      <c r="D6" s="27" t="s">
        <v>184</v>
      </c>
      <c r="L6" s="20"/>
    </row>
    <row r="7" spans="2:46" ht="16.5" customHeight="1" x14ac:dyDescent="0.2">
      <c r="B7" s="20"/>
      <c r="E7" s="264" t="str">
        <f>'Rekapitulace projektu'!K6</f>
        <v>Implementace SW ArcGIS</v>
      </c>
      <c r="F7" s="265"/>
      <c r="G7" s="265"/>
      <c r="H7" s="265"/>
      <c r="L7" s="20"/>
    </row>
    <row r="8" spans="2:46" s="1" customFormat="1" ht="12" customHeight="1" x14ac:dyDescent="0.2">
      <c r="B8" s="31"/>
      <c r="D8" s="27" t="s">
        <v>185</v>
      </c>
      <c r="L8" s="31"/>
    </row>
    <row r="9" spans="2:46" s="1" customFormat="1" ht="16.5" customHeight="1" x14ac:dyDescent="0.2">
      <c r="B9" s="31"/>
      <c r="E9" s="236" t="s">
        <v>198</v>
      </c>
      <c r="F9" s="263"/>
      <c r="G9" s="263"/>
      <c r="H9" s="263"/>
      <c r="L9" s="31"/>
    </row>
    <row r="10" spans="2:46" s="1" customFormat="1" x14ac:dyDescent="0.2">
      <c r="B10" s="31"/>
      <c r="L10" s="31"/>
    </row>
    <row r="11" spans="2:46" s="1" customFormat="1" ht="12" customHeight="1" x14ac:dyDescent="0.2">
      <c r="B11" s="31"/>
      <c r="D11" s="27" t="s">
        <v>14</v>
      </c>
      <c r="F11" s="25" t="s">
        <v>1</v>
      </c>
      <c r="I11" s="27" t="s">
        <v>15</v>
      </c>
      <c r="J11" s="25" t="s">
        <v>1</v>
      </c>
      <c r="L11" s="31"/>
    </row>
    <row r="12" spans="2:46" s="1" customFormat="1" ht="12" customHeight="1" x14ac:dyDescent="0.2">
      <c r="B12" s="31"/>
      <c r="D12" s="27" t="s">
        <v>16</v>
      </c>
      <c r="F12" s="25" t="s">
        <v>17</v>
      </c>
      <c r="I12" s="27" t="s">
        <v>18</v>
      </c>
      <c r="J12" s="51">
        <f>'Rekapitulace projektu'!AN8</f>
        <v>45407</v>
      </c>
      <c r="L12" s="31"/>
    </row>
    <row r="13" spans="2:46" s="1" customFormat="1" ht="10.95" customHeight="1" x14ac:dyDescent="0.2">
      <c r="B13" s="31"/>
      <c r="L13" s="31"/>
    </row>
    <row r="14" spans="2:46" s="1" customFormat="1" ht="12" customHeight="1" x14ac:dyDescent="0.2">
      <c r="B14" s="31"/>
      <c r="D14" s="27" t="s">
        <v>19</v>
      </c>
      <c r="I14" s="27" t="s">
        <v>20</v>
      </c>
      <c r="J14" s="25" t="s">
        <v>21</v>
      </c>
      <c r="L14" s="31"/>
    </row>
    <row r="15" spans="2:46" s="1" customFormat="1" ht="18" customHeight="1" x14ac:dyDescent="0.2">
      <c r="B15" s="31"/>
      <c r="E15" s="25" t="s">
        <v>22</v>
      </c>
      <c r="I15" s="27" t="s">
        <v>23</v>
      </c>
      <c r="J15" s="25" t="s">
        <v>24</v>
      </c>
      <c r="L15" s="31"/>
    </row>
    <row r="16" spans="2:46" s="1" customFormat="1" ht="6.9" customHeight="1" x14ac:dyDescent="0.2">
      <c r="B16" s="31"/>
      <c r="L16" s="31"/>
    </row>
    <row r="17" spans="2:12" s="1" customFormat="1" ht="12" customHeight="1" x14ac:dyDescent="0.2">
      <c r="B17" s="31"/>
      <c r="D17" s="27" t="s">
        <v>25</v>
      </c>
      <c r="E17" s="219"/>
      <c r="F17" s="219"/>
      <c r="G17" s="219"/>
      <c r="H17" s="219"/>
      <c r="I17" s="220" t="s">
        <v>20</v>
      </c>
      <c r="J17" s="222" t="str">
        <f>'Rekapitulace projektu'!AN13</f>
        <v>Vyplň údaj</v>
      </c>
      <c r="L17" s="31"/>
    </row>
    <row r="18" spans="2:12" s="1" customFormat="1" ht="18" customHeight="1" x14ac:dyDescent="0.2">
      <c r="B18" s="31"/>
      <c r="E18" s="266" t="str">
        <f>'Rekapitulace projektu'!E14</f>
        <v>Vyplň údaj</v>
      </c>
      <c r="F18" s="266"/>
      <c r="G18" s="266"/>
      <c r="H18" s="266"/>
      <c r="I18" s="220" t="s">
        <v>23</v>
      </c>
      <c r="J18" s="222" t="str">
        <f>'Rekapitulace projektu'!AN14</f>
        <v>Vyplň údaj</v>
      </c>
      <c r="L18" s="31"/>
    </row>
    <row r="19" spans="2:12" s="1" customFormat="1" ht="6.9" customHeight="1" x14ac:dyDescent="0.2">
      <c r="B19" s="31"/>
      <c r="E19" s="219"/>
      <c r="F19" s="219"/>
      <c r="G19" s="219"/>
      <c r="H19" s="219"/>
      <c r="I19" s="219"/>
      <c r="J19" s="219"/>
      <c r="L19" s="31"/>
    </row>
    <row r="20" spans="2:12" s="1" customFormat="1" ht="12" customHeight="1" x14ac:dyDescent="0.2">
      <c r="B20" s="31"/>
      <c r="D20" s="27" t="s">
        <v>179</v>
      </c>
      <c r="E20" s="219"/>
      <c r="F20" s="219"/>
      <c r="G20" s="219"/>
      <c r="H20" s="219"/>
      <c r="I20" s="220" t="s">
        <v>20</v>
      </c>
      <c r="J20" s="221">
        <v>14889749</v>
      </c>
      <c r="L20" s="31"/>
    </row>
    <row r="21" spans="2:12" s="1" customFormat="1" ht="18" customHeight="1" x14ac:dyDescent="0.2">
      <c r="B21" s="31"/>
      <c r="E21" s="25">
        <f>'Rekapitulace projektu'!E17</f>
        <v>0</v>
      </c>
      <c r="I21" s="27" t="s">
        <v>23</v>
      </c>
      <c r="J21" s="25" t="s">
        <v>187</v>
      </c>
      <c r="L21" s="31"/>
    </row>
    <row r="22" spans="2:12" s="1" customFormat="1" ht="6.9" customHeight="1" x14ac:dyDescent="0.2">
      <c r="B22" s="31"/>
      <c r="L22" s="31"/>
    </row>
    <row r="23" spans="2:12" s="1" customFormat="1" ht="12" customHeight="1" x14ac:dyDescent="0.2">
      <c r="B23" s="31"/>
      <c r="D23" s="27" t="s">
        <v>29</v>
      </c>
      <c r="I23" s="27" t="s">
        <v>20</v>
      </c>
      <c r="J23" s="25" t="s">
        <v>1</v>
      </c>
      <c r="L23" s="31"/>
    </row>
    <row r="24" spans="2:12" s="1" customFormat="1" ht="18" customHeight="1" x14ac:dyDescent="0.2">
      <c r="B24" s="31"/>
      <c r="E24" s="25" t="str">
        <f>'Rekapitulace projektu'!E20</f>
        <v>Jakub Zmítko</v>
      </c>
      <c r="I24" s="27" t="s">
        <v>23</v>
      </c>
      <c r="J24" s="25" t="s">
        <v>1</v>
      </c>
      <c r="L24" s="31"/>
    </row>
    <row r="25" spans="2:12" s="1" customFormat="1" ht="6.9" customHeight="1" x14ac:dyDescent="0.2">
      <c r="B25" s="31"/>
      <c r="L25" s="31"/>
    </row>
    <row r="26" spans="2:12" s="1" customFormat="1" ht="12" customHeight="1" x14ac:dyDescent="0.2">
      <c r="B26" s="31"/>
      <c r="D26" s="27" t="s">
        <v>30</v>
      </c>
      <c r="L26" s="31"/>
    </row>
    <row r="27" spans="2:12" s="7" customFormat="1" ht="71.25" customHeight="1" x14ac:dyDescent="0.2">
      <c r="B27" s="88"/>
      <c r="E27" s="259"/>
      <c r="F27" s="259"/>
      <c r="G27" s="259"/>
      <c r="H27" s="259"/>
      <c r="L27" s="88"/>
    </row>
    <row r="28" spans="2:12" s="1" customFormat="1" ht="6.9" customHeight="1" x14ac:dyDescent="0.2">
      <c r="B28" s="31"/>
      <c r="L28" s="31"/>
    </row>
    <row r="29" spans="2:12" s="1" customFormat="1" ht="6.9" customHeight="1" x14ac:dyDescent="0.2">
      <c r="B29" s="31"/>
      <c r="D29" s="52"/>
      <c r="E29" s="52"/>
      <c r="F29" s="52"/>
      <c r="G29" s="52"/>
      <c r="H29" s="52"/>
      <c r="I29" s="52"/>
      <c r="J29" s="52"/>
      <c r="K29" s="52"/>
      <c r="L29" s="31"/>
    </row>
    <row r="30" spans="2:12" s="1" customFormat="1" ht="25.35" customHeight="1" x14ac:dyDescent="0.2">
      <c r="B30" s="31"/>
      <c r="D30" s="89" t="s">
        <v>31</v>
      </c>
      <c r="J30" s="65">
        <f>ROUND(J140, 2)</f>
        <v>0</v>
      </c>
      <c r="L30" s="31"/>
    </row>
    <row r="31" spans="2:12" s="1" customFormat="1" ht="6.9" customHeight="1" x14ac:dyDescent="0.2">
      <c r="B31" s="31"/>
      <c r="D31" s="52"/>
      <c r="E31" s="52"/>
      <c r="F31" s="52"/>
      <c r="G31" s="52"/>
      <c r="H31" s="52"/>
      <c r="I31" s="52"/>
      <c r="J31" s="52"/>
      <c r="K31" s="52"/>
      <c r="L31" s="31"/>
    </row>
    <row r="32" spans="2:12" s="1" customFormat="1" ht="14.4" customHeight="1" x14ac:dyDescent="0.2">
      <c r="B32" s="31"/>
      <c r="F32" s="34" t="s">
        <v>33</v>
      </c>
      <c r="I32" s="34" t="s">
        <v>32</v>
      </c>
      <c r="J32" s="34" t="s">
        <v>34</v>
      </c>
      <c r="L32" s="31"/>
    </row>
    <row r="33" spans="2:12" s="1" customFormat="1" ht="14.4" customHeight="1" x14ac:dyDescent="0.2">
      <c r="B33" s="31"/>
      <c r="D33" s="54" t="s">
        <v>35</v>
      </c>
      <c r="E33" s="27" t="s">
        <v>36</v>
      </c>
      <c r="F33" s="90">
        <f>ROUND((SUM(BE140:BE174)),  2)</f>
        <v>0</v>
      </c>
      <c r="I33" s="91">
        <v>0.21</v>
      </c>
      <c r="J33" s="90">
        <f>ROUND(((SUM(BE140:BE174))*I33),  2)</f>
        <v>0</v>
      </c>
      <c r="L33" s="31"/>
    </row>
    <row r="34" spans="2:12" s="1" customFormat="1" ht="14.4" customHeight="1" x14ac:dyDescent="0.2">
      <c r="B34" s="31"/>
      <c r="E34" s="27" t="s">
        <v>37</v>
      </c>
      <c r="F34" s="90">
        <f>ROUND((SUM(BF140:BF174)),  2)</f>
        <v>0</v>
      </c>
      <c r="I34" s="91">
        <v>0.12</v>
      </c>
      <c r="J34" s="90">
        <f>ROUND(((SUM(BF140:BF174))*I34),  2)</f>
        <v>0</v>
      </c>
      <c r="L34" s="31"/>
    </row>
    <row r="35" spans="2:12" s="1" customFormat="1" ht="14.4" hidden="1" customHeight="1" x14ac:dyDescent="0.2">
      <c r="B35" s="31"/>
      <c r="E35" s="27" t="s">
        <v>38</v>
      </c>
      <c r="F35" s="90">
        <f>ROUND((SUM(BG140:BG174)),  2)</f>
        <v>0</v>
      </c>
      <c r="I35" s="91">
        <v>0.21</v>
      </c>
      <c r="J35" s="90">
        <f>0</f>
        <v>0</v>
      </c>
      <c r="L35" s="31"/>
    </row>
    <row r="36" spans="2:12" s="1" customFormat="1" ht="14.4" hidden="1" customHeight="1" x14ac:dyDescent="0.2">
      <c r="B36" s="31"/>
      <c r="E36" s="27" t="s">
        <v>39</v>
      </c>
      <c r="F36" s="90">
        <f>ROUND((SUM(BH140:BH174)),  2)</f>
        <v>0</v>
      </c>
      <c r="I36" s="91">
        <v>0.12</v>
      </c>
      <c r="J36" s="90">
        <f>0</f>
        <v>0</v>
      </c>
      <c r="L36" s="31"/>
    </row>
    <row r="37" spans="2:12" s="1" customFormat="1" ht="14.4" hidden="1" customHeight="1" x14ac:dyDescent="0.2">
      <c r="B37" s="31"/>
      <c r="E37" s="27" t="s">
        <v>40</v>
      </c>
      <c r="F37" s="90">
        <f>ROUND((SUM(BI140:BI174)),  2)</f>
        <v>0</v>
      </c>
      <c r="I37" s="91">
        <v>0</v>
      </c>
      <c r="J37" s="90">
        <f>0</f>
        <v>0</v>
      </c>
      <c r="L37" s="31"/>
    </row>
    <row r="38" spans="2:12" s="1" customFormat="1" ht="6.9" customHeight="1" x14ac:dyDescent="0.2">
      <c r="B38" s="31"/>
      <c r="L38" s="31"/>
    </row>
    <row r="39" spans="2:12" s="1" customFormat="1" ht="25.35" customHeight="1" x14ac:dyDescent="0.2">
      <c r="B39" s="31"/>
      <c r="C39" s="92"/>
      <c r="D39" s="93" t="s">
        <v>41</v>
      </c>
      <c r="E39" s="56"/>
      <c r="F39" s="56"/>
      <c r="G39" s="94" t="s">
        <v>42</v>
      </c>
      <c r="H39" s="95" t="s">
        <v>43</v>
      </c>
      <c r="I39" s="56"/>
      <c r="J39" s="96">
        <f>SUM(J30:J37)</f>
        <v>0</v>
      </c>
      <c r="K39" s="97"/>
      <c r="L39" s="31"/>
    </row>
    <row r="40" spans="2:12" s="1" customFormat="1" ht="14.4" customHeight="1" x14ac:dyDescent="0.2">
      <c r="B40" s="31"/>
      <c r="L40" s="31"/>
    </row>
    <row r="41" spans="2:12" ht="14.4" customHeight="1" x14ac:dyDescent="0.2">
      <c r="B41" s="20"/>
      <c r="L41" s="20"/>
    </row>
    <row r="42" spans="2:12" ht="14.4" customHeight="1" x14ac:dyDescent="0.2">
      <c r="B42" s="20"/>
      <c r="L42" s="20"/>
    </row>
    <row r="43" spans="2:12" ht="14.4" customHeight="1" x14ac:dyDescent="0.2">
      <c r="B43" s="20"/>
      <c r="L43" s="20"/>
    </row>
    <row r="44" spans="2:12" ht="14.4" customHeight="1" x14ac:dyDescent="0.2">
      <c r="B44" s="20"/>
      <c r="L44" s="20"/>
    </row>
    <row r="45" spans="2:12" ht="14.4" customHeight="1" x14ac:dyDescent="0.2">
      <c r="B45" s="20"/>
      <c r="L45" s="20"/>
    </row>
    <row r="46" spans="2:12" ht="14.4" customHeight="1" x14ac:dyDescent="0.2">
      <c r="B46" s="20"/>
      <c r="L46" s="20"/>
    </row>
    <row r="47" spans="2:12" ht="14.4" customHeight="1" x14ac:dyDescent="0.2">
      <c r="B47" s="20"/>
      <c r="L47" s="20"/>
    </row>
    <row r="48" spans="2:12" ht="14.4" customHeight="1" x14ac:dyDescent="0.2">
      <c r="B48" s="20"/>
      <c r="L48" s="20"/>
    </row>
    <row r="49" spans="2:12" ht="14.4" customHeight="1" x14ac:dyDescent="0.2">
      <c r="B49" s="20"/>
      <c r="L49" s="20"/>
    </row>
    <row r="50" spans="2:12" s="1" customFormat="1" ht="14.4" customHeight="1" x14ac:dyDescent="0.2">
      <c r="B50" s="31"/>
      <c r="D50" s="40" t="s">
        <v>44</v>
      </c>
      <c r="E50" s="41"/>
      <c r="F50" s="41"/>
      <c r="G50" s="40" t="s">
        <v>45</v>
      </c>
      <c r="H50" s="41"/>
      <c r="I50" s="41"/>
      <c r="J50" s="41"/>
      <c r="K50" s="41"/>
      <c r="L50" s="31"/>
    </row>
    <row r="51" spans="2:12" x14ac:dyDescent="0.2">
      <c r="B51" s="20"/>
      <c r="L51" s="20"/>
    </row>
    <row r="52" spans="2:12" x14ac:dyDescent="0.2">
      <c r="B52" s="20"/>
      <c r="L52" s="20"/>
    </row>
    <row r="53" spans="2:12" x14ac:dyDescent="0.2">
      <c r="B53" s="20"/>
      <c r="L53" s="20"/>
    </row>
    <row r="54" spans="2:12" x14ac:dyDescent="0.2">
      <c r="B54" s="20"/>
      <c r="L54" s="20"/>
    </row>
    <row r="55" spans="2:12" x14ac:dyDescent="0.2">
      <c r="B55" s="20"/>
      <c r="L55" s="20"/>
    </row>
    <row r="56" spans="2:12" x14ac:dyDescent="0.2">
      <c r="B56" s="20"/>
      <c r="L56" s="20"/>
    </row>
    <row r="57" spans="2:12" x14ac:dyDescent="0.2">
      <c r="B57" s="20"/>
      <c r="L57" s="20"/>
    </row>
    <row r="58" spans="2:12" x14ac:dyDescent="0.2">
      <c r="B58" s="20"/>
      <c r="L58" s="20"/>
    </row>
    <row r="59" spans="2:12" x14ac:dyDescent="0.2">
      <c r="B59" s="20"/>
      <c r="L59" s="20"/>
    </row>
    <row r="60" spans="2:12" x14ac:dyDescent="0.2">
      <c r="B60" s="20"/>
      <c r="L60" s="20"/>
    </row>
    <row r="61" spans="2:12" s="1" customFormat="1" ht="13.2" x14ac:dyDescent="0.2">
      <c r="B61" s="31"/>
      <c r="D61" s="42" t="s">
        <v>46</v>
      </c>
      <c r="E61" s="33"/>
      <c r="F61" s="98" t="s">
        <v>47</v>
      </c>
      <c r="G61" s="42" t="s">
        <v>46</v>
      </c>
      <c r="H61" s="33"/>
      <c r="I61" s="33"/>
      <c r="J61" s="99" t="s">
        <v>47</v>
      </c>
      <c r="K61" s="33"/>
      <c r="L61" s="31"/>
    </row>
    <row r="62" spans="2:12" x14ac:dyDescent="0.2">
      <c r="B62" s="20"/>
      <c r="L62" s="20"/>
    </row>
    <row r="63" spans="2:12" x14ac:dyDescent="0.2">
      <c r="B63" s="20"/>
      <c r="L63" s="20"/>
    </row>
    <row r="64" spans="2:12" x14ac:dyDescent="0.2">
      <c r="B64" s="20"/>
      <c r="L64" s="20"/>
    </row>
    <row r="65" spans="2:12" s="1" customFormat="1" ht="13.2" x14ac:dyDescent="0.2">
      <c r="B65" s="31"/>
      <c r="D65" s="40" t="s">
        <v>48</v>
      </c>
      <c r="E65" s="41"/>
      <c r="F65" s="41"/>
      <c r="G65" s="40" t="s">
        <v>49</v>
      </c>
      <c r="H65" s="41"/>
      <c r="I65" s="41"/>
      <c r="J65" s="41"/>
      <c r="K65" s="41"/>
      <c r="L65" s="31"/>
    </row>
    <row r="66" spans="2:12" x14ac:dyDescent="0.2">
      <c r="B66" s="20"/>
      <c r="L66" s="20"/>
    </row>
    <row r="67" spans="2:12" x14ac:dyDescent="0.2">
      <c r="B67" s="20"/>
      <c r="L67" s="20"/>
    </row>
    <row r="68" spans="2:12" x14ac:dyDescent="0.2">
      <c r="B68" s="20"/>
      <c r="L68" s="20"/>
    </row>
    <row r="69" spans="2:12" x14ac:dyDescent="0.2">
      <c r="B69" s="20"/>
      <c r="L69" s="20"/>
    </row>
    <row r="70" spans="2:12" x14ac:dyDescent="0.2">
      <c r="B70" s="20"/>
      <c r="L70" s="20"/>
    </row>
    <row r="71" spans="2:12" x14ac:dyDescent="0.2">
      <c r="B71" s="20"/>
      <c r="L71" s="20"/>
    </row>
    <row r="72" spans="2:12" x14ac:dyDescent="0.2">
      <c r="B72" s="20"/>
      <c r="L72" s="20"/>
    </row>
    <row r="73" spans="2:12" x14ac:dyDescent="0.2">
      <c r="B73" s="20"/>
      <c r="L73" s="20"/>
    </row>
    <row r="74" spans="2:12" x14ac:dyDescent="0.2">
      <c r="B74" s="20"/>
      <c r="L74" s="20"/>
    </row>
    <row r="75" spans="2:12" x14ac:dyDescent="0.2">
      <c r="B75" s="20"/>
      <c r="L75" s="20"/>
    </row>
    <row r="76" spans="2:12" s="1" customFormat="1" ht="13.2" x14ac:dyDescent="0.2">
      <c r="B76" s="31"/>
      <c r="D76" s="42" t="s">
        <v>46</v>
      </c>
      <c r="E76" s="33"/>
      <c r="F76" s="98" t="s">
        <v>47</v>
      </c>
      <c r="G76" s="42" t="s">
        <v>46</v>
      </c>
      <c r="H76" s="33"/>
      <c r="I76" s="33"/>
      <c r="J76" s="99" t="s">
        <v>47</v>
      </c>
      <c r="K76" s="33"/>
      <c r="L76" s="31"/>
    </row>
    <row r="77" spans="2:12" s="1" customFormat="1" ht="14.4" customHeight="1" x14ac:dyDescent="0.2">
      <c r="B77" s="43"/>
      <c r="C77" s="44"/>
      <c r="D77" s="44"/>
      <c r="E77" s="44"/>
      <c r="F77" s="44"/>
      <c r="G77" s="44"/>
      <c r="H77" s="44"/>
      <c r="I77" s="44"/>
      <c r="J77" s="44"/>
      <c r="K77" s="44"/>
      <c r="L77" s="31"/>
    </row>
    <row r="81" spans="2:47" s="1" customFormat="1" ht="6.9" customHeight="1" x14ac:dyDescent="0.2">
      <c r="B81" s="45"/>
      <c r="C81" s="46"/>
      <c r="D81" s="46"/>
      <c r="E81" s="46"/>
      <c r="F81" s="46"/>
      <c r="G81" s="46"/>
      <c r="H81" s="46"/>
      <c r="I81" s="46"/>
      <c r="J81" s="46"/>
      <c r="K81" s="46"/>
      <c r="L81" s="31"/>
    </row>
    <row r="82" spans="2:47" s="1" customFormat="1" ht="24.9" customHeight="1" x14ac:dyDescent="0.2">
      <c r="B82" s="31"/>
      <c r="C82" s="21" t="s">
        <v>84</v>
      </c>
      <c r="L82" s="31"/>
    </row>
    <row r="83" spans="2:47" s="1" customFormat="1" ht="6.9" customHeight="1" x14ac:dyDescent="0.2">
      <c r="B83" s="31"/>
      <c r="L83" s="31"/>
    </row>
    <row r="84" spans="2:47" s="1" customFormat="1" ht="12" customHeight="1" x14ac:dyDescent="0.2">
      <c r="B84" s="31"/>
      <c r="C84" s="27" t="s">
        <v>184</v>
      </c>
      <c r="L84" s="31"/>
    </row>
    <row r="85" spans="2:47" s="1" customFormat="1" ht="16.5" customHeight="1" x14ac:dyDescent="0.2">
      <c r="B85" s="31"/>
      <c r="E85" s="264" t="str">
        <f>E7</f>
        <v>Implementace SW ArcGIS</v>
      </c>
      <c r="F85" s="265"/>
      <c r="G85" s="265"/>
      <c r="H85" s="265"/>
      <c r="L85" s="31"/>
    </row>
    <row r="86" spans="2:47" s="1" customFormat="1" ht="12" customHeight="1" x14ac:dyDescent="0.2">
      <c r="B86" s="31"/>
      <c r="C86" s="27" t="s">
        <v>185</v>
      </c>
      <c r="L86" s="31"/>
    </row>
    <row r="87" spans="2:47" s="1" customFormat="1" ht="16.5" customHeight="1" x14ac:dyDescent="0.2">
      <c r="B87" s="31"/>
      <c r="E87" s="236" t="str">
        <f>E9</f>
        <v>Integrační náklady na vnitřní systémy společnosti</v>
      </c>
      <c r="F87" s="263"/>
      <c r="G87" s="263"/>
      <c r="H87" s="263"/>
      <c r="L87" s="31"/>
    </row>
    <row r="88" spans="2:47" s="1" customFormat="1" ht="6.9" customHeight="1" x14ac:dyDescent="0.2">
      <c r="B88" s="31"/>
      <c r="L88" s="31"/>
    </row>
    <row r="89" spans="2:47" s="1" customFormat="1" ht="12" customHeight="1" x14ac:dyDescent="0.2">
      <c r="B89" s="31"/>
      <c r="C89" s="27" t="s">
        <v>16</v>
      </c>
      <c r="F89" s="25" t="str">
        <f>F12</f>
        <v>Pardubice</v>
      </c>
      <c r="I89" s="27" t="s">
        <v>18</v>
      </c>
      <c r="J89" s="51">
        <f>IF(J12="","",J12)</f>
        <v>45407</v>
      </c>
      <c r="L89" s="31"/>
    </row>
    <row r="90" spans="2:47" s="1" customFormat="1" ht="6.9" customHeight="1" x14ac:dyDescent="0.2">
      <c r="B90" s="31"/>
      <c r="L90" s="31"/>
    </row>
    <row r="91" spans="2:47" s="1" customFormat="1" ht="28.8" customHeight="1" x14ac:dyDescent="0.2">
      <c r="B91" s="31"/>
      <c r="C91" s="27" t="s">
        <v>19</v>
      </c>
      <c r="F91" s="25" t="str">
        <f>E15</f>
        <v>Vodovody a kanalizace Pardubice, a.s.</v>
      </c>
      <c r="I91" s="27"/>
      <c r="J91" s="29"/>
      <c r="L91" s="31"/>
    </row>
    <row r="92" spans="2:47" s="1" customFormat="1" ht="27" customHeight="1" x14ac:dyDescent="0.2">
      <c r="B92" s="31"/>
      <c r="C92" s="27" t="s">
        <v>25</v>
      </c>
      <c r="F92" s="25" t="str">
        <f>IF(E18="","",E18)</f>
        <v>Vyplň údaj</v>
      </c>
      <c r="I92" s="27" t="s">
        <v>29</v>
      </c>
      <c r="J92" s="29" t="str">
        <f>E24</f>
        <v>Jakub Zmítko</v>
      </c>
      <c r="L92" s="31"/>
    </row>
    <row r="93" spans="2:47" s="1" customFormat="1" ht="10.199999999999999" customHeight="1" x14ac:dyDescent="0.2">
      <c r="B93" s="31"/>
      <c r="L93" s="31"/>
    </row>
    <row r="94" spans="2:47" s="1" customFormat="1" ht="29.25" customHeight="1" x14ac:dyDescent="0.2">
      <c r="B94" s="31"/>
      <c r="C94" s="100" t="s">
        <v>85</v>
      </c>
      <c r="D94" s="92"/>
      <c r="E94" s="92"/>
      <c r="F94" s="92"/>
      <c r="G94" s="92"/>
      <c r="H94" s="92"/>
      <c r="I94" s="92"/>
      <c r="J94" s="101" t="s">
        <v>86</v>
      </c>
      <c r="K94" s="92"/>
      <c r="L94" s="31"/>
    </row>
    <row r="95" spans="2:47" s="1" customFormat="1" ht="10.35" customHeight="1" x14ac:dyDescent="0.2">
      <c r="B95" s="31"/>
      <c r="L95" s="31"/>
    </row>
    <row r="96" spans="2:47" s="1" customFormat="1" ht="22.95" customHeight="1" x14ac:dyDescent="0.2">
      <c r="B96" s="31"/>
      <c r="C96" s="102" t="s">
        <v>87</v>
      </c>
      <c r="J96" s="65">
        <f>J140</f>
        <v>0</v>
      </c>
      <c r="L96" s="31"/>
      <c r="AU96" s="17" t="s">
        <v>88</v>
      </c>
    </row>
    <row r="97" spans="2:12" s="8" customFormat="1" ht="24.9" customHeight="1" x14ac:dyDescent="0.2">
      <c r="B97" s="103"/>
      <c r="D97" s="104" t="str">
        <f>E141</f>
        <v>I1</v>
      </c>
      <c r="E97" s="105" t="str">
        <f>F141</f>
        <v>Integrace na USYS – Zákaznické informační systémy, UTILITIES SYSTEMS s.r.o.</v>
      </c>
      <c r="F97" s="105"/>
      <c r="G97" s="105"/>
      <c r="H97" s="105"/>
      <c r="I97" s="105"/>
      <c r="J97" s="106">
        <f>J141</f>
        <v>0</v>
      </c>
      <c r="L97" s="103"/>
    </row>
    <row r="98" spans="2:12" s="9" customFormat="1" ht="1.05" customHeight="1" x14ac:dyDescent="0.2">
      <c r="B98" s="107"/>
      <c r="D98" s="108"/>
      <c r="E98" s="109"/>
      <c r="F98" s="109"/>
      <c r="G98" s="109"/>
      <c r="H98" s="109"/>
      <c r="I98" s="109"/>
      <c r="J98" s="110"/>
      <c r="L98" s="107"/>
    </row>
    <row r="99" spans="2:12" s="8" customFormat="1" ht="24.9" customHeight="1" x14ac:dyDescent="0.2">
      <c r="B99" s="103"/>
      <c r="D99" s="104" t="str">
        <f>E149</f>
        <v>I2</v>
      </c>
      <c r="E99" s="105" t="str">
        <f>F149</f>
        <v>Integrace na KIS-KDT, KDT Data s.r.o</v>
      </c>
      <c r="F99" s="105"/>
      <c r="G99" s="105"/>
      <c r="H99" s="105"/>
      <c r="I99" s="105"/>
      <c r="J99" s="106">
        <f>J149</f>
        <v>0</v>
      </c>
      <c r="L99" s="103"/>
    </row>
    <row r="100" spans="2:12" s="9" customFormat="1" ht="1.05" customHeight="1" x14ac:dyDescent="0.2">
      <c r="B100" s="107"/>
      <c r="D100" s="108"/>
      <c r="E100" s="109"/>
      <c r="F100" s="109"/>
      <c r="G100" s="109"/>
      <c r="H100" s="109"/>
      <c r="I100" s="109"/>
      <c r="J100" s="110"/>
      <c r="L100" s="107"/>
    </row>
    <row r="101" spans="2:12" s="8" customFormat="1" ht="24.9" customHeight="1" x14ac:dyDescent="0.2">
      <c r="B101" s="103"/>
      <c r="D101" s="104" t="str">
        <f>E157</f>
        <v>I3</v>
      </c>
      <c r="E101" s="105" t="str">
        <f>F157</f>
        <v>Integrace na IS – DMVS, portál Digitální mapy veřejné správy, ČÚZK</v>
      </c>
      <c r="F101" s="105"/>
      <c r="G101" s="105"/>
      <c r="H101" s="105"/>
      <c r="I101" s="105"/>
      <c r="J101" s="106">
        <f>J157</f>
        <v>0</v>
      </c>
      <c r="L101" s="103"/>
    </row>
    <row r="102" spans="2:12" s="9" customFormat="1" ht="1.05" customHeight="1" x14ac:dyDescent="0.2">
      <c r="B102" s="107"/>
      <c r="D102" s="108"/>
      <c r="E102" s="109"/>
      <c r="F102" s="109"/>
      <c r="G102" s="109"/>
      <c r="H102" s="109"/>
      <c r="I102" s="109"/>
      <c r="J102" s="110"/>
      <c r="L102" s="107"/>
    </row>
    <row r="103" spans="2:12" s="8" customFormat="1" ht="24.9" customHeight="1" x14ac:dyDescent="0.2">
      <c r="B103" s="103"/>
      <c r="D103" s="104" t="str">
        <f>E167</f>
        <v>I4</v>
      </c>
      <c r="E103" s="105" t="str">
        <f>F167</f>
        <v>Integrace na LABSYSTÉM verze 7 (6), CROSS Zlín a.s.</v>
      </c>
      <c r="F103" s="105"/>
      <c r="G103" s="105"/>
      <c r="H103" s="105"/>
      <c r="I103" s="105"/>
      <c r="J103" s="106">
        <f>J167</f>
        <v>0</v>
      </c>
      <c r="L103" s="103"/>
    </row>
    <row r="104" spans="2:12" s="9" customFormat="1" ht="1.05" customHeight="1" x14ac:dyDescent="0.2">
      <c r="B104" s="107"/>
      <c r="D104" s="108"/>
      <c r="E104" s="109"/>
      <c r="F104" s="109"/>
      <c r="G104" s="109"/>
      <c r="H104" s="109"/>
      <c r="I104" s="109"/>
      <c r="J104" s="110"/>
      <c r="L104" s="107"/>
    </row>
    <row r="105" spans="2:12" s="8" customFormat="1" ht="24.9" customHeight="1" x14ac:dyDescent="0.2">
      <c r="B105" s="103"/>
      <c r="D105" s="104" t="str">
        <f>E175</f>
        <v>I5</v>
      </c>
      <c r="E105" s="105" t="str">
        <f>F175</f>
        <v>Import map ze systému KOKEŠ, GEPRO spol. s r.o.</v>
      </c>
      <c r="F105" s="105"/>
      <c r="G105" s="105"/>
      <c r="H105" s="105"/>
      <c r="I105" s="105"/>
      <c r="J105" s="106">
        <f>J175</f>
        <v>0</v>
      </c>
      <c r="L105" s="103"/>
    </row>
    <row r="106" spans="2:12" s="9" customFormat="1" ht="1.05" customHeight="1" x14ac:dyDescent="0.2">
      <c r="B106" s="107"/>
      <c r="D106" s="108"/>
      <c r="E106" s="109"/>
      <c r="F106" s="109"/>
      <c r="G106" s="109"/>
      <c r="H106" s="109"/>
      <c r="I106" s="109"/>
      <c r="J106" s="110"/>
      <c r="L106" s="107"/>
    </row>
    <row r="107" spans="2:12" s="8" customFormat="1" ht="24.9" customHeight="1" x14ac:dyDescent="0.2">
      <c r="B107" s="103"/>
      <c r="D107" s="104" t="str">
        <f>E183</f>
        <v>I6</v>
      </c>
      <c r="E107" s="105" t="str">
        <f>F183</f>
        <v>Integrace na EPU (Evidence provozních událostí), Ororo, a.s.</v>
      </c>
      <c r="F107" s="105"/>
      <c r="G107" s="105"/>
      <c r="H107" s="105"/>
      <c r="I107" s="105"/>
      <c r="J107" s="106">
        <f>J183</f>
        <v>0</v>
      </c>
      <c r="L107" s="103"/>
    </row>
    <row r="108" spans="2:12" s="9" customFormat="1" ht="1.05" customHeight="1" x14ac:dyDescent="0.2">
      <c r="B108" s="107"/>
      <c r="D108" s="108"/>
      <c r="E108" s="109"/>
      <c r="F108" s="109"/>
      <c r="G108" s="109"/>
      <c r="H108" s="109"/>
      <c r="I108" s="109"/>
      <c r="J108" s="110"/>
      <c r="L108" s="107"/>
    </row>
    <row r="109" spans="2:12" s="8" customFormat="1" ht="24.9" customHeight="1" x14ac:dyDescent="0.2">
      <c r="B109" s="103"/>
      <c r="D109" s="104" t="str">
        <f>E191</f>
        <v>I7</v>
      </c>
      <c r="E109" s="105" t="str">
        <f>F191</f>
        <v>Integrace na WebDispečink, PRINCIP a.s.</v>
      </c>
      <c r="F109" s="105"/>
      <c r="G109" s="105"/>
      <c r="H109" s="105"/>
      <c r="I109" s="105"/>
      <c r="J109" s="106">
        <f>J191</f>
        <v>0</v>
      </c>
      <c r="L109" s="103"/>
    </row>
    <row r="110" spans="2:12" s="9" customFormat="1" ht="1.05" customHeight="1" x14ac:dyDescent="0.2">
      <c r="B110" s="107"/>
      <c r="D110" s="108"/>
      <c r="E110" s="109"/>
      <c r="F110" s="109"/>
      <c r="G110" s="109"/>
      <c r="H110" s="109"/>
      <c r="I110" s="109"/>
      <c r="J110" s="110"/>
      <c r="L110" s="107"/>
    </row>
    <row r="111" spans="2:12" s="8" customFormat="1" ht="24.9" customHeight="1" x14ac:dyDescent="0.2">
      <c r="B111" s="103"/>
      <c r="D111" s="104" t="str">
        <f>E199</f>
        <v>I8</v>
      </c>
      <c r="E111" s="105" t="str">
        <f>F199</f>
        <v>Integrace do Webových stránek</v>
      </c>
      <c r="F111" s="105"/>
      <c r="G111" s="105"/>
      <c r="H111" s="105"/>
      <c r="I111" s="105"/>
      <c r="J111" s="106">
        <f>J199</f>
        <v>0</v>
      </c>
      <c r="L111" s="103"/>
    </row>
    <row r="112" spans="2:12" s="9" customFormat="1" ht="1.05" customHeight="1" x14ac:dyDescent="0.2">
      <c r="B112" s="107"/>
      <c r="D112" s="108"/>
      <c r="E112" s="109"/>
      <c r="F112" s="109"/>
      <c r="G112" s="109"/>
      <c r="H112" s="109"/>
      <c r="I112" s="109"/>
      <c r="J112" s="110"/>
      <c r="L112" s="107"/>
    </row>
    <row r="113" spans="2:12" s="8" customFormat="1" ht="33.6" customHeight="1" x14ac:dyDescent="0.2">
      <c r="B113" s="103"/>
      <c r="D113" s="104" t="str">
        <f>E205</f>
        <v>I9</v>
      </c>
      <c r="E113" s="268" t="str">
        <f>F205</f>
        <v>Integrace Helios, Asseco Solutions, a.s. včetně modulu TIS a aplikace EMA, Popron Systems a.s.</v>
      </c>
      <c r="F113" s="268"/>
      <c r="G113" s="268"/>
      <c r="H113" s="268"/>
      <c r="I113" s="268"/>
      <c r="J113" s="106">
        <f>J205</f>
        <v>0</v>
      </c>
      <c r="L113" s="103"/>
    </row>
    <row r="114" spans="2:12" s="9" customFormat="1" ht="1.05" customHeight="1" x14ac:dyDescent="0.2">
      <c r="B114" s="107"/>
      <c r="D114" s="108"/>
      <c r="E114" s="109"/>
      <c r="F114" s="109"/>
      <c r="G114" s="109"/>
      <c r="H114" s="109"/>
      <c r="I114" s="109"/>
      <c r="J114" s="110"/>
      <c r="L114" s="107"/>
    </row>
    <row r="115" spans="2:12" s="8" customFormat="1" ht="29.4" customHeight="1" x14ac:dyDescent="0.2">
      <c r="B115" s="103"/>
      <c r="D115" s="104" t="str">
        <f>E213</f>
        <v>I10</v>
      </c>
      <c r="E115" s="268" t="str">
        <f>F213</f>
        <v>Integrace Retos/SCADA, Qline a.s. současně s napojením na CloudFM Viewer, FIEDLER AMS s.r.o.</v>
      </c>
      <c r="F115" s="268"/>
      <c r="G115" s="268"/>
      <c r="H115" s="268"/>
      <c r="I115" s="268"/>
      <c r="J115" s="106">
        <f>J213</f>
        <v>0</v>
      </c>
      <c r="L115" s="103"/>
    </row>
    <row r="116" spans="2:12" s="9" customFormat="1" ht="1.05" customHeight="1" x14ac:dyDescent="0.2">
      <c r="B116" s="107"/>
      <c r="D116" s="108"/>
      <c r="E116" s="109"/>
      <c r="F116" s="109"/>
      <c r="G116" s="109"/>
      <c r="H116" s="109"/>
      <c r="I116" s="109"/>
      <c r="J116" s="110"/>
      <c r="L116" s="107"/>
    </row>
    <row r="117" spans="2:12" s="8" customFormat="1" ht="24.9" customHeight="1" x14ac:dyDescent="0.2">
      <c r="B117" s="103"/>
      <c r="D117" s="104" t="str">
        <f>E221</f>
        <v>I11</v>
      </c>
      <c r="E117" s="105" t="str">
        <f>F221</f>
        <v>Integrace IS VaK (VUME/VUPE), Servodata, a.s.</v>
      </c>
      <c r="F117" s="105"/>
      <c r="G117" s="105"/>
      <c r="H117" s="105"/>
      <c r="I117" s="105"/>
      <c r="J117" s="106">
        <f>J221</f>
        <v>0</v>
      </c>
      <c r="L117" s="103"/>
    </row>
    <row r="118" spans="2:12" s="9" customFormat="1" ht="1.05" customHeight="1" x14ac:dyDescent="0.2">
      <c r="B118" s="107"/>
      <c r="D118" s="108"/>
      <c r="E118" s="109"/>
      <c r="F118" s="109"/>
      <c r="G118" s="109"/>
      <c r="H118" s="109"/>
      <c r="I118" s="109"/>
      <c r="J118" s="110"/>
      <c r="L118" s="107"/>
    </row>
    <row r="119" spans="2:12" s="8" customFormat="1" ht="24.9" customHeight="1" x14ac:dyDescent="0.2">
      <c r="B119" s="103"/>
      <c r="D119" s="104" t="str">
        <f>E231</f>
        <v>I12</v>
      </c>
      <c r="E119" s="105" t="str">
        <f>F231</f>
        <v>Integrace na MIKE+ skrze nástroj SynGISMo, DHI Water &amp; Environment AS.</v>
      </c>
      <c r="F119" s="105"/>
      <c r="G119" s="105"/>
      <c r="H119" s="105"/>
      <c r="I119" s="105"/>
      <c r="J119" s="106">
        <f>J231</f>
        <v>0</v>
      </c>
      <c r="L119" s="103"/>
    </row>
    <row r="120" spans="2:12" s="8" customFormat="1" ht="24.9" customHeight="1" x14ac:dyDescent="0.2">
      <c r="B120" s="103"/>
      <c r="D120" s="104" t="str">
        <f>E237</f>
        <v>I13</v>
      </c>
      <c r="E120" s="105" t="str">
        <f>F237</f>
        <v>Integrace na GIST, GIST, s.r.o.</v>
      </c>
      <c r="F120" s="105"/>
      <c r="G120" s="105"/>
      <c r="H120" s="105"/>
      <c r="I120" s="105"/>
      <c r="J120" s="106">
        <f>J232</f>
        <v>0</v>
      </c>
      <c r="L120" s="103"/>
    </row>
    <row r="121" spans="2:12" s="1" customFormat="1" ht="21.75" customHeight="1" x14ac:dyDescent="0.2">
      <c r="B121" s="31"/>
      <c r="L121" s="31"/>
    </row>
    <row r="122" spans="2:12" s="1" customFormat="1" ht="6.9" customHeight="1" x14ac:dyDescent="0.2">
      <c r="B122" s="43"/>
      <c r="C122" s="44"/>
      <c r="D122" s="44"/>
      <c r="E122" s="44"/>
      <c r="F122" s="44"/>
      <c r="G122" s="44"/>
      <c r="H122" s="44"/>
      <c r="I122" s="44"/>
      <c r="J122" s="44"/>
      <c r="K122" s="44"/>
      <c r="L122" s="31"/>
    </row>
    <row r="126" spans="2:12" s="1" customFormat="1" ht="6.9" customHeight="1" x14ac:dyDescent="0.2">
      <c r="B126" s="45"/>
      <c r="C126" s="46"/>
      <c r="D126" s="46"/>
      <c r="E126" s="46"/>
      <c r="F126" s="46"/>
      <c r="G126" s="46"/>
      <c r="H126" s="46"/>
      <c r="I126" s="46"/>
      <c r="J126" s="46"/>
      <c r="K126" s="46"/>
      <c r="L126" s="31"/>
    </row>
    <row r="127" spans="2:12" s="1" customFormat="1" ht="24.9" customHeight="1" x14ac:dyDescent="0.2">
      <c r="B127" s="31"/>
      <c r="C127" s="21" t="s">
        <v>89</v>
      </c>
      <c r="L127" s="31"/>
    </row>
    <row r="128" spans="2:12" s="1" customFormat="1" ht="6.9" customHeight="1" x14ac:dyDescent="0.2">
      <c r="B128" s="31"/>
      <c r="L128" s="31"/>
    </row>
    <row r="129" spans="2:65" s="1" customFormat="1" ht="12" customHeight="1" x14ac:dyDescent="0.2">
      <c r="B129" s="31"/>
      <c r="C129" s="27" t="s">
        <v>184</v>
      </c>
      <c r="L129" s="31"/>
    </row>
    <row r="130" spans="2:65" s="1" customFormat="1" ht="16.5" customHeight="1" x14ac:dyDescent="0.2">
      <c r="B130" s="31"/>
      <c r="E130" s="264" t="str">
        <f>E7</f>
        <v>Implementace SW ArcGIS</v>
      </c>
      <c r="F130" s="265"/>
      <c r="G130" s="265"/>
      <c r="H130" s="265"/>
      <c r="L130" s="31"/>
    </row>
    <row r="131" spans="2:65" s="1" customFormat="1" ht="12" customHeight="1" x14ac:dyDescent="0.2">
      <c r="B131" s="31"/>
      <c r="C131" s="27" t="s">
        <v>83</v>
      </c>
      <c r="L131" s="31"/>
    </row>
    <row r="132" spans="2:65" s="1" customFormat="1" ht="16.5" customHeight="1" x14ac:dyDescent="0.2">
      <c r="B132" s="31"/>
      <c r="E132" s="236" t="str">
        <f>E9</f>
        <v>Integrační náklady na vnitřní systémy společnosti</v>
      </c>
      <c r="F132" s="263"/>
      <c r="G132" s="263"/>
      <c r="H132" s="263"/>
      <c r="L132" s="31"/>
    </row>
    <row r="133" spans="2:65" s="1" customFormat="1" ht="6.9" customHeight="1" x14ac:dyDescent="0.2">
      <c r="B133" s="31"/>
      <c r="L133" s="31"/>
    </row>
    <row r="134" spans="2:65" s="1" customFormat="1" ht="12" customHeight="1" x14ac:dyDescent="0.2">
      <c r="B134" s="31"/>
      <c r="C134" s="27" t="s">
        <v>16</v>
      </c>
      <c r="F134" s="25" t="str">
        <f>F12</f>
        <v>Pardubice</v>
      </c>
      <c r="I134" s="27" t="s">
        <v>18</v>
      </c>
      <c r="J134" s="51">
        <f>IF(J12="","",J12)</f>
        <v>45407</v>
      </c>
      <c r="L134" s="31"/>
    </row>
    <row r="135" spans="2:65" s="1" customFormat="1" ht="6.9" customHeight="1" x14ac:dyDescent="0.2">
      <c r="B135" s="31"/>
      <c r="L135" s="31"/>
    </row>
    <row r="136" spans="2:65" s="1" customFormat="1" ht="43.8" customHeight="1" x14ac:dyDescent="0.2">
      <c r="B136" s="31"/>
      <c r="C136" s="27" t="s">
        <v>19</v>
      </c>
      <c r="F136" s="25" t="str">
        <f>E15</f>
        <v>Vodovody a kanalizace Pardubice, a.s.</v>
      </c>
      <c r="I136" s="27" t="s">
        <v>27</v>
      </c>
      <c r="J136" s="29">
        <f>E21</f>
        <v>0</v>
      </c>
      <c r="L136" s="31"/>
    </row>
    <row r="137" spans="2:65" s="1" customFormat="1" ht="26.4" customHeight="1" x14ac:dyDescent="0.2">
      <c r="B137" s="31"/>
      <c r="C137" s="27" t="s">
        <v>25</v>
      </c>
      <c r="F137" s="25" t="str">
        <f>IF(E18="","",E18)</f>
        <v>Vyplň údaj</v>
      </c>
      <c r="I137" s="27" t="s">
        <v>29</v>
      </c>
      <c r="J137" s="29" t="str">
        <f>E24</f>
        <v>Jakub Zmítko</v>
      </c>
      <c r="L137" s="31"/>
    </row>
    <row r="138" spans="2:65" s="1" customFormat="1" ht="23.4" customHeight="1" x14ac:dyDescent="0.2">
      <c r="B138" s="31"/>
      <c r="L138" s="31"/>
    </row>
    <row r="139" spans="2:65" s="10" customFormat="1" ht="29.25" customHeight="1" x14ac:dyDescent="0.2">
      <c r="B139" s="111"/>
      <c r="C139" s="112" t="s">
        <v>90</v>
      </c>
      <c r="D139" s="113" t="s">
        <v>55</v>
      </c>
      <c r="E139" s="113" t="s">
        <v>51</v>
      </c>
      <c r="F139" s="113" t="s">
        <v>52</v>
      </c>
      <c r="G139" s="113" t="s">
        <v>91</v>
      </c>
      <c r="H139" s="113" t="s">
        <v>92</v>
      </c>
      <c r="I139" s="113" t="s">
        <v>93</v>
      </c>
      <c r="J139" s="113" t="s">
        <v>86</v>
      </c>
      <c r="K139" s="114" t="s">
        <v>94</v>
      </c>
      <c r="L139" s="111"/>
      <c r="M139" s="58" t="s">
        <v>1</v>
      </c>
      <c r="N139" s="59" t="s">
        <v>35</v>
      </c>
      <c r="O139" s="59" t="s">
        <v>95</v>
      </c>
      <c r="P139" s="59" t="s">
        <v>96</v>
      </c>
      <c r="Q139" s="59" t="s">
        <v>97</v>
      </c>
      <c r="R139" s="59" t="s">
        <v>98</v>
      </c>
      <c r="S139" s="59" t="s">
        <v>99</v>
      </c>
      <c r="T139" s="60" t="s">
        <v>100</v>
      </c>
    </row>
    <row r="140" spans="2:65" s="1" customFormat="1" ht="22.95" customHeight="1" x14ac:dyDescent="0.3">
      <c r="B140" s="31"/>
      <c r="C140" s="63" t="s">
        <v>101</v>
      </c>
      <c r="J140" s="115">
        <f>BK140</f>
        <v>0</v>
      </c>
      <c r="L140" s="31"/>
      <c r="M140" s="61"/>
      <c r="N140" s="52"/>
      <c r="O140" s="52"/>
      <c r="P140" s="116">
        <f>P141+P149+P157+P167</f>
        <v>0</v>
      </c>
      <c r="Q140" s="52"/>
      <c r="R140" s="116">
        <f>R141+R149+R157+R167</f>
        <v>0</v>
      </c>
      <c r="S140" s="52"/>
      <c r="T140" s="117">
        <f>T141+T149+T157+T167</f>
        <v>0</v>
      </c>
      <c r="AT140" s="17" t="s">
        <v>69</v>
      </c>
      <c r="AU140" s="17" t="s">
        <v>88</v>
      </c>
      <c r="BK140" s="118">
        <f>BK141+BK149+BK157+BK167+BK175+BK183+BK191+BK199+BK205+BK213+BK221+BK231+BK237</f>
        <v>0</v>
      </c>
    </row>
    <row r="141" spans="2:65" s="11" customFormat="1" ht="48.6" customHeight="1" x14ac:dyDescent="0.25">
      <c r="B141" s="119"/>
      <c r="D141" s="120"/>
      <c r="E141" s="121" t="s">
        <v>219</v>
      </c>
      <c r="F141" s="218" t="s">
        <v>231</v>
      </c>
      <c r="I141" s="122"/>
      <c r="J141" s="123">
        <f>BK141</f>
        <v>0</v>
      </c>
      <c r="L141" s="119"/>
      <c r="M141" s="124"/>
      <c r="P141" s="125">
        <f>P142</f>
        <v>0</v>
      </c>
      <c r="R141" s="125">
        <f>R142</f>
        <v>0</v>
      </c>
      <c r="T141" s="126">
        <f>T142</f>
        <v>0</v>
      </c>
      <c r="AR141" s="120" t="s">
        <v>77</v>
      </c>
      <c r="AT141" s="127" t="s">
        <v>69</v>
      </c>
      <c r="AU141" s="127" t="s">
        <v>70</v>
      </c>
      <c r="AY141" s="120" t="s">
        <v>102</v>
      </c>
      <c r="BK141" s="128">
        <f>BK142</f>
        <v>0</v>
      </c>
    </row>
    <row r="142" spans="2:65" s="11" customFormat="1" ht="3" customHeight="1" x14ac:dyDescent="0.25">
      <c r="B142" s="119"/>
      <c r="D142" s="120"/>
      <c r="E142" s="129"/>
      <c r="F142" s="129"/>
      <c r="I142" s="122"/>
      <c r="J142" s="130"/>
      <c r="L142" s="119"/>
      <c r="M142" s="124"/>
      <c r="P142" s="125">
        <f>SUM(P143:P145)</f>
        <v>0</v>
      </c>
      <c r="R142" s="125">
        <f>SUM(R143:R145)</f>
        <v>0</v>
      </c>
      <c r="T142" s="126">
        <f>SUM(T143:T145)</f>
        <v>0</v>
      </c>
      <c r="AR142" s="120" t="s">
        <v>77</v>
      </c>
      <c r="AT142" s="127" t="s">
        <v>69</v>
      </c>
      <c r="AU142" s="127" t="s">
        <v>77</v>
      </c>
      <c r="AY142" s="120" t="s">
        <v>102</v>
      </c>
      <c r="BK142" s="128">
        <f>SUM(BK143:BK148)</f>
        <v>0</v>
      </c>
    </row>
    <row r="143" spans="2:65" s="1" customFormat="1" ht="63" customHeight="1" x14ac:dyDescent="0.2">
      <c r="B143" s="131"/>
      <c r="C143" s="182" t="s">
        <v>77</v>
      </c>
      <c r="D143" s="182"/>
      <c r="E143" s="183"/>
      <c r="F143" s="188" t="s">
        <v>278</v>
      </c>
      <c r="G143" s="185" t="s">
        <v>163</v>
      </c>
      <c r="H143" s="198">
        <v>1</v>
      </c>
      <c r="I143" s="137"/>
      <c r="J143" s="200">
        <v>0</v>
      </c>
      <c r="K143" s="188" t="s">
        <v>1</v>
      </c>
      <c r="L143" s="31"/>
      <c r="M143" s="139" t="s">
        <v>1</v>
      </c>
      <c r="N143" s="140" t="s">
        <v>36</v>
      </c>
      <c r="P143" s="141">
        <f t="shared" ref="P143:P148" si="0">O143*H143</f>
        <v>0</v>
      </c>
      <c r="Q143" s="141">
        <v>0</v>
      </c>
      <c r="R143" s="141">
        <f t="shared" ref="R143:R148" si="1">Q143*H143</f>
        <v>0</v>
      </c>
      <c r="S143" s="141">
        <v>0</v>
      </c>
      <c r="T143" s="142">
        <f t="shared" ref="T143:T148" si="2">S143*H143</f>
        <v>0</v>
      </c>
      <c r="AR143" s="143" t="s">
        <v>104</v>
      </c>
      <c r="AT143" s="143" t="s">
        <v>103</v>
      </c>
      <c r="AU143" s="143" t="s">
        <v>79</v>
      </c>
      <c r="AY143" s="17" t="s">
        <v>102</v>
      </c>
      <c r="BE143" s="144">
        <f t="shared" ref="BE143:BE148" si="3">IF(N143="základní",J143,0)</f>
        <v>0</v>
      </c>
      <c r="BF143" s="144">
        <f t="shared" ref="BF143:BF148" si="4">IF(N143="snížená",J143,0)</f>
        <v>0</v>
      </c>
      <c r="BG143" s="144">
        <f t="shared" ref="BG143:BG148" si="5">IF(N143="zákl. přenesená",J143,0)</f>
        <v>0</v>
      </c>
      <c r="BH143" s="144">
        <f t="shared" ref="BH143:BH148" si="6">IF(N143="sníž. přenesená",J143,0)</f>
        <v>0</v>
      </c>
      <c r="BI143" s="144">
        <f t="shared" ref="BI143:BI148" si="7">IF(N143="nulová",J143,0)</f>
        <v>0</v>
      </c>
      <c r="BJ143" s="17" t="s">
        <v>77</v>
      </c>
      <c r="BK143" s="144">
        <f t="shared" ref="BK143:BK148" si="8">ROUND(I143*H143,2)</f>
        <v>0</v>
      </c>
      <c r="BL143" s="17" t="s">
        <v>104</v>
      </c>
      <c r="BM143" s="143" t="s">
        <v>79</v>
      </c>
    </row>
    <row r="144" spans="2:65" s="1" customFormat="1" ht="16.5" hidden="1" customHeight="1" x14ac:dyDescent="0.2">
      <c r="B144" s="131"/>
      <c r="C144" s="182" t="s">
        <v>79</v>
      </c>
      <c r="D144" s="182"/>
      <c r="E144" s="183"/>
      <c r="F144" s="188" t="s">
        <v>234</v>
      </c>
      <c r="G144" s="185" t="s">
        <v>199</v>
      </c>
      <c r="H144" s="198">
        <v>3</v>
      </c>
      <c r="I144" s="137"/>
      <c r="J144" s="200">
        <f>ROUND(I144*H144,2)</f>
        <v>0</v>
      </c>
      <c r="K144" s="188" t="s">
        <v>1</v>
      </c>
      <c r="L144" s="31"/>
      <c r="M144" s="139" t="s">
        <v>1</v>
      </c>
      <c r="N144" s="140" t="s">
        <v>36</v>
      </c>
      <c r="P144" s="141">
        <f t="shared" si="0"/>
        <v>0</v>
      </c>
      <c r="Q144" s="141">
        <v>0</v>
      </c>
      <c r="R144" s="141">
        <f t="shared" si="1"/>
        <v>0</v>
      </c>
      <c r="S144" s="141">
        <v>0</v>
      </c>
      <c r="T144" s="142">
        <f t="shared" si="2"/>
        <v>0</v>
      </c>
      <c r="AR144" s="143" t="s">
        <v>104</v>
      </c>
      <c r="AT144" s="143" t="s">
        <v>103</v>
      </c>
      <c r="AU144" s="143" t="s">
        <v>79</v>
      </c>
      <c r="AY144" s="17" t="s">
        <v>102</v>
      </c>
      <c r="BE144" s="144">
        <f t="shared" si="3"/>
        <v>0</v>
      </c>
      <c r="BF144" s="144">
        <f t="shared" si="4"/>
        <v>0</v>
      </c>
      <c r="BG144" s="144">
        <f t="shared" si="5"/>
        <v>0</v>
      </c>
      <c r="BH144" s="144">
        <f t="shared" si="6"/>
        <v>0</v>
      </c>
      <c r="BI144" s="144">
        <f t="shared" si="7"/>
        <v>0</v>
      </c>
      <c r="BJ144" s="17" t="s">
        <v>77</v>
      </c>
      <c r="BK144" s="144">
        <f t="shared" si="8"/>
        <v>0</v>
      </c>
      <c r="BL144" s="17" t="s">
        <v>104</v>
      </c>
      <c r="BM144" s="143" t="s">
        <v>104</v>
      </c>
    </row>
    <row r="145" spans="2:65" s="1" customFormat="1" ht="16.5" hidden="1" customHeight="1" x14ac:dyDescent="0.2">
      <c r="B145" s="131"/>
      <c r="C145" s="182" t="s">
        <v>108</v>
      </c>
      <c r="D145" s="182"/>
      <c r="E145" s="183"/>
      <c r="F145" s="188" t="s">
        <v>235</v>
      </c>
      <c r="G145" s="185" t="s">
        <v>199</v>
      </c>
      <c r="H145" s="198">
        <v>6</v>
      </c>
      <c r="I145" s="137"/>
      <c r="J145" s="200">
        <f>ROUND(I145*H145,2)</f>
        <v>0</v>
      </c>
      <c r="K145" s="188" t="s">
        <v>1</v>
      </c>
      <c r="L145" s="31"/>
      <c r="M145" s="139" t="s">
        <v>1</v>
      </c>
      <c r="N145" s="140" t="s">
        <v>36</v>
      </c>
      <c r="P145" s="141">
        <f t="shared" si="0"/>
        <v>0</v>
      </c>
      <c r="Q145" s="141">
        <v>0</v>
      </c>
      <c r="R145" s="141">
        <f t="shared" si="1"/>
        <v>0</v>
      </c>
      <c r="S145" s="141">
        <v>0</v>
      </c>
      <c r="T145" s="142">
        <f t="shared" si="2"/>
        <v>0</v>
      </c>
      <c r="AR145" s="143" t="s">
        <v>104</v>
      </c>
      <c r="AT145" s="143" t="s">
        <v>103</v>
      </c>
      <c r="AU145" s="143" t="s">
        <v>79</v>
      </c>
      <c r="AY145" s="17" t="s">
        <v>102</v>
      </c>
      <c r="BE145" s="144">
        <f t="shared" si="3"/>
        <v>0</v>
      </c>
      <c r="BF145" s="144">
        <f t="shared" si="4"/>
        <v>0</v>
      </c>
      <c r="BG145" s="144">
        <f t="shared" si="5"/>
        <v>0</v>
      </c>
      <c r="BH145" s="144">
        <f t="shared" si="6"/>
        <v>0</v>
      </c>
      <c r="BI145" s="144">
        <f t="shared" si="7"/>
        <v>0</v>
      </c>
      <c r="BJ145" s="17" t="s">
        <v>77</v>
      </c>
      <c r="BK145" s="144">
        <f t="shared" si="8"/>
        <v>0</v>
      </c>
      <c r="BL145" s="17" t="s">
        <v>104</v>
      </c>
      <c r="BM145" s="143" t="s">
        <v>113</v>
      </c>
    </row>
    <row r="146" spans="2:65" s="1" customFormat="1" ht="24.15" hidden="1" customHeight="1" x14ac:dyDescent="0.2">
      <c r="B146" s="131"/>
      <c r="C146" s="182">
        <v>4</v>
      </c>
      <c r="D146" s="182"/>
      <c r="E146" s="183"/>
      <c r="F146" s="188" t="s">
        <v>236</v>
      </c>
      <c r="G146" s="185" t="s">
        <v>199</v>
      </c>
      <c r="H146" s="198">
        <v>8</v>
      </c>
      <c r="I146" s="137"/>
      <c r="J146" s="200">
        <v>0</v>
      </c>
      <c r="K146" s="188" t="s">
        <v>1</v>
      </c>
      <c r="L146" s="31"/>
      <c r="M146" s="139" t="s">
        <v>1</v>
      </c>
      <c r="N146" s="140" t="s">
        <v>36</v>
      </c>
      <c r="P146" s="141">
        <f t="shared" si="0"/>
        <v>0</v>
      </c>
      <c r="Q146" s="141">
        <v>0</v>
      </c>
      <c r="R146" s="141">
        <f t="shared" si="1"/>
        <v>0</v>
      </c>
      <c r="S146" s="141">
        <v>0</v>
      </c>
      <c r="T146" s="142">
        <f t="shared" si="2"/>
        <v>0</v>
      </c>
      <c r="AR146" s="143" t="s">
        <v>104</v>
      </c>
      <c r="AT146" s="143" t="s">
        <v>103</v>
      </c>
      <c r="AU146" s="143" t="s">
        <v>79</v>
      </c>
      <c r="AY146" s="17" t="s">
        <v>102</v>
      </c>
      <c r="BE146" s="144">
        <f t="shared" si="3"/>
        <v>0</v>
      </c>
      <c r="BF146" s="144">
        <f t="shared" si="4"/>
        <v>0</v>
      </c>
      <c r="BG146" s="144">
        <f t="shared" si="5"/>
        <v>0</v>
      </c>
      <c r="BH146" s="144">
        <f t="shared" si="6"/>
        <v>0</v>
      </c>
      <c r="BI146" s="144">
        <f t="shared" si="7"/>
        <v>0</v>
      </c>
      <c r="BJ146" s="17" t="s">
        <v>77</v>
      </c>
      <c r="BK146" s="144">
        <f t="shared" si="8"/>
        <v>0</v>
      </c>
      <c r="BL146" s="17" t="s">
        <v>104</v>
      </c>
      <c r="BM146" s="143" t="s">
        <v>79</v>
      </c>
    </row>
    <row r="147" spans="2:65" s="1" customFormat="1" ht="16.5" hidden="1" customHeight="1" x14ac:dyDescent="0.2">
      <c r="B147" s="131"/>
      <c r="C147" s="182">
        <v>5</v>
      </c>
      <c r="D147" s="182"/>
      <c r="E147" s="183"/>
      <c r="F147" s="188" t="s">
        <v>237</v>
      </c>
      <c r="G147" s="185" t="s">
        <v>199</v>
      </c>
      <c r="H147" s="198">
        <v>5</v>
      </c>
      <c r="I147" s="137"/>
      <c r="J147" s="200">
        <f>ROUND(I147*H147,2)</f>
        <v>0</v>
      </c>
      <c r="K147" s="188" t="s">
        <v>1</v>
      </c>
      <c r="L147" s="31"/>
      <c r="M147" s="139" t="s">
        <v>1</v>
      </c>
      <c r="N147" s="140" t="s">
        <v>36</v>
      </c>
      <c r="P147" s="141">
        <f t="shared" si="0"/>
        <v>0</v>
      </c>
      <c r="Q147" s="141">
        <v>0</v>
      </c>
      <c r="R147" s="141">
        <f t="shared" si="1"/>
        <v>0</v>
      </c>
      <c r="S147" s="141">
        <v>0</v>
      </c>
      <c r="T147" s="142">
        <f t="shared" si="2"/>
        <v>0</v>
      </c>
      <c r="AR147" s="143" t="s">
        <v>104</v>
      </c>
      <c r="AT147" s="143" t="s">
        <v>103</v>
      </c>
      <c r="AU147" s="143" t="s">
        <v>79</v>
      </c>
      <c r="AY147" s="17" t="s">
        <v>102</v>
      </c>
      <c r="BE147" s="144">
        <f t="shared" si="3"/>
        <v>0</v>
      </c>
      <c r="BF147" s="144">
        <f t="shared" si="4"/>
        <v>0</v>
      </c>
      <c r="BG147" s="144">
        <f t="shared" si="5"/>
        <v>0</v>
      </c>
      <c r="BH147" s="144">
        <f t="shared" si="6"/>
        <v>0</v>
      </c>
      <c r="BI147" s="144">
        <f t="shared" si="7"/>
        <v>0</v>
      </c>
      <c r="BJ147" s="17" t="s">
        <v>77</v>
      </c>
      <c r="BK147" s="144">
        <f t="shared" si="8"/>
        <v>0</v>
      </c>
      <c r="BL147" s="17" t="s">
        <v>104</v>
      </c>
      <c r="BM147" s="143" t="s">
        <v>104</v>
      </c>
    </row>
    <row r="148" spans="2:65" s="1" customFormat="1" ht="16.5" hidden="1" customHeight="1" x14ac:dyDescent="0.2">
      <c r="B148" s="131"/>
      <c r="C148" s="182">
        <v>6</v>
      </c>
      <c r="D148" s="182"/>
      <c r="E148" s="183"/>
      <c r="F148" s="188" t="s">
        <v>238</v>
      </c>
      <c r="G148" s="185" t="s">
        <v>199</v>
      </c>
      <c r="H148" s="198">
        <v>4</v>
      </c>
      <c r="I148" s="137"/>
      <c r="J148" s="200">
        <f>ROUND(I148*H148,2)</f>
        <v>0</v>
      </c>
      <c r="K148" s="188" t="s">
        <v>1</v>
      </c>
      <c r="L148" s="31"/>
      <c r="M148" s="139" t="s">
        <v>1</v>
      </c>
      <c r="N148" s="140" t="s">
        <v>36</v>
      </c>
      <c r="P148" s="141">
        <f t="shared" si="0"/>
        <v>0</v>
      </c>
      <c r="Q148" s="141">
        <v>0</v>
      </c>
      <c r="R148" s="141">
        <f t="shared" si="1"/>
        <v>0</v>
      </c>
      <c r="S148" s="141">
        <v>0</v>
      </c>
      <c r="T148" s="142">
        <f t="shared" si="2"/>
        <v>0</v>
      </c>
      <c r="AR148" s="143" t="s">
        <v>104</v>
      </c>
      <c r="AT148" s="143" t="s">
        <v>103</v>
      </c>
      <c r="AU148" s="143" t="s">
        <v>79</v>
      </c>
      <c r="AY148" s="17" t="s">
        <v>102</v>
      </c>
      <c r="BE148" s="144">
        <f t="shared" si="3"/>
        <v>0</v>
      </c>
      <c r="BF148" s="144">
        <f t="shared" si="4"/>
        <v>0</v>
      </c>
      <c r="BG148" s="144">
        <f t="shared" si="5"/>
        <v>0</v>
      </c>
      <c r="BH148" s="144">
        <f t="shared" si="6"/>
        <v>0</v>
      </c>
      <c r="BI148" s="144">
        <f t="shared" si="7"/>
        <v>0</v>
      </c>
      <c r="BJ148" s="17" t="s">
        <v>77</v>
      </c>
      <c r="BK148" s="144">
        <f t="shared" si="8"/>
        <v>0</v>
      </c>
      <c r="BL148" s="17" t="s">
        <v>104</v>
      </c>
      <c r="BM148" s="143" t="s">
        <v>113</v>
      </c>
    </row>
    <row r="149" spans="2:65" s="11" customFormat="1" ht="25.95" customHeight="1" x14ac:dyDescent="0.25">
      <c r="B149" s="119"/>
      <c r="D149" s="120"/>
      <c r="E149" s="121" t="s">
        <v>220</v>
      </c>
      <c r="F149" s="121" t="s">
        <v>230</v>
      </c>
      <c r="I149" s="122"/>
      <c r="J149" s="123">
        <f>BK149</f>
        <v>0</v>
      </c>
      <c r="L149" s="119"/>
      <c r="M149" s="124"/>
      <c r="P149" s="125">
        <f>P150</f>
        <v>0</v>
      </c>
      <c r="R149" s="125">
        <f>R150</f>
        <v>0</v>
      </c>
      <c r="T149" s="126">
        <f>T150</f>
        <v>0</v>
      </c>
      <c r="AR149" s="120" t="s">
        <v>77</v>
      </c>
      <c r="AT149" s="127" t="s">
        <v>69</v>
      </c>
      <c r="AU149" s="127" t="s">
        <v>70</v>
      </c>
      <c r="AY149" s="120" t="s">
        <v>102</v>
      </c>
      <c r="BK149" s="128">
        <f>BK150</f>
        <v>0</v>
      </c>
    </row>
    <row r="150" spans="2:65" s="11" customFormat="1" ht="3" customHeight="1" x14ac:dyDescent="0.25">
      <c r="B150" s="119"/>
      <c r="D150" s="120"/>
      <c r="E150" s="129"/>
      <c r="F150" s="129"/>
      <c r="I150" s="122"/>
      <c r="J150" s="130"/>
      <c r="L150" s="119"/>
      <c r="M150" s="124"/>
      <c r="P150" s="125">
        <f>SUM(P151:P156)</f>
        <v>0</v>
      </c>
      <c r="R150" s="125">
        <f>SUM(R151:R156)</f>
        <v>0</v>
      </c>
      <c r="T150" s="126">
        <f>SUM(T151:T156)</f>
        <v>0</v>
      </c>
      <c r="AR150" s="120" t="s">
        <v>77</v>
      </c>
      <c r="AT150" s="127" t="s">
        <v>69</v>
      </c>
      <c r="AU150" s="127" t="s">
        <v>77</v>
      </c>
      <c r="AY150" s="120" t="s">
        <v>102</v>
      </c>
      <c r="BK150" s="128">
        <f>SUM(BK151:BK156)</f>
        <v>0</v>
      </c>
    </row>
    <row r="151" spans="2:65" s="1" customFormat="1" ht="56.4" customHeight="1" x14ac:dyDescent="0.2">
      <c r="B151" s="131"/>
      <c r="C151" s="182">
        <v>2</v>
      </c>
      <c r="D151" s="182"/>
      <c r="E151" s="183"/>
      <c r="F151" s="188" t="s">
        <v>284</v>
      </c>
      <c r="G151" s="185" t="s">
        <v>163</v>
      </c>
      <c r="H151" s="198">
        <v>1</v>
      </c>
      <c r="I151" s="137"/>
      <c r="J151" s="200">
        <f>ROUND(I151*H151,2)</f>
        <v>0</v>
      </c>
      <c r="K151" s="188" t="s">
        <v>1</v>
      </c>
      <c r="L151" s="31"/>
      <c r="M151" s="139" t="s">
        <v>1</v>
      </c>
      <c r="N151" s="140" t="s">
        <v>36</v>
      </c>
      <c r="P151" s="141">
        <f>O151*H151</f>
        <v>0</v>
      </c>
      <c r="Q151" s="141">
        <v>0</v>
      </c>
      <c r="R151" s="141">
        <f>Q151*H151</f>
        <v>0</v>
      </c>
      <c r="S151" s="141">
        <v>0</v>
      </c>
      <c r="T151" s="142">
        <f>S151*H151</f>
        <v>0</v>
      </c>
      <c r="AR151" s="143" t="s">
        <v>104</v>
      </c>
      <c r="AT151" s="143" t="s">
        <v>103</v>
      </c>
      <c r="AU151" s="143" t="s">
        <v>79</v>
      </c>
      <c r="AY151" s="17" t="s">
        <v>102</v>
      </c>
      <c r="BE151" s="144">
        <f>IF(N151="základní",J151,0)</f>
        <v>0</v>
      </c>
      <c r="BF151" s="144">
        <f>IF(N151="snížená",J151,0)</f>
        <v>0</v>
      </c>
      <c r="BG151" s="144">
        <f>IF(N151="zákl. přenesená",J151,0)</f>
        <v>0</v>
      </c>
      <c r="BH151" s="144">
        <f>IF(N151="sníž. přenesená",J151,0)</f>
        <v>0</v>
      </c>
      <c r="BI151" s="144">
        <f>IF(N151="nulová",J151,0)</f>
        <v>0</v>
      </c>
      <c r="BJ151" s="17" t="s">
        <v>77</v>
      </c>
      <c r="BK151" s="144">
        <f>ROUND(I151*H151,2)</f>
        <v>0</v>
      </c>
      <c r="BL151" s="17" t="s">
        <v>104</v>
      </c>
      <c r="BM151" s="143" t="s">
        <v>117</v>
      </c>
    </row>
    <row r="152" spans="2:65" s="1" customFormat="1" x14ac:dyDescent="0.2">
      <c r="B152" s="31"/>
      <c r="D152" s="146"/>
      <c r="F152" s="172"/>
      <c r="I152" s="173"/>
      <c r="L152" s="31"/>
      <c r="M152" s="174"/>
      <c r="T152" s="55"/>
      <c r="AT152" s="17" t="s">
        <v>160</v>
      </c>
      <c r="AU152" s="17" t="s">
        <v>79</v>
      </c>
    </row>
    <row r="153" spans="2:65" s="1" customFormat="1" ht="27" hidden="1" customHeight="1" x14ac:dyDescent="0.2">
      <c r="B153" s="131"/>
      <c r="C153" s="182" t="s">
        <v>111</v>
      </c>
      <c r="D153" s="182"/>
      <c r="E153" s="183"/>
      <c r="F153" s="188" t="s">
        <v>240</v>
      </c>
      <c r="G153" s="185" t="s">
        <v>199</v>
      </c>
      <c r="H153" s="198">
        <v>2</v>
      </c>
      <c r="I153" s="137"/>
      <c r="J153" s="200">
        <f>ROUND(I153*H153,2)</f>
        <v>0</v>
      </c>
      <c r="K153" s="188" t="s">
        <v>1</v>
      </c>
      <c r="L153" s="31"/>
      <c r="M153" s="139" t="s">
        <v>1</v>
      </c>
      <c r="N153" s="140" t="s">
        <v>36</v>
      </c>
      <c r="P153" s="141">
        <f>O153*H153</f>
        <v>0</v>
      </c>
      <c r="Q153" s="141">
        <v>0</v>
      </c>
      <c r="R153" s="141">
        <f>Q153*H153</f>
        <v>0</v>
      </c>
      <c r="S153" s="141">
        <v>0</v>
      </c>
      <c r="T153" s="142">
        <f>S153*H153</f>
        <v>0</v>
      </c>
      <c r="AR153" s="143" t="s">
        <v>104</v>
      </c>
      <c r="AT153" s="143" t="s">
        <v>103</v>
      </c>
      <c r="AU153" s="143" t="s">
        <v>79</v>
      </c>
      <c r="AY153" s="17" t="s">
        <v>102</v>
      </c>
      <c r="BE153" s="144">
        <f>IF(N153="základní",J153,0)</f>
        <v>0</v>
      </c>
      <c r="BF153" s="144">
        <f>IF(N153="snížená",J153,0)</f>
        <v>0</v>
      </c>
      <c r="BG153" s="144">
        <f>IF(N153="zákl. přenesená",J153,0)</f>
        <v>0</v>
      </c>
      <c r="BH153" s="144">
        <f>IF(N153="sníž. přenesená",J153,0)</f>
        <v>0</v>
      </c>
      <c r="BI153" s="144">
        <f>IF(N153="nulová",J153,0)</f>
        <v>0</v>
      </c>
      <c r="BJ153" s="17" t="s">
        <v>77</v>
      </c>
      <c r="BK153" s="144">
        <f>ROUND(I153*H153,2)</f>
        <v>0</v>
      </c>
      <c r="BL153" s="17" t="s">
        <v>104</v>
      </c>
      <c r="BM153" s="143" t="s">
        <v>121</v>
      </c>
    </row>
    <row r="154" spans="2:65" s="1" customFormat="1" hidden="1" x14ac:dyDescent="0.2">
      <c r="B154" s="31"/>
      <c r="D154" s="146"/>
      <c r="F154" s="172"/>
      <c r="I154" s="173"/>
      <c r="L154" s="31"/>
      <c r="M154" s="174"/>
      <c r="T154" s="55"/>
      <c r="AT154" s="17" t="s">
        <v>160</v>
      </c>
      <c r="AU154" s="17" t="s">
        <v>79</v>
      </c>
    </row>
    <row r="155" spans="2:65" s="1" customFormat="1" ht="34.799999999999997" hidden="1" customHeight="1" x14ac:dyDescent="0.2">
      <c r="B155" s="131"/>
      <c r="C155" s="182" t="s">
        <v>113</v>
      </c>
      <c r="D155" s="182"/>
      <c r="E155" s="183"/>
      <c r="F155" s="188" t="s">
        <v>239</v>
      </c>
      <c r="G155" s="185" t="s">
        <v>199</v>
      </c>
      <c r="H155" s="198">
        <v>5</v>
      </c>
      <c r="I155" s="137"/>
      <c r="J155" s="200">
        <f>ROUND(I155*H155,2)</f>
        <v>0</v>
      </c>
      <c r="K155" s="188" t="s">
        <v>1</v>
      </c>
      <c r="L155" s="31"/>
      <c r="M155" s="139" t="s">
        <v>1</v>
      </c>
      <c r="N155" s="140" t="s">
        <v>36</v>
      </c>
      <c r="P155" s="141">
        <f>O155*H155</f>
        <v>0</v>
      </c>
      <c r="Q155" s="141">
        <v>0</v>
      </c>
      <c r="R155" s="141">
        <f>Q155*H155</f>
        <v>0</v>
      </c>
      <c r="S155" s="141">
        <v>0</v>
      </c>
      <c r="T155" s="142">
        <f>S155*H155</f>
        <v>0</v>
      </c>
      <c r="AR155" s="143" t="s">
        <v>104</v>
      </c>
      <c r="AT155" s="143" t="s">
        <v>103</v>
      </c>
      <c r="AU155" s="143" t="s">
        <v>79</v>
      </c>
      <c r="AY155" s="17" t="s">
        <v>102</v>
      </c>
      <c r="BE155" s="144">
        <f>IF(N155="základní",J155,0)</f>
        <v>0</v>
      </c>
      <c r="BF155" s="144">
        <f>IF(N155="snížená",J155,0)</f>
        <v>0</v>
      </c>
      <c r="BG155" s="144">
        <f>IF(N155="zákl. přenesená",J155,0)</f>
        <v>0</v>
      </c>
      <c r="BH155" s="144">
        <f>IF(N155="sníž. přenesená",J155,0)</f>
        <v>0</v>
      </c>
      <c r="BI155" s="144">
        <f>IF(N155="nulová",J155,0)</f>
        <v>0</v>
      </c>
      <c r="BJ155" s="17" t="s">
        <v>77</v>
      </c>
      <c r="BK155" s="144">
        <f>ROUND(I155*H155,2)</f>
        <v>0</v>
      </c>
      <c r="BL155" s="17" t="s">
        <v>104</v>
      </c>
      <c r="BM155" s="143" t="s">
        <v>8</v>
      </c>
    </row>
    <row r="156" spans="2:65" s="1" customFormat="1" ht="28.2" hidden="1" customHeight="1" x14ac:dyDescent="0.2">
      <c r="B156" s="131"/>
      <c r="C156" s="182" t="s">
        <v>115</v>
      </c>
      <c r="D156" s="182"/>
      <c r="E156" s="183"/>
      <c r="F156" s="188" t="s">
        <v>241</v>
      </c>
      <c r="G156" s="185" t="s">
        <v>199</v>
      </c>
      <c r="H156" s="198">
        <v>1.5</v>
      </c>
      <c r="I156" s="137"/>
      <c r="J156" s="200">
        <f>ROUND(I156*H156,2)</f>
        <v>0</v>
      </c>
      <c r="K156" s="188" t="s">
        <v>1</v>
      </c>
      <c r="L156" s="31"/>
      <c r="M156" s="139" t="s">
        <v>1</v>
      </c>
      <c r="N156" s="140" t="s">
        <v>36</v>
      </c>
      <c r="P156" s="141">
        <f>O156*H156</f>
        <v>0</v>
      </c>
      <c r="Q156" s="141">
        <v>0</v>
      </c>
      <c r="R156" s="141">
        <f>Q156*H156</f>
        <v>0</v>
      </c>
      <c r="S156" s="141">
        <v>0</v>
      </c>
      <c r="T156" s="142">
        <f>S156*H156</f>
        <v>0</v>
      </c>
      <c r="AR156" s="143" t="s">
        <v>104</v>
      </c>
      <c r="AT156" s="143" t="s">
        <v>103</v>
      </c>
      <c r="AU156" s="143" t="s">
        <v>79</v>
      </c>
      <c r="AY156" s="17" t="s">
        <v>102</v>
      </c>
      <c r="BE156" s="144">
        <f>IF(N156="základní",J156,0)</f>
        <v>0</v>
      </c>
      <c r="BF156" s="144">
        <f>IF(N156="snížená",J156,0)</f>
        <v>0</v>
      </c>
      <c r="BG156" s="144">
        <f>IF(N156="zákl. přenesená",J156,0)</f>
        <v>0</v>
      </c>
      <c r="BH156" s="144">
        <f>IF(N156="sníž. přenesená",J156,0)</f>
        <v>0</v>
      </c>
      <c r="BI156" s="144">
        <f>IF(N156="nulová",J156,0)</f>
        <v>0</v>
      </c>
      <c r="BJ156" s="17" t="s">
        <v>77</v>
      </c>
      <c r="BK156" s="144">
        <f>ROUND(I156*H156,2)</f>
        <v>0</v>
      </c>
      <c r="BL156" s="17" t="s">
        <v>104</v>
      </c>
      <c r="BM156" s="143" t="s">
        <v>127</v>
      </c>
    </row>
    <row r="157" spans="2:65" s="11" customFormat="1" ht="25.95" customHeight="1" x14ac:dyDescent="0.25">
      <c r="B157" s="119"/>
      <c r="D157" s="120"/>
      <c r="E157" s="121" t="s">
        <v>221</v>
      </c>
      <c r="F157" s="121" t="s">
        <v>227</v>
      </c>
      <c r="I157" s="122"/>
      <c r="J157" s="123">
        <f>BK157</f>
        <v>0</v>
      </c>
      <c r="L157" s="119"/>
      <c r="M157" s="124"/>
      <c r="P157" s="125">
        <f>P158</f>
        <v>0</v>
      </c>
      <c r="R157" s="125">
        <f>R158</f>
        <v>0</v>
      </c>
      <c r="T157" s="126">
        <f>T158</f>
        <v>0</v>
      </c>
      <c r="AR157" s="120" t="s">
        <v>77</v>
      </c>
      <c r="AT157" s="127" t="s">
        <v>69</v>
      </c>
      <c r="AU157" s="127" t="s">
        <v>70</v>
      </c>
      <c r="AY157" s="120" t="s">
        <v>102</v>
      </c>
      <c r="BK157" s="128">
        <f>BK158</f>
        <v>0</v>
      </c>
    </row>
    <row r="158" spans="2:65" s="11" customFormat="1" ht="3" customHeight="1" x14ac:dyDescent="0.25">
      <c r="B158" s="119"/>
      <c r="D158" s="120"/>
      <c r="E158" s="129"/>
      <c r="F158" s="129"/>
      <c r="I158" s="122"/>
      <c r="J158" s="130"/>
      <c r="L158" s="119"/>
      <c r="M158" s="124"/>
      <c r="P158" s="125">
        <f>SUM(P159:P166)</f>
        <v>0</v>
      </c>
      <c r="R158" s="125">
        <f>SUM(R159:R166)</f>
        <v>0</v>
      </c>
      <c r="T158" s="126">
        <f>SUM(T159:T166)</f>
        <v>0</v>
      </c>
      <c r="AR158" s="120" t="s">
        <v>77</v>
      </c>
      <c r="AT158" s="127" t="s">
        <v>69</v>
      </c>
      <c r="AU158" s="127" t="s">
        <v>77</v>
      </c>
      <c r="AY158" s="120" t="s">
        <v>102</v>
      </c>
      <c r="BK158" s="128">
        <f>SUM(BK159:BK166)</f>
        <v>0</v>
      </c>
    </row>
    <row r="159" spans="2:65" s="1" customFormat="1" ht="64.8" customHeight="1" x14ac:dyDescent="0.2">
      <c r="B159" s="131"/>
      <c r="C159" s="182">
        <v>3</v>
      </c>
      <c r="D159" s="182"/>
      <c r="E159" s="183"/>
      <c r="F159" s="188" t="s">
        <v>279</v>
      </c>
      <c r="G159" s="185" t="s">
        <v>163</v>
      </c>
      <c r="H159" s="198">
        <v>1</v>
      </c>
      <c r="I159" s="137"/>
      <c r="J159" s="200">
        <f>ROUND(I159*H159,2)</f>
        <v>0</v>
      </c>
      <c r="K159" s="188" t="s">
        <v>1</v>
      </c>
      <c r="L159" s="31"/>
      <c r="M159" s="139" t="s">
        <v>1</v>
      </c>
      <c r="N159" s="140" t="s">
        <v>36</v>
      </c>
      <c r="P159" s="141">
        <f>O159*H159</f>
        <v>0</v>
      </c>
      <c r="Q159" s="141">
        <v>0</v>
      </c>
      <c r="R159" s="141">
        <f>Q159*H159</f>
        <v>0</v>
      </c>
      <c r="S159" s="141">
        <v>0</v>
      </c>
      <c r="T159" s="142">
        <f>S159*H159</f>
        <v>0</v>
      </c>
      <c r="AR159" s="143" t="s">
        <v>104</v>
      </c>
      <c r="AT159" s="143" t="s">
        <v>103</v>
      </c>
      <c r="AU159" s="143" t="s">
        <v>79</v>
      </c>
      <c r="AY159" s="17" t="s">
        <v>102</v>
      </c>
      <c r="BE159" s="144">
        <f>IF(N159="základní",J159,0)</f>
        <v>0</v>
      </c>
      <c r="BF159" s="144">
        <f>IF(N159="snížená",J159,0)</f>
        <v>0</v>
      </c>
      <c r="BG159" s="144">
        <f>IF(N159="zákl. přenesená",J159,0)</f>
        <v>0</v>
      </c>
      <c r="BH159" s="144">
        <f>IF(N159="sníž. přenesená",J159,0)</f>
        <v>0</v>
      </c>
      <c r="BI159" s="144">
        <f>IF(N159="nulová",J159,0)</f>
        <v>0</v>
      </c>
      <c r="BJ159" s="17" t="s">
        <v>77</v>
      </c>
      <c r="BK159" s="144">
        <f>ROUND(I159*H159,2)</f>
        <v>0</v>
      </c>
      <c r="BL159" s="17" t="s">
        <v>104</v>
      </c>
      <c r="BM159" s="143" t="s">
        <v>130</v>
      </c>
    </row>
    <row r="160" spans="2:65" s="1" customFormat="1" ht="44.25" hidden="1" customHeight="1" x14ac:dyDescent="0.2">
      <c r="B160" s="131"/>
      <c r="C160" s="182" t="s">
        <v>119</v>
      </c>
      <c r="D160" s="182"/>
      <c r="E160" s="183"/>
      <c r="F160" s="188" t="s">
        <v>242</v>
      </c>
      <c r="G160" s="185" t="s">
        <v>199</v>
      </c>
      <c r="H160" s="198">
        <v>15</v>
      </c>
      <c r="I160" s="137"/>
      <c r="J160" s="200">
        <f>ROUND(I160*H160,2)</f>
        <v>0</v>
      </c>
      <c r="K160" s="188" t="s">
        <v>1</v>
      </c>
      <c r="L160" s="31"/>
      <c r="M160" s="139" t="s">
        <v>1</v>
      </c>
      <c r="N160" s="140" t="s">
        <v>36</v>
      </c>
      <c r="P160" s="141">
        <f>O160*H160</f>
        <v>0</v>
      </c>
      <c r="Q160" s="141">
        <v>0</v>
      </c>
      <c r="R160" s="141">
        <f>Q160*H160</f>
        <v>0</v>
      </c>
      <c r="S160" s="141">
        <v>0</v>
      </c>
      <c r="T160" s="142">
        <f>S160*H160</f>
        <v>0</v>
      </c>
      <c r="AR160" s="143" t="s">
        <v>104</v>
      </c>
      <c r="AT160" s="143" t="s">
        <v>103</v>
      </c>
      <c r="AU160" s="143" t="s">
        <v>79</v>
      </c>
      <c r="AY160" s="17" t="s">
        <v>102</v>
      </c>
      <c r="BE160" s="144">
        <f>IF(N160="základní",J160,0)</f>
        <v>0</v>
      </c>
      <c r="BF160" s="144">
        <f>IF(N160="snížená",J160,0)</f>
        <v>0</v>
      </c>
      <c r="BG160" s="144">
        <f>IF(N160="zákl. přenesená",J160,0)</f>
        <v>0</v>
      </c>
      <c r="BH160" s="144">
        <f>IF(N160="sníž. přenesená",J160,0)</f>
        <v>0</v>
      </c>
      <c r="BI160" s="144">
        <f>IF(N160="nulová",J160,0)</f>
        <v>0</v>
      </c>
      <c r="BJ160" s="17" t="s">
        <v>77</v>
      </c>
      <c r="BK160" s="144">
        <f>ROUND(I160*H160,2)</f>
        <v>0</v>
      </c>
      <c r="BL160" s="17" t="s">
        <v>104</v>
      </c>
      <c r="BM160" s="143" t="s">
        <v>133</v>
      </c>
    </row>
    <row r="161" spans="2:65" s="1" customFormat="1" ht="40.799999999999997" hidden="1" customHeight="1" x14ac:dyDescent="0.2">
      <c r="B161" s="131"/>
      <c r="C161" s="182" t="s">
        <v>121</v>
      </c>
      <c r="D161" s="182"/>
      <c r="E161" s="183"/>
      <c r="F161" s="188" t="s">
        <v>243</v>
      </c>
      <c r="G161" s="185" t="s">
        <v>199</v>
      </c>
      <c r="H161" s="198">
        <v>6</v>
      </c>
      <c r="I161" s="137"/>
      <c r="J161" s="200">
        <f>ROUND(I161*H161,2)</f>
        <v>0</v>
      </c>
      <c r="K161" s="188" t="s">
        <v>1</v>
      </c>
      <c r="L161" s="31"/>
      <c r="M161" s="139" t="s">
        <v>1</v>
      </c>
      <c r="N161" s="140" t="s">
        <v>36</v>
      </c>
      <c r="P161" s="141">
        <f>O161*H161</f>
        <v>0</v>
      </c>
      <c r="Q161" s="141">
        <v>0</v>
      </c>
      <c r="R161" s="141">
        <f>Q161*H161</f>
        <v>0</v>
      </c>
      <c r="S161" s="141">
        <v>0</v>
      </c>
      <c r="T161" s="142">
        <f>S161*H161</f>
        <v>0</v>
      </c>
      <c r="AR161" s="143" t="s">
        <v>104</v>
      </c>
      <c r="AT161" s="143" t="s">
        <v>103</v>
      </c>
      <c r="AU161" s="143" t="s">
        <v>79</v>
      </c>
      <c r="AY161" s="17" t="s">
        <v>102</v>
      </c>
      <c r="BE161" s="144">
        <f>IF(N161="základní",J161,0)</f>
        <v>0</v>
      </c>
      <c r="BF161" s="144">
        <f>IF(N161="snížená",J161,0)</f>
        <v>0</v>
      </c>
      <c r="BG161" s="144">
        <f>IF(N161="zákl. přenesená",J161,0)</f>
        <v>0</v>
      </c>
      <c r="BH161" s="144">
        <f>IF(N161="sníž. přenesená",J161,0)</f>
        <v>0</v>
      </c>
      <c r="BI161" s="144">
        <f>IF(N161="nulová",J161,0)</f>
        <v>0</v>
      </c>
      <c r="BJ161" s="17" t="s">
        <v>77</v>
      </c>
      <c r="BK161" s="144">
        <f>ROUND(I161*H161,2)</f>
        <v>0</v>
      </c>
      <c r="BL161" s="17" t="s">
        <v>104</v>
      </c>
      <c r="BM161" s="143" t="s">
        <v>136</v>
      </c>
    </row>
    <row r="162" spans="2:65" s="1" customFormat="1" x14ac:dyDescent="0.2">
      <c r="B162" s="31"/>
      <c r="D162" s="146"/>
      <c r="F162" s="172"/>
      <c r="I162" s="173"/>
      <c r="L162" s="31"/>
      <c r="M162" s="174"/>
      <c r="T162" s="55"/>
      <c r="AT162" s="17" t="s">
        <v>160</v>
      </c>
      <c r="AU162" s="17" t="s">
        <v>79</v>
      </c>
    </row>
    <row r="163" spans="2:65" s="1" customFormat="1" ht="44.25" hidden="1" customHeight="1" x14ac:dyDescent="0.2">
      <c r="B163" s="131"/>
      <c r="C163" s="182"/>
      <c r="D163" s="182"/>
      <c r="E163" s="183"/>
      <c r="F163" s="188"/>
      <c r="G163" s="185"/>
      <c r="H163" s="198"/>
      <c r="I163" s="137"/>
      <c r="J163" s="200"/>
      <c r="K163" s="188"/>
      <c r="L163" s="31"/>
      <c r="M163" s="139" t="s">
        <v>1</v>
      </c>
      <c r="N163" s="140" t="s">
        <v>36</v>
      </c>
      <c r="P163" s="141">
        <f>O163*H163</f>
        <v>0</v>
      </c>
      <c r="Q163" s="141">
        <v>0</v>
      </c>
      <c r="R163" s="141">
        <f>Q163*H163</f>
        <v>0</v>
      </c>
      <c r="S163" s="141">
        <v>0</v>
      </c>
      <c r="T163" s="142">
        <f>S163*H163</f>
        <v>0</v>
      </c>
      <c r="AR163" s="143" t="s">
        <v>104</v>
      </c>
      <c r="AT163" s="143" t="s">
        <v>103</v>
      </c>
      <c r="AU163" s="143" t="s">
        <v>79</v>
      </c>
      <c r="AY163" s="17" t="s">
        <v>102</v>
      </c>
      <c r="BE163" s="144">
        <f>IF(N163="základní",J163,0)</f>
        <v>0</v>
      </c>
      <c r="BF163" s="144">
        <f>IF(N163="snížená",J163,0)</f>
        <v>0</v>
      </c>
      <c r="BG163" s="144">
        <f>IF(N163="zákl. přenesená",J163,0)</f>
        <v>0</v>
      </c>
      <c r="BH163" s="144">
        <f>IF(N163="sníž. přenesená",J163,0)</f>
        <v>0</v>
      </c>
      <c r="BI163" s="144">
        <f>IF(N163="nulová",J163,0)</f>
        <v>0</v>
      </c>
      <c r="BJ163" s="17" t="s">
        <v>77</v>
      </c>
      <c r="BK163" s="144">
        <f>ROUND(I163*H163,2)</f>
        <v>0</v>
      </c>
      <c r="BL163" s="17" t="s">
        <v>104</v>
      </c>
      <c r="BM163" s="143" t="s">
        <v>140</v>
      </c>
    </row>
    <row r="164" spans="2:65" s="1" customFormat="1" ht="24.15" hidden="1" customHeight="1" x14ac:dyDescent="0.2">
      <c r="B164" s="131"/>
      <c r="C164" s="182"/>
      <c r="D164" s="182"/>
      <c r="E164" s="183"/>
      <c r="F164" s="188"/>
      <c r="G164" s="185"/>
      <c r="H164" s="198"/>
      <c r="I164" s="137"/>
      <c r="J164" s="200"/>
      <c r="K164" s="188"/>
      <c r="L164" s="31"/>
      <c r="M164" s="139" t="s">
        <v>1</v>
      </c>
      <c r="N164" s="140" t="s">
        <v>36</v>
      </c>
      <c r="P164" s="141">
        <f>O164*H164</f>
        <v>0</v>
      </c>
      <c r="Q164" s="141">
        <v>0</v>
      </c>
      <c r="R164" s="141">
        <f>Q164*H164</f>
        <v>0</v>
      </c>
      <c r="S164" s="141">
        <v>0</v>
      </c>
      <c r="T164" s="142">
        <f>S164*H164</f>
        <v>0</v>
      </c>
      <c r="AR164" s="143" t="s">
        <v>104</v>
      </c>
      <c r="AT164" s="143" t="s">
        <v>103</v>
      </c>
      <c r="AU164" s="143" t="s">
        <v>79</v>
      </c>
      <c r="AY164" s="17" t="s">
        <v>102</v>
      </c>
      <c r="BE164" s="144">
        <f>IF(N164="základní",J164,0)</f>
        <v>0</v>
      </c>
      <c r="BF164" s="144">
        <f>IF(N164="snížená",J164,0)</f>
        <v>0</v>
      </c>
      <c r="BG164" s="144">
        <f>IF(N164="zákl. přenesená",J164,0)</f>
        <v>0</v>
      </c>
      <c r="BH164" s="144">
        <f>IF(N164="sníž. přenesená",J164,0)</f>
        <v>0</v>
      </c>
      <c r="BI164" s="144">
        <f>IF(N164="nulová",J164,0)</f>
        <v>0</v>
      </c>
      <c r="BJ164" s="17" t="s">
        <v>77</v>
      </c>
      <c r="BK164" s="144">
        <f>ROUND(I164*H164,2)</f>
        <v>0</v>
      </c>
      <c r="BL164" s="17" t="s">
        <v>104</v>
      </c>
      <c r="BM164" s="143" t="s">
        <v>143</v>
      </c>
    </row>
    <row r="165" spans="2:65" s="1" customFormat="1" hidden="1" x14ac:dyDescent="0.2">
      <c r="B165" s="31"/>
      <c r="D165" s="146"/>
      <c r="F165" s="172"/>
      <c r="I165" s="173"/>
      <c r="L165" s="31"/>
      <c r="M165" s="174"/>
      <c r="T165" s="55"/>
      <c r="AT165" s="17" t="s">
        <v>160</v>
      </c>
      <c r="AU165" s="17" t="s">
        <v>79</v>
      </c>
    </row>
    <row r="166" spans="2:65" s="1" customFormat="1" ht="367.5" hidden="1" customHeight="1" x14ac:dyDescent="0.2">
      <c r="B166" s="131"/>
      <c r="C166" s="182"/>
      <c r="D166" s="182"/>
      <c r="E166" s="183"/>
      <c r="F166" s="188"/>
      <c r="G166" s="185"/>
      <c r="H166" s="198"/>
      <c r="I166" s="137"/>
      <c r="J166" s="200"/>
      <c r="K166" s="188"/>
      <c r="L166" s="31"/>
      <c r="M166" s="139" t="s">
        <v>1</v>
      </c>
      <c r="N166" s="140" t="s">
        <v>36</v>
      </c>
      <c r="P166" s="141">
        <f>O166*H166</f>
        <v>0</v>
      </c>
      <c r="Q166" s="141">
        <v>0</v>
      </c>
      <c r="R166" s="141">
        <f>Q166*H166</f>
        <v>0</v>
      </c>
      <c r="S166" s="141">
        <v>0</v>
      </c>
      <c r="T166" s="142">
        <f>S166*H166</f>
        <v>0</v>
      </c>
      <c r="AR166" s="143" t="s">
        <v>104</v>
      </c>
      <c r="AT166" s="143" t="s">
        <v>103</v>
      </c>
      <c r="AU166" s="143" t="s">
        <v>79</v>
      </c>
      <c r="AY166" s="17" t="s">
        <v>102</v>
      </c>
      <c r="BE166" s="144">
        <f>IF(N166="základní",J166,0)</f>
        <v>0</v>
      </c>
      <c r="BF166" s="144">
        <f>IF(N166="snížená",J166,0)</f>
        <v>0</v>
      </c>
      <c r="BG166" s="144">
        <f>IF(N166="zákl. přenesená",J166,0)</f>
        <v>0</v>
      </c>
      <c r="BH166" s="144">
        <f>IF(N166="sníž. přenesená",J166,0)</f>
        <v>0</v>
      </c>
      <c r="BI166" s="144">
        <f>IF(N166="nulová",J166,0)</f>
        <v>0</v>
      </c>
      <c r="BJ166" s="17" t="s">
        <v>77</v>
      </c>
      <c r="BK166" s="144">
        <f>ROUND(I166*H166,2)</f>
        <v>0</v>
      </c>
      <c r="BL166" s="17" t="s">
        <v>104</v>
      </c>
      <c r="BM166" s="143" t="s">
        <v>146</v>
      </c>
    </row>
    <row r="167" spans="2:65" s="11" customFormat="1" ht="25.95" customHeight="1" x14ac:dyDescent="0.25">
      <c r="B167" s="119"/>
      <c r="D167" s="120"/>
      <c r="E167" s="121" t="s">
        <v>222</v>
      </c>
      <c r="F167" s="121" t="s">
        <v>265</v>
      </c>
      <c r="I167" s="122"/>
      <c r="J167" s="123">
        <f>BK167</f>
        <v>0</v>
      </c>
      <c r="L167" s="119"/>
      <c r="M167" s="124"/>
      <c r="P167" s="125">
        <f>P168</f>
        <v>0</v>
      </c>
      <c r="R167" s="125">
        <f>R168</f>
        <v>0</v>
      </c>
      <c r="T167" s="126">
        <f>T168</f>
        <v>0</v>
      </c>
      <c r="AR167" s="120" t="s">
        <v>77</v>
      </c>
      <c r="AT167" s="127" t="s">
        <v>69</v>
      </c>
      <c r="AU167" s="127" t="s">
        <v>70</v>
      </c>
      <c r="AY167" s="120" t="s">
        <v>102</v>
      </c>
      <c r="BK167" s="128">
        <f>BK168</f>
        <v>0</v>
      </c>
    </row>
    <row r="168" spans="2:65" s="11" customFormat="1" ht="3" customHeight="1" x14ac:dyDescent="0.25">
      <c r="B168" s="119"/>
      <c r="D168" s="120"/>
      <c r="E168" s="129"/>
      <c r="F168" s="129"/>
      <c r="I168" s="122"/>
      <c r="J168" s="130"/>
      <c r="L168" s="119"/>
      <c r="M168" s="124"/>
      <c r="P168" s="125">
        <f>SUM(P169:P174)</f>
        <v>0</v>
      </c>
      <c r="R168" s="125">
        <f>SUM(R169:R174)</f>
        <v>0</v>
      </c>
      <c r="T168" s="126">
        <f>SUM(T169:T174)</f>
        <v>0</v>
      </c>
      <c r="AR168" s="120" t="s">
        <v>77</v>
      </c>
      <c r="AT168" s="127" t="s">
        <v>69</v>
      </c>
      <c r="AU168" s="127" t="s">
        <v>77</v>
      </c>
      <c r="AY168" s="120" t="s">
        <v>102</v>
      </c>
      <c r="BK168" s="128">
        <f>SUM(BK169:BK174)</f>
        <v>0</v>
      </c>
    </row>
    <row r="169" spans="2:65" s="1" customFormat="1" ht="82.2" customHeight="1" x14ac:dyDescent="0.2">
      <c r="B169" s="131"/>
      <c r="C169" s="182">
        <v>4</v>
      </c>
      <c r="D169" s="182"/>
      <c r="E169" s="183"/>
      <c r="F169" s="188" t="s">
        <v>285</v>
      </c>
      <c r="G169" s="185" t="s">
        <v>163</v>
      </c>
      <c r="H169" s="198">
        <v>1</v>
      </c>
      <c r="I169" s="137"/>
      <c r="J169" s="200">
        <f>ROUND(I169*H169,2)</f>
        <v>0</v>
      </c>
      <c r="K169" s="188" t="s">
        <v>1</v>
      </c>
      <c r="L169" s="31"/>
      <c r="M169" s="139" t="s">
        <v>1</v>
      </c>
      <c r="N169" s="140" t="s">
        <v>36</v>
      </c>
      <c r="P169" s="141">
        <f>O169*H169</f>
        <v>0</v>
      </c>
      <c r="Q169" s="141">
        <v>0</v>
      </c>
      <c r="R169" s="141">
        <f>Q169*H169</f>
        <v>0</v>
      </c>
      <c r="S169" s="141">
        <v>0</v>
      </c>
      <c r="T169" s="142">
        <f>S169*H169</f>
        <v>0</v>
      </c>
      <c r="AR169" s="143" t="s">
        <v>104</v>
      </c>
      <c r="AT169" s="143" t="s">
        <v>103</v>
      </c>
      <c r="AU169" s="143" t="s">
        <v>79</v>
      </c>
      <c r="AY169" s="17" t="s">
        <v>102</v>
      </c>
      <c r="BE169" s="144">
        <f>IF(N169="základní",J169,0)</f>
        <v>0</v>
      </c>
      <c r="BF169" s="144">
        <f>IF(N169="snížená",J169,0)</f>
        <v>0</v>
      </c>
      <c r="BG169" s="144">
        <f>IF(N169="zákl. přenesená",J169,0)</f>
        <v>0</v>
      </c>
      <c r="BH169" s="144">
        <f>IF(N169="sníž. přenesená",J169,0)</f>
        <v>0</v>
      </c>
      <c r="BI169" s="144">
        <f>IF(N169="nulová",J169,0)</f>
        <v>0</v>
      </c>
      <c r="BJ169" s="17" t="s">
        <v>77</v>
      </c>
      <c r="BK169" s="144">
        <f>ROUND(I169*H169,2)</f>
        <v>0</v>
      </c>
      <c r="BL169" s="17" t="s">
        <v>104</v>
      </c>
      <c r="BM169" s="143" t="s">
        <v>149</v>
      </c>
    </row>
    <row r="170" spans="2:65" s="1" customFormat="1" x14ac:dyDescent="0.2">
      <c r="B170" s="31"/>
      <c r="D170" s="146"/>
      <c r="F170" s="172"/>
      <c r="I170" s="173"/>
      <c r="L170" s="31"/>
      <c r="M170" s="174"/>
      <c r="T170" s="55"/>
      <c r="AT170" s="17" t="s">
        <v>160</v>
      </c>
      <c r="AU170" s="17" t="s">
        <v>79</v>
      </c>
    </row>
    <row r="171" spans="2:65" s="1" customFormat="1" ht="37.950000000000003" hidden="1" customHeight="1" x14ac:dyDescent="0.2">
      <c r="B171" s="131"/>
      <c r="C171" s="182">
        <v>12</v>
      </c>
      <c r="D171" s="182"/>
      <c r="E171" s="183"/>
      <c r="F171" s="188"/>
      <c r="G171" s="185" t="s">
        <v>199</v>
      </c>
      <c r="H171" s="198">
        <v>12</v>
      </c>
      <c r="I171" s="137"/>
      <c r="J171" s="200">
        <f>ROUND(I171*H171,2)</f>
        <v>0</v>
      </c>
      <c r="K171" s="188" t="s">
        <v>1</v>
      </c>
      <c r="L171" s="31"/>
      <c r="M171" s="139" t="s">
        <v>1</v>
      </c>
      <c r="N171" s="140" t="s">
        <v>36</v>
      </c>
      <c r="P171" s="141">
        <f>O171*H171</f>
        <v>0</v>
      </c>
      <c r="Q171" s="141">
        <v>0</v>
      </c>
      <c r="R171" s="141">
        <f>Q171*H171</f>
        <v>0</v>
      </c>
      <c r="S171" s="141">
        <v>0</v>
      </c>
      <c r="T171" s="142">
        <f>S171*H171</f>
        <v>0</v>
      </c>
      <c r="AR171" s="143" t="s">
        <v>104</v>
      </c>
      <c r="AT171" s="143" t="s">
        <v>103</v>
      </c>
      <c r="AU171" s="143" t="s">
        <v>79</v>
      </c>
      <c r="AY171" s="17" t="s">
        <v>102</v>
      </c>
      <c r="BE171" s="144">
        <f>IF(N171="základní",J171,0)</f>
        <v>0</v>
      </c>
      <c r="BF171" s="144">
        <f>IF(N171="snížená",J171,0)</f>
        <v>0</v>
      </c>
      <c r="BG171" s="144">
        <f>IF(N171="zákl. přenesená",J171,0)</f>
        <v>0</v>
      </c>
      <c r="BH171" s="144">
        <f>IF(N171="sníž. přenesená",J171,0)</f>
        <v>0</v>
      </c>
      <c r="BI171" s="144">
        <f>IF(N171="nulová",J171,0)</f>
        <v>0</v>
      </c>
      <c r="BJ171" s="17" t="s">
        <v>77</v>
      </c>
      <c r="BK171" s="144">
        <f>ROUND(I171*H171,2)</f>
        <v>0</v>
      </c>
      <c r="BL171" s="17" t="s">
        <v>104</v>
      </c>
      <c r="BM171" s="143" t="s">
        <v>152</v>
      </c>
    </row>
    <row r="172" spans="2:65" s="1" customFormat="1" ht="24.15" hidden="1" customHeight="1" x14ac:dyDescent="0.2">
      <c r="B172" s="131"/>
      <c r="C172" s="182">
        <v>13</v>
      </c>
      <c r="D172" s="182"/>
      <c r="E172" s="183"/>
      <c r="F172" s="188"/>
      <c r="G172" s="185" t="s">
        <v>199</v>
      </c>
      <c r="H172" s="198">
        <v>4</v>
      </c>
      <c r="I172" s="137"/>
      <c r="J172" s="200">
        <f>ROUND(I172*H172,2)</f>
        <v>0</v>
      </c>
      <c r="K172" s="188" t="s">
        <v>1</v>
      </c>
      <c r="L172" s="31"/>
      <c r="M172" s="139" t="s">
        <v>1</v>
      </c>
      <c r="N172" s="140" t="s">
        <v>36</v>
      </c>
      <c r="P172" s="141">
        <f>O172*H172</f>
        <v>0</v>
      </c>
      <c r="Q172" s="141">
        <v>0</v>
      </c>
      <c r="R172" s="141">
        <f>Q172*H172</f>
        <v>0</v>
      </c>
      <c r="S172" s="141">
        <v>0</v>
      </c>
      <c r="T172" s="142">
        <f>S172*H172</f>
        <v>0</v>
      </c>
      <c r="AR172" s="143" t="s">
        <v>104</v>
      </c>
      <c r="AT172" s="143" t="s">
        <v>103</v>
      </c>
      <c r="AU172" s="143" t="s">
        <v>79</v>
      </c>
      <c r="AY172" s="17" t="s">
        <v>102</v>
      </c>
      <c r="BE172" s="144">
        <f>IF(N172="základní",J172,0)</f>
        <v>0</v>
      </c>
      <c r="BF172" s="144">
        <f>IF(N172="snížená",J172,0)</f>
        <v>0</v>
      </c>
      <c r="BG172" s="144">
        <f>IF(N172="zákl. přenesená",J172,0)</f>
        <v>0</v>
      </c>
      <c r="BH172" s="144">
        <f>IF(N172="sníž. přenesená",J172,0)</f>
        <v>0</v>
      </c>
      <c r="BI172" s="144">
        <f>IF(N172="nulová",J172,0)</f>
        <v>0</v>
      </c>
      <c r="BJ172" s="17" t="s">
        <v>77</v>
      </c>
      <c r="BK172" s="144">
        <f>ROUND(I172*H172,2)</f>
        <v>0</v>
      </c>
      <c r="BL172" s="17" t="s">
        <v>104</v>
      </c>
      <c r="BM172" s="143" t="s">
        <v>155</v>
      </c>
    </row>
    <row r="173" spans="2:65" s="1" customFormat="1" hidden="1" x14ac:dyDescent="0.2">
      <c r="B173" s="31"/>
      <c r="D173" s="146"/>
      <c r="F173" s="172"/>
      <c r="I173" s="173"/>
      <c r="L173" s="31"/>
      <c r="M173" s="174"/>
      <c r="T173" s="55"/>
      <c r="AT173" s="17" t="s">
        <v>160</v>
      </c>
      <c r="AU173" s="17" t="s">
        <v>79</v>
      </c>
    </row>
    <row r="174" spans="2:65" s="1" customFormat="1" ht="44.25" hidden="1" customHeight="1" x14ac:dyDescent="0.2">
      <c r="B174" s="131"/>
      <c r="C174" s="182">
        <v>14</v>
      </c>
      <c r="D174" s="182"/>
      <c r="E174" s="183"/>
      <c r="F174" s="188"/>
      <c r="G174" s="185" t="s">
        <v>199</v>
      </c>
      <c r="H174" s="198">
        <v>4</v>
      </c>
      <c r="I174" s="137"/>
      <c r="J174" s="200">
        <f>ROUND(I174*H174,2)</f>
        <v>0</v>
      </c>
      <c r="K174" s="188" t="s">
        <v>1</v>
      </c>
      <c r="L174" s="31"/>
      <c r="M174" s="175" t="s">
        <v>1</v>
      </c>
      <c r="N174" s="176" t="s">
        <v>36</v>
      </c>
      <c r="O174" s="177"/>
      <c r="P174" s="178">
        <f>O174*H174</f>
        <v>0</v>
      </c>
      <c r="Q174" s="178">
        <v>0</v>
      </c>
      <c r="R174" s="178">
        <f>Q174*H174</f>
        <v>0</v>
      </c>
      <c r="S174" s="178">
        <v>0</v>
      </c>
      <c r="T174" s="179">
        <f>S174*H174</f>
        <v>0</v>
      </c>
      <c r="AR174" s="143" t="s">
        <v>104</v>
      </c>
      <c r="AT174" s="143" t="s">
        <v>103</v>
      </c>
      <c r="AU174" s="143" t="s">
        <v>79</v>
      </c>
      <c r="AY174" s="17" t="s">
        <v>102</v>
      </c>
      <c r="BE174" s="144">
        <f>IF(N174="základní",J174,0)</f>
        <v>0</v>
      </c>
      <c r="BF174" s="144">
        <f>IF(N174="snížená",J174,0)</f>
        <v>0</v>
      </c>
      <c r="BG174" s="144">
        <f>IF(N174="zákl. přenesená",J174,0)</f>
        <v>0</v>
      </c>
      <c r="BH174" s="144">
        <f>IF(N174="sníž. přenesená",J174,0)</f>
        <v>0</v>
      </c>
      <c r="BI174" s="144">
        <f>IF(N174="nulová",J174,0)</f>
        <v>0</v>
      </c>
      <c r="BJ174" s="17" t="s">
        <v>77</v>
      </c>
      <c r="BK174" s="144">
        <f>ROUND(I174*H174,2)</f>
        <v>0</v>
      </c>
      <c r="BL174" s="17" t="s">
        <v>104</v>
      </c>
      <c r="BM174" s="143" t="s">
        <v>158</v>
      </c>
    </row>
    <row r="175" spans="2:65" s="11" customFormat="1" ht="25.95" customHeight="1" x14ac:dyDescent="0.25">
      <c r="B175" s="119"/>
      <c r="D175" s="120"/>
      <c r="E175" s="121" t="s">
        <v>223</v>
      </c>
      <c r="F175" s="121" t="s">
        <v>229</v>
      </c>
      <c r="I175" s="122"/>
      <c r="J175" s="123">
        <f>BK175</f>
        <v>0</v>
      </c>
      <c r="L175" s="119"/>
      <c r="M175" s="124"/>
      <c r="P175" s="125">
        <f>P176</f>
        <v>0</v>
      </c>
      <c r="R175" s="125">
        <f>R176</f>
        <v>0</v>
      </c>
      <c r="T175" s="126">
        <f>T176</f>
        <v>0</v>
      </c>
      <c r="AR175" s="120" t="s">
        <v>77</v>
      </c>
      <c r="AT175" s="127" t="s">
        <v>69</v>
      </c>
      <c r="AU175" s="127" t="s">
        <v>70</v>
      </c>
      <c r="AY175" s="120" t="s">
        <v>102</v>
      </c>
      <c r="BK175" s="128">
        <f>BK176</f>
        <v>0</v>
      </c>
    </row>
    <row r="176" spans="2:65" s="11" customFormat="1" ht="3" customHeight="1" x14ac:dyDescent="0.25">
      <c r="B176" s="119"/>
      <c r="D176" s="120"/>
      <c r="E176" s="129"/>
      <c r="F176" s="129"/>
      <c r="I176" s="122"/>
      <c r="J176" s="130"/>
      <c r="L176" s="119"/>
      <c r="M176" s="124"/>
      <c r="P176" s="125">
        <f>SUM(P177:P182)</f>
        <v>0</v>
      </c>
      <c r="R176" s="125">
        <f>SUM(R177:R182)</f>
        <v>0</v>
      </c>
      <c r="T176" s="126">
        <f>SUM(T177:T182)</f>
        <v>0</v>
      </c>
      <c r="AR176" s="120" t="s">
        <v>77</v>
      </c>
      <c r="AT176" s="127" t="s">
        <v>69</v>
      </c>
      <c r="AU176" s="127" t="s">
        <v>77</v>
      </c>
      <c r="AY176" s="120" t="s">
        <v>102</v>
      </c>
      <c r="BK176" s="128">
        <f>SUM(BK177:BK182)</f>
        <v>0</v>
      </c>
    </row>
    <row r="177" spans="2:65" s="1" customFormat="1" ht="24.15" customHeight="1" x14ac:dyDescent="0.2">
      <c r="B177" s="131"/>
      <c r="C177" s="182">
        <v>5</v>
      </c>
      <c r="D177" s="182"/>
      <c r="E177" s="183"/>
      <c r="F177" s="188" t="s">
        <v>244</v>
      </c>
      <c r="G177" s="185" t="s">
        <v>163</v>
      </c>
      <c r="H177" s="198">
        <v>1</v>
      </c>
      <c r="I177" s="137"/>
      <c r="J177" s="200">
        <f>ROUND(I177*H177,2)</f>
        <v>0</v>
      </c>
      <c r="K177" s="188" t="s">
        <v>1</v>
      </c>
      <c r="L177" s="31"/>
      <c r="M177" s="139" t="s">
        <v>1</v>
      </c>
      <c r="N177" s="140" t="s">
        <v>36</v>
      </c>
      <c r="P177" s="141">
        <f>O177*H177</f>
        <v>0</v>
      </c>
      <c r="Q177" s="141">
        <v>0</v>
      </c>
      <c r="R177" s="141">
        <f>Q177*H177</f>
        <v>0</v>
      </c>
      <c r="S177" s="141">
        <v>0</v>
      </c>
      <c r="T177" s="142">
        <f>S177*H177</f>
        <v>0</v>
      </c>
      <c r="AR177" s="143" t="s">
        <v>104</v>
      </c>
      <c r="AT177" s="143" t="s">
        <v>103</v>
      </c>
      <c r="AU177" s="143" t="s">
        <v>79</v>
      </c>
      <c r="AY177" s="17" t="s">
        <v>102</v>
      </c>
      <c r="BE177" s="144">
        <f>IF(N177="základní",J177,0)</f>
        <v>0</v>
      </c>
      <c r="BF177" s="144">
        <f>IF(N177="snížená",J177,0)</f>
        <v>0</v>
      </c>
      <c r="BG177" s="144">
        <f>IF(N177="zákl. přenesená",J177,0)</f>
        <v>0</v>
      </c>
      <c r="BH177" s="144">
        <f>IF(N177="sníž. přenesená",J177,0)</f>
        <v>0</v>
      </c>
      <c r="BI177" s="144">
        <f>IF(N177="nulová",J177,0)</f>
        <v>0</v>
      </c>
      <c r="BJ177" s="17" t="s">
        <v>77</v>
      </c>
      <c r="BK177" s="144">
        <f>ROUND(I177*H177,2)</f>
        <v>0</v>
      </c>
      <c r="BL177" s="17" t="s">
        <v>104</v>
      </c>
      <c r="BM177" s="143" t="s">
        <v>149</v>
      </c>
    </row>
    <row r="178" spans="2:65" s="1" customFormat="1" x14ac:dyDescent="0.2">
      <c r="B178" s="31"/>
      <c r="D178" s="146"/>
      <c r="F178" s="172"/>
      <c r="I178" s="173"/>
      <c r="L178" s="31"/>
      <c r="M178" s="174"/>
      <c r="T178" s="55"/>
      <c r="AT178" s="17" t="s">
        <v>160</v>
      </c>
      <c r="AU178" s="17" t="s">
        <v>79</v>
      </c>
    </row>
    <row r="179" spans="2:65" s="1" customFormat="1" ht="37.950000000000003" hidden="1" customHeight="1" x14ac:dyDescent="0.2">
      <c r="B179" s="131"/>
      <c r="C179" s="182"/>
      <c r="D179" s="182"/>
      <c r="E179" s="183"/>
      <c r="F179" s="188"/>
      <c r="G179" s="185"/>
      <c r="H179" s="198"/>
      <c r="I179" s="137"/>
      <c r="J179" s="200"/>
      <c r="K179" s="188"/>
      <c r="L179" s="31"/>
      <c r="M179" s="139" t="s">
        <v>1</v>
      </c>
      <c r="N179" s="140" t="s">
        <v>36</v>
      </c>
      <c r="P179" s="141">
        <f>O179*H179</f>
        <v>0</v>
      </c>
      <c r="Q179" s="141">
        <v>0</v>
      </c>
      <c r="R179" s="141">
        <f>Q179*H179</f>
        <v>0</v>
      </c>
      <c r="S179" s="141">
        <v>0</v>
      </c>
      <c r="T179" s="142">
        <f>S179*H179</f>
        <v>0</v>
      </c>
      <c r="AR179" s="143" t="s">
        <v>104</v>
      </c>
      <c r="AT179" s="143" t="s">
        <v>103</v>
      </c>
      <c r="AU179" s="143" t="s">
        <v>79</v>
      </c>
      <c r="AY179" s="17" t="s">
        <v>102</v>
      </c>
      <c r="BE179" s="144">
        <f>IF(N179="základní",J179,0)</f>
        <v>0</v>
      </c>
      <c r="BF179" s="144">
        <f>IF(N179="snížená",J179,0)</f>
        <v>0</v>
      </c>
      <c r="BG179" s="144">
        <f>IF(N179="zákl. přenesená",J179,0)</f>
        <v>0</v>
      </c>
      <c r="BH179" s="144">
        <f>IF(N179="sníž. přenesená",J179,0)</f>
        <v>0</v>
      </c>
      <c r="BI179" s="144">
        <f>IF(N179="nulová",J179,0)</f>
        <v>0</v>
      </c>
      <c r="BJ179" s="17" t="s">
        <v>77</v>
      </c>
      <c r="BK179" s="144">
        <f>ROUND(I179*H179,2)</f>
        <v>0</v>
      </c>
      <c r="BL179" s="17" t="s">
        <v>104</v>
      </c>
      <c r="BM179" s="143" t="s">
        <v>152</v>
      </c>
    </row>
    <row r="180" spans="2:65" s="1" customFormat="1" ht="24.15" hidden="1" customHeight="1" x14ac:dyDescent="0.2">
      <c r="B180" s="131"/>
      <c r="C180" s="182"/>
      <c r="D180" s="182"/>
      <c r="E180" s="183"/>
      <c r="F180" s="188"/>
      <c r="G180" s="185"/>
      <c r="H180" s="198"/>
      <c r="I180" s="137"/>
      <c r="J180" s="200"/>
      <c r="K180" s="188"/>
      <c r="L180" s="31"/>
      <c r="M180" s="139" t="s">
        <v>1</v>
      </c>
      <c r="N180" s="140" t="s">
        <v>36</v>
      </c>
      <c r="P180" s="141">
        <f>O180*H180</f>
        <v>0</v>
      </c>
      <c r="Q180" s="141">
        <v>0</v>
      </c>
      <c r="R180" s="141">
        <f>Q180*H180</f>
        <v>0</v>
      </c>
      <c r="S180" s="141">
        <v>0</v>
      </c>
      <c r="T180" s="142">
        <f>S180*H180</f>
        <v>0</v>
      </c>
      <c r="AR180" s="143" t="s">
        <v>104</v>
      </c>
      <c r="AT180" s="143" t="s">
        <v>103</v>
      </c>
      <c r="AU180" s="143" t="s">
        <v>79</v>
      </c>
      <c r="AY180" s="17" t="s">
        <v>102</v>
      </c>
      <c r="BE180" s="144">
        <f>IF(N180="základní",J180,0)</f>
        <v>0</v>
      </c>
      <c r="BF180" s="144">
        <f>IF(N180="snížená",J180,0)</f>
        <v>0</v>
      </c>
      <c r="BG180" s="144">
        <f>IF(N180="zákl. přenesená",J180,0)</f>
        <v>0</v>
      </c>
      <c r="BH180" s="144">
        <f>IF(N180="sníž. přenesená",J180,0)</f>
        <v>0</v>
      </c>
      <c r="BI180" s="144">
        <f>IF(N180="nulová",J180,0)</f>
        <v>0</v>
      </c>
      <c r="BJ180" s="17" t="s">
        <v>77</v>
      </c>
      <c r="BK180" s="144">
        <f>ROUND(I180*H180,2)</f>
        <v>0</v>
      </c>
      <c r="BL180" s="17" t="s">
        <v>104</v>
      </c>
      <c r="BM180" s="143" t="s">
        <v>155</v>
      </c>
    </row>
    <row r="181" spans="2:65" s="1" customFormat="1" hidden="1" x14ac:dyDescent="0.2">
      <c r="B181" s="31"/>
      <c r="D181" s="146"/>
      <c r="F181" s="172"/>
      <c r="I181" s="173"/>
      <c r="L181" s="31"/>
      <c r="M181" s="174"/>
      <c r="T181" s="55"/>
      <c r="AT181" s="17" t="s">
        <v>160</v>
      </c>
      <c r="AU181" s="17" t="s">
        <v>79</v>
      </c>
    </row>
    <row r="182" spans="2:65" s="1" customFormat="1" ht="44.25" hidden="1" customHeight="1" x14ac:dyDescent="0.2">
      <c r="B182" s="131"/>
      <c r="C182" s="182"/>
      <c r="D182" s="182"/>
      <c r="E182" s="183"/>
      <c r="F182" s="188"/>
      <c r="G182" s="185"/>
      <c r="H182" s="198"/>
      <c r="I182" s="137"/>
      <c r="J182" s="200"/>
      <c r="K182" s="188"/>
      <c r="L182" s="31"/>
      <c r="M182" s="175" t="s">
        <v>1</v>
      </c>
      <c r="N182" s="176" t="s">
        <v>36</v>
      </c>
      <c r="O182" s="177"/>
      <c r="P182" s="178">
        <f>O182*H182</f>
        <v>0</v>
      </c>
      <c r="Q182" s="178">
        <v>0</v>
      </c>
      <c r="R182" s="178">
        <f>Q182*H182</f>
        <v>0</v>
      </c>
      <c r="S182" s="178">
        <v>0</v>
      </c>
      <c r="T182" s="179">
        <f>S182*H182</f>
        <v>0</v>
      </c>
      <c r="AR182" s="143" t="s">
        <v>104</v>
      </c>
      <c r="AT182" s="143" t="s">
        <v>103</v>
      </c>
      <c r="AU182" s="143" t="s">
        <v>79</v>
      </c>
      <c r="AY182" s="17" t="s">
        <v>102</v>
      </c>
      <c r="BE182" s="144">
        <f>IF(N182="základní",J182,0)</f>
        <v>0</v>
      </c>
      <c r="BF182" s="144">
        <f>IF(N182="snížená",J182,0)</f>
        <v>0</v>
      </c>
      <c r="BG182" s="144">
        <f>IF(N182="zákl. přenesená",J182,0)</f>
        <v>0</v>
      </c>
      <c r="BH182" s="144">
        <f>IF(N182="sníž. přenesená",J182,0)</f>
        <v>0</v>
      </c>
      <c r="BI182" s="144">
        <f>IF(N182="nulová",J182,0)</f>
        <v>0</v>
      </c>
      <c r="BJ182" s="17" t="s">
        <v>77</v>
      </c>
      <c r="BK182" s="144">
        <f>ROUND(I182*H182,2)</f>
        <v>0</v>
      </c>
      <c r="BL182" s="17" t="s">
        <v>104</v>
      </c>
      <c r="BM182" s="143" t="s">
        <v>158</v>
      </c>
    </row>
    <row r="183" spans="2:65" s="11" customFormat="1" ht="25.95" customHeight="1" x14ac:dyDescent="0.25">
      <c r="B183" s="119"/>
      <c r="D183" s="120"/>
      <c r="E183" s="121" t="s">
        <v>224</v>
      </c>
      <c r="F183" s="121" t="s">
        <v>228</v>
      </c>
      <c r="I183" s="122"/>
      <c r="J183" s="123">
        <f>BK183</f>
        <v>0</v>
      </c>
      <c r="L183" s="119"/>
      <c r="M183" s="124"/>
      <c r="P183" s="125">
        <f>P184</f>
        <v>0</v>
      </c>
      <c r="R183" s="125">
        <f>R184</f>
        <v>0</v>
      </c>
      <c r="T183" s="126">
        <f>T184</f>
        <v>0</v>
      </c>
      <c r="AR183" s="120" t="s">
        <v>77</v>
      </c>
      <c r="AT183" s="127" t="s">
        <v>69</v>
      </c>
      <c r="AU183" s="127" t="s">
        <v>70</v>
      </c>
      <c r="AY183" s="120" t="s">
        <v>102</v>
      </c>
      <c r="BK183" s="128">
        <f>BK184</f>
        <v>0</v>
      </c>
    </row>
    <row r="184" spans="2:65" s="11" customFormat="1" ht="3" customHeight="1" x14ac:dyDescent="0.25">
      <c r="B184" s="119"/>
      <c r="D184" s="120"/>
      <c r="E184" s="129"/>
      <c r="F184" s="129"/>
      <c r="I184" s="122"/>
      <c r="J184" s="130"/>
      <c r="L184" s="119"/>
      <c r="M184" s="124"/>
      <c r="P184" s="125">
        <f>SUM(P185:P190)</f>
        <v>0</v>
      </c>
      <c r="R184" s="125">
        <f>SUM(R185:R190)</f>
        <v>0</v>
      </c>
      <c r="T184" s="126">
        <f>SUM(T185:T190)</f>
        <v>0</v>
      </c>
      <c r="AR184" s="120" t="s">
        <v>77</v>
      </c>
      <c r="AT184" s="127" t="s">
        <v>69</v>
      </c>
      <c r="AU184" s="127" t="s">
        <v>77</v>
      </c>
      <c r="AY184" s="120" t="s">
        <v>102</v>
      </c>
      <c r="BK184" s="128">
        <f>SUM(BK185:BK190)</f>
        <v>0</v>
      </c>
    </row>
    <row r="185" spans="2:65" s="1" customFormat="1" ht="72" customHeight="1" x14ac:dyDescent="0.2">
      <c r="B185" s="131"/>
      <c r="C185" s="182">
        <v>6</v>
      </c>
      <c r="D185" s="182"/>
      <c r="E185" s="183"/>
      <c r="F185" s="188" t="s">
        <v>286</v>
      </c>
      <c r="G185" s="185" t="s">
        <v>163</v>
      </c>
      <c r="H185" s="198">
        <v>1</v>
      </c>
      <c r="I185" s="137"/>
      <c r="J185" s="200">
        <f>ROUND(I185*H185,2)</f>
        <v>0</v>
      </c>
      <c r="K185" s="188" t="s">
        <v>1</v>
      </c>
      <c r="L185" s="31"/>
      <c r="M185" s="139" t="s">
        <v>1</v>
      </c>
      <c r="N185" s="140" t="s">
        <v>36</v>
      </c>
      <c r="P185" s="141">
        <f>O185*H185</f>
        <v>0</v>
      </c>
      <c r="Q185" s="141">
        <v>0</v>
      </c>
      <c r="R185" s="141">
        <f>Q185*H185</f>
        <v>0</v>
      </c>
      <c r="S185" s="141">
        <v>0</v>
      </c>
      <c r="T185" s="142">
        <f>S185*H185</f>
        <v>0</v>
      </c>
      <c r="AR185" s="143" t="s">
        <v>104</v>
      </c>
      <c r="AT185" s="143" t="s">
        <v>103</v>
      </c>
      <c r="AU185" s="143" t="s">
        <v>79</v>
      </c>
      <c r="AY185" s="17" t="s">
        <v>102</v>
      </c>
      <c r="BE185" s="144">
        <f>IF(N185="základní",J185,0)</f>
        <v>0</v>
      </c>
      <c r="BF185" s="144">
        <f>IF(N185="snížená",J185,0)</f>
        <v>0</v>
      </c>
      <c r="BG185" s="144">
        <f>IF(N185="zákl. přenesená",J185,0)</f>
        <v>0</v>
      </c>
      <c r="BH185" s="144">
        <f>IF(N185="sníž. přenesená",J185,0)</f>
        <v>0</v>
      </c>
      <c r="BI185" s="144">
        <f>IF(N185="nulová",J185,0)</f>
        <v>0</v>
      </c>
      <c r="BJ185" s="17" t="s">
        <v>77</v>
      </c>
      <c r="BK185" s="144">
        <f>ROUND(I185*H185,2)</f>
        <v>0</v>
      </c>
      <c r="BL185" s="17" t="s">
        <v>104</v>
      </c>
      <c r="BM185" s="143" t="s">
        <v>149</v>
      </c>
    </row>
    <row r="186" spans="2:65" s="1" customFormat="1" hidden="1" x14ac:dyDescent="0.2">
      <c r="B186" s="31"/>
      <c r="D186" s="146"/>
      <c r="F186" s="172"/>
      <c r="I186" s="173"/>
      <c r="L186" s="31"/>
      <c r="M186" s="174"/>
      <c r="T186" s="55"/>
      <c r="AT186" s="17" t="s">
        <v>160</v>
      </c>
      <c r="AU186" s="17" t="s">
        <v>79</v>
      </c>
    </row>
    <row r="187" spans="2:65" s="1" customFormat="1" ht="37.950000000000003" hidden="1" customHeight="1" x14ac:dyDescent="0.2">
      <c r="B187" s="131"/>
      <c r="C187" s="182">
        <v>17</v>
      </c>
      <c r="D187" s="182"/>
      <c r="E187" s="183"/>
      <c r="F187" s="188"/>
      <c r="G187" s="185" t="s">
        <v>199</v>
      </c>
      <c r="H187" s="198">
        <v>4</v>
      </c>
      <c r="I187" s="137"/>
      <c r="J187" s="200">
        <f>ROUND(I187*H187,2)</f>
        <v>0</v>
      </c>
      <c r="K187" s="188" t="s">
        <v>1</v>
      </c>
      <c r="L187" s="31"/>
      <c r="M187" s="139" t="s">
        <v>1</v>
      </c>
      <c r="N187" s="140" t="s">
        <v>36</v>
      </c>
      <c r="P187" s="141">
        <f>O187*H187</f>
        <v>0</v>
      </c>
      <c r="Q187" s="141">
        <v>0</v>
      </c>
      <c r="R187" s="141">
        <f>Q187*H187</f>
        <v>0</v>
      </c>
      <c r="S187" s="141">
        <v>0</v>
      </c>
      <c r="T187" s="142">
        <f>S187*H187</f>
        <v>0</v>
      </c>
      <c r="AR187" s="143" t="s">
        <v>104</v>
      </c>
      <c r="AT187" s="143" t="s">
        <v>103</v>
      </c>
      <c r="AU187" s="143" t="s">
        <v>79</v>
      </c>
      <c r="AY187" s="17" t="s">
        <v>102</v>
      </c>
      <c r="BE187" s="144">
        <f>IF(N187="základní",J187,0)</f>
        <v>0</v>
      </c>
      <c r="BF187" s="144">
        <f>IF(N187="snížená",J187,0)</f>
        <v>0</v>
      </c>
      <c r="BG187" s="144">
        <f>IF(N187="zákl. přenesená",J187,0)</f>
        <v>0</v>
      </c>
      <c r="BH187" s="144">
        <f>IF(N187="sníž. přenesená",J187,0)</f>
        <v>0</v>
      </c>
      <c r="BI187" s="144">
        <f>IF(N187="nulová",J187,0)</f>
        <v>0</v>
      </c>
      <c r="BJ187" s="17" t="s">
        <v>77</v>
      </c>
      <c r="BK187" s="144">
        <f>ROUND(I187*H187,2)</f>
        <v>0</v>
      </c>
      <c r="BL187" s="17" t="s">
        <v>104</v>
      </c>
      <c r="BM187" s="143" t="s">
        <v>152</v>
      </c>
    </row>
    <row r="188" spans="2:65" s="1" customFormat="1" ht="24.15" hidden="1" customHeight="1" x14ac:dyDescent="0.2">
      <c r="B188" s="131"/>
      <c r="C188" s="182">
        <v>18</v>
      </c>
      <c r="D188" s="182"/>
      <c r="E188" s="183"/>
      <c r="F188" s="188"/>
      <c r="G188" s="185" t="s">
        <v>199</v>
      </c>
      <c r="H188" s="198">
        <v>7</v>
      </c>
      <c r="I188" s="137"/>
      <c r="J188" s="200">
        <f>ROUND(I188*H188,2)</f>
        <v>0</v>
      </c>
      <c r="K188" s="188" t="s">
        <v>1</v>
      </c>
      <c r="L188" s="31"/>
      <c r="M188" s="139" t="s">
        <v>1</v>
      </c>
      <c r="N188" s="140" t="s">
        <v>36</v>
      </c>
      <c r="P188" s="141">
        <f>O188*H188</f>
        <v>0</v>
      </c>
      <c r="Q188" s="141">
        <v>0</v>
      </c>
      <c r="R188" s="141">
        <f>Q188*H188</f>
        <v>0</v>
      </c>
      <c r="S188" s="141">
        <v>0</v>
      </c>
      <c r="T188" s="142">
        <f>S188*H188</f>
        <v>0</v>
      </c>
      <c r="AR188" s="143" t="s">
        <v>104</v>
      </c>
      <c r="AT188" s="143" t="s">
        <v>103</v>
      </c>
      <c r="AU188" s="143" t="s">
        <v>79</v>
      </c>
      <c r="AY188" s="17" t="s">
        <v>102</v>
      </c>
      <c r="BE188" s="144">
        <f>IF(N188="základní",J188,0)</f>
        <v>0</v>
      </c>
      <c r="BF188" s="144">
        <f>IF(N188="snížená",J188,0)</f>
        <v>0</v>
      </c>
      <c r="BG188" s="144">
        <f>IF(N188="zákl. přenesená",J188,0)</f>
        <v>0</v>
      </c>
      <c r="BH188" s="144">
        <f>IF(N188="sníž. přenesená",J188,0)</f>
        <v>0</v>
      </c>
      <c r="BI188" s="144">
        <f>IF(N188="nulová",J188,0)</f>
        <v>0</v>
      </c>
      <c r="BJ188" s="17" t="s">
        <v>77</v>
      </c>
      <c r="BK188" s="144">
        <f>ROUND(I188*H188,2)</f>
        <v>0</v>
      </c>
      <c r="BL188" s="17" t="s">
        <v>104</v>
      </c>
      <c r="BM188" s="143" t="s">
        <v>155</v>
      </c>
    </row>
    <row r="189" spans="2:65" s="1" customFormat="1" hidden="1" x14ac:dyDescent="0.2">
      <c r="B189" s="31"/>
      <c r="D189" s="146"/>
      <c r="F189" s="172"/>
      <c r="I189" s="173"/>
      <c r="L189" s="31"/>
      <c r="M189" s="174"/>
      <c r="T189" s="55"/>
      <c r="AT189" s="17" t="s">
        <v>160</v>
      </c>
      <c r="AU189" s="17" t="s">
        <v>79</v>
      </c>
    </row>
    <row r="190" spans="2:65" s="1" customFormat="1" ht="44.25" hidden="1" customHeight="1" x14ac:dyDescent="0.2">
      <c r="B190" s="131"/>
      <c r="C190" s="182">
        <v>19</v>
      </c>
      <c r="D190" s="182"/>
      <c r="E190" s="183"/>
      <c r="F190" s="188"/>
      <c r="G190" s="185" t="s">
        <v>199</v>
      </c>
      <c r="H190" s="198">
        <v>6</v>
      </c>
      <c r="I190" s="137"/>
      <c r="J190" s="200">
        <f>ROUND(I190*H190,2)</f>
        <v>0</v>
      </c>
      <c r="K190" s="188" t="s">
        <v>1</v>
      </c>
      <c r="L190" s="31"/>
      <c r="M190" s="175" t="s">
        <v>1</v>
      </c>
      <c r="N190" s="176" t="s">
        <v>36</v>
      </c>
      <c r="O190" s="177"/>
      <c r="P190" s="178">
        <f>O190*H190</f>
        <v>0</v>
      </c>
      <c r="Q190" s="178">
        <v>0</v>
      </c>
      <c r="R190" s="178">
        <f>Q190*H190</f>
        <v>0</v>
      </c>
      <c r="S190" s="178">
        <v>0</v>
      </c>
      <c r="T190" s="179">
        <f>S190*H190</f>
        <v>0</v>
      </c>
      <c r="AR190" s="143" t="s">
        <v>104</v>
      </c>
      <c r="AT190" s="143" t="s">
        <v>103</v>
      </c>
      <c r="AU190" s="143" t="s">
        <v>79</v>
      </c>
      <c r="AY190" s="17" t="s">
        <v>102</v>
      </c>
      <c r="BE190" s="144">
        <f>IF(N190="základní",J190,0)</f>
        <v>0</v>
      </c>
      <c r="BF190" s="144">
        <f>IF(N190="snížená",J190,0)</f>
        <v>0</v>
      </c>
      <c r="BG190" s="144">
        <f>IF(N190="zákl. přenesená",J190,0)</f>
        <v>0</v>
      </c>
      <c r="BH190" s="144">
        <f>IF(N190="sníž. přenesená",J190,0)</f>
        <v>0</v>
      </c>
      <c r="BI190" s="144">
        <f>IF(N190="nulová",J190,0)</f>
        <v>0</v>
      </c>
      <c r="BJ190" s="17" t="s">
        <v>77</v>
      </c>
      <c r="BK190" s="144">
        <f>ROUND(I190*H190,2)</f>
        <v>0</v>
      </c>
      <c r="BL190" s="17" t="s">
        <v>104</v>
      </c>
      <c r="BM190" s="143" t="s">
        <v>158</v>
      </c>
    </row>
    <row r="191" spans="2:65" s="11" customFormat="1" ht="25.95" customHeight="1" x14ac:dyDescent="0.25">
      <c r="B191" s="119"/>
      <c r="D191" s="120"/>
      <c r="E191" s="121" t="s">
        <v>225</v>
      </c>
      <c r="F191" s="121" t="s">
        <v>232</v>
      </c>
      <c r="I191" s="122"/>
      <c r="J191" s="123">
        <f>BK191</f>
        <v>0</v>
      </c>
      <c r="L191" s="119"/>
      <c r="M191" s="124"/>
      <c r="P191" s="125">
        <f>P192</f>
        <v>0</v>
      </c>
      <c r="R191" s="125">
        <f>R192</f>
        <v>0</v>
      </c>
      <c r="T191" s="126">
        <f>T192</f>
        <v>0</v>
      </c>
      <c r="AR191" s="120" t="s">
        <v>77</v>
      </c>
      <c r="AT191" s="127" t="s">
        <v>69</v>
      </c>
      <c r="AU191" s="127" t="s">
        <v>70</v>
      </c>
      <c r="AY191" s="120" t="s">
        <v>102</v>
      </c>
      <c r="BK191" s="128">
        <f>BK192</f>
        <v>0</v>
      </c>
    </row>
    <row r="192" spans="2:65" s="11" customFormat="1" ht="3" customHeight="1" x14ac:dyDescent="0.25">
      <c r="B192" s="119"/>
      <c r="D192" s="120"/>
      <c r="E192" s="129"/>
      <c r="F192" s="129"/>
      <c r="I192" s="122"/>
      <c r="J192" s="130"/>
      <c r="L192" s="119"/>
      <c r="M192" s="124"/>
      <c r="P192" s="125">
        <f>SUM(P193:P198)</f>
        <v>0</v>
      </c>
      <c r="R192" s="125">
        <f>SUM(R193:R198)</f>
        <v>0</v>
      </c>
      <c r="T192" s="126">
        <f>SUM(T193:T198)</f>
        <v>0</v>
      </c>
      <c r="AR192" s="120" t="s">
        <v>77</v>
      </c>
      <c r="AT192" s="127" t="s">
        <v>69</v>
      </c>
      <c r="AU192" s="127" t="s">
        <v>77</v>
      </c>
      <c r="AY192" s="120" t="s">
        <v>102</v>
      </c>
      <c r="BK192" s="128">
        <f>SUM(BK193:BK198)</f>
        <v>0</v>
      </c>
    </row>
    <row r="193" spans="2:65" s="1" customFormat="1" ht="82.8" customHeight="1" x14ac:dyDescent="0.2">
      <c r="B193" s="131"/>
      <c r="C193" s="182">
        <v>7</v>
      </c>
      <c r="D193" s="182"/>
      <c r="E193" s="183"/>
      <c r="F193" s="188" t="s">
        <v>287</v>
      </c>
      <c r="G193" s="185" t="s">
        <v>163</v>
      </c>
      <c r="H193" s="198">
        <v>1</v>
      </c>
      <c r="I193" s="137"/>
      <c r="J193" s="200">
        <f>ROUND(I193*H193,2)</f>
        <v>0</v>
      </c>
      <c r="K193" s="188" t="s">
        <v>1</v>
      </c>
      <c r="L193" s="31"/>
      <c r="M193" s="139" t="s">
        <v>1</v>
      </c>
      <c r="N193" s="140" t="s">
        <v>36</v>
      </c>
      <c r="P193" s="141">
        <f>O193*H193</f>
        <v>0</v>
      </c>
      <c r="Q193" s="141">
        <v>0</v>
      </c>
      <c r="R193" s="141">
        <f>Q193*H193</f>
        <v>0</v>
      </c>
      <c r="S193" s="141">
        <v>0</v>
      </c>
      <c r="T193" s="142">
        <f>S193*H193</f>
        <v>0</v>
      </c>
      <c r="AR193" s="143" t="s">
        <v>104</v>
      </c>
      <c r="AT193" s="143" t="s">
        <v>103</v>
      </c>
      <c r="AU193" s="143" t="s">
        <v>79</v>
      </c>
      <c r="AY193" s="17" t="s">
        <v>102</v>
      </c>
      <c r="BE193" s="144">
        <f>IF(N193="základní",J193,0)</f>
        <v>0</v>
      </c>
      <c r="BF193" s="144">
        <f>IF(N193="snížená",J193,0)</f>
        <v>0</v>
      </c>
      <c r="BG193" s="144">
        <f>IF(N193="zákl. přenesená",J193,0)</f>
        <v>0</v>
      </c>
      <c r="BH193" s="144">
        <f>IF(N193="sníž. přenesená",J193,0)</f>
        <v>0</v>
      </c>
      <c r="BI193" s="144">
        <f>IF(N193="nulová",J193,0)</f>
        <v>0</v>
      </c>
      <c r="BJ193" s="17" t="s">
        <v>77</v>
      </c>
      <c r="BK193" s="144">
        <f>ROUND(I193*H193,2)</f>
        <v>0</v>
      </c>
      <c r="BL193" s="17" t="s">
        <v>104</v>
      </c>
      <c r="BM193" s="143" t="s">
        <v>149</v>
      </c>
    </row>
    <row r="194" spans="2:65" s="1" customFormat="1" hidden="1" x14ac:dyDescent="0.2">
      <c r="B194" s="31"/>
      <c r="D194" s="146"/>
      <c r="F194" s="172"/>
      <c r="I194" s="173"/>
      <c r="L194" s="31"/>
      <c r="M194" s="174"/>
      <c r="T194" s="55"/>
      <c r="AT194" s="17" t="s">
        <v>160</v>
      </c>
      <c r="AU194" s="17" t="s">
        <v>79</v>
      </c>
    </row>
    <row r="195" spans="2:65" s="1" customFormat="1" ht="37.950000000000003" hidden="1" customHeight="1" x14ac:dyDescent="0.2">
      <c r="B195" s="131"/>
      <c r="C195" s="182">
        <v>21</v>
      </c>
      <c r="D195" s="182"/>
      <c r="E195" s="183"/>
      <c r="F195" s="188" t="s">
        <v>245</v>
      </c>
      <c r="G195" s="185" t="s">
        <v>199</v>
      </c>
      <c r="H195" s="198">
        <v>2</v>
      </c>
      <c r="I195" s="137"/>
      <c r="J195" s="200">
        <f>ROUND(I195*H195,2)</f>
        <v>0</v>
      </c>
      <c r="K195" s="188" t="s">
        <v>1</v>
      </c>
      <c r="L195" s="31"/>
      <c r="M195" s="139" t="s">
        <v>1</v>
      </c>
      <c r="N195" s="140" t="s">
        <v>36</v>
      </c>
      <c r="P195" s="141">
        <f>O195*H195</f>
        <v>0</v>
      </c>
      <c r="Q195" s="141">
        <v>0</v>
      </c>
      <c r="R195" s="141">
        <f>Q195*H195</f>
        <v>0</v>
      </c>
      <c r="S195" s="141">
        <v>0</v>
      </c>
      <c r="T195" s="142">
        <f>S195*H195</f>
        <v>0</v>
      </c>
      <c r="AR195" s="143" t="s">
        <v>104</v>
      </c>
      <c r="AT195" s="143" t="s">
        <v>103</v>
      </c>
      <c r="AU195" s="143" t="s">
        <v>79</v>
      </c>
      <c r="AY195" s="17" t="s">
        <v>102</v>
      </c>
      <c r="BE195" s="144">
        <f>IF(N195="základní",J195,0)</f>
        <v>0</v>
      </c>
      <c r="BF195" s="144">
        <f>IF(N195="snížená",J195,0)</f>
        <v>0</v>
      </c>
      <c r="BG195" s="144">
        <f>IF(N195="zákl. přenesená",J195,0)</f>
        <v>0</v>
      </c>
      <c r="BH195" s="144">
        <f>IF(N195="sníž. přenesená",J195,0)</f>
        <v>0</v>
      </c>
      <c r="BI195" s="144">
        <f>IF(N195="nulová",J195,0)</f>
        <v>0</v>
      </c>
      <c r="BJ195" s="17" t="s">
        <v>77</v>
      </c>
      <c r="BK195" s="144">
        <f>ROUND(I195*H195,2)</f>
        <v>0</v>
      </c>
      <c r="BL195" s="17" t="s">
        <v>104</v>
      </c>
      <c r="BM195" s="143" t="s">
        <v>152</v>
      </c>
    </row>
    <row r="196" spans="2:65" s="1" customFormat="1" ht="31.8" hidden="1" customHeight="1" x14ac:dyDescent="0.2">
      <c r="B196" s="131"/>
      <c r="C196" s="182">
        <v>22</v>
      </c>
      <c r="D196" s="182"/>
      <c r="E196" s="183"/>
      <c r="F196" s="188"/>
      <c r="G196" s="185" t="s">
        <v>199</v>
      </c>
      <c r="H196" s="198">
        <v>3</v>
      </c>
      <c r="I196" s="137"/>
      <c r="J196" s="200">
        <f>ROUND(I196*H196,2)</f>
        <v>0</v>
      </c>
      <c r="K196" s="188" t="s">
        <v>1</v>
      </c>
      <c r="L196" s="31"/>
      <c r="M196" s="139" t="s">
        <v>1</v>
      </c>
      <c r="N196" s="140" t="s">
        <v>36</v>
      </c>
      <c r="P196" s="141">
        <f>O196*H196</f>
        <v>0</v>
      </c>
      <c r="Q196" s="141">
        <v>0</v>
      </c>
      <c r="R196" s="141">
        <f>Q196*H196</f>
        <v>0</v>
      </c>
      <c r="S196" s="141">
        <v>0</v>
      </c>
      <c r="T196" s="142">
        <f>S196*H196</f>
        <v>0</v>
      </c>
      <c r="AR196" s="143" t="s">
        <v>104</v>
      </c>
      <c r="AT196" s="143" t="s">
        <v>103</v>
      </c>
      <c r="AU196" s="143" t="s">
        <v>79</v>
      </c>
      <c r="AY196" s="17" t="s">
        <v>102</v>
      </c>
      <c r="BE196" s="144">
        <f>IF(N196="základní",J196,0)</f>
        <v>0</v>
      </c>
      <c r="BF196" s="144">
        <f>IF(N196="snížená",J196,0)</f>
        <v>0</v>
      </c>
      <c r="BG196" s="144">
        <f>IF(N196="zákl. přenesená",J196,0)</f>
        <v>0</v>
      </c>
      <c r="BH196" s="144">
        <f>IF(N196="sníž. přenesená",J196,0)</f>
        <v>0</v>
      </c>
      <c r="BI196" s="144">
        <f>IF(N196="nulová",J196,0)</f>
        <v>0</v>
      </c>
      <c r="BJ196" s="17" t="s">
        <v>77</v>
      </c>
      <c r="BK196" s="144">
        <f>ROUND(I196*H196,2)</f>
        <v>0</v>
      </c>
      <c r="BL196" s="17" t="s">
        <v>104</v>
      </c>
      <c r="BM196" s="143" t="s">
        <v>155</v>
      </c>
    </row>
    <row r="197" spans="2:65" s="1" customFormat="1" hidden="1" x14ac:dyDescent="0.2">
      <c r="B197" s="31"/>
      <c r="D197" s="146"/>
      <c r="F197" s="172"/>
      <c r="I197" s="173"/>
      <c r="L197" s="31"/>
      <c r="M197" s="174"/>
      <c r="T197" s="55"/>
      <c r="AT197" s="17" t="s">
        <v>160</v>
      </c>
      <c r="AU197" s="17" t="s">
        <v>79</v>
      </c>
    </row>
    <row r="198" spans="2:65" s="1" customFormat="1" ht="44.25" hidden="1" customHeight="1" x14ac:dyDescent="0.2">
      <c r="B198" s="131"/>
      <c r="C198" s="182">
        <v>23</v>
      </c>
      <c r="D198" s="182"/>
      <c r="E198" s="183"/>
      <c r="F198" s="188"/>
      <c r="G198" s="185" t="s">
        <v>199</v>
      </c>
      <c r="H198" s="198">
        <v>1</v>
      </c>
      <c r="I198" s="137"/>
      <c r="J198" s="200">
        <f>ROUND(I198*H198,2)</f>
        <v>0</v>
      </c>
      <c r="K198" s="188" t="s">
        <v>1</v>
      </c>
      <c r="L198" s="31"/>
      <c r="M198" s="175" t="s">
        <v>1</v>
      </c>
      <c r="N198" s="176" t="s">
        <v>36</v>
      </c>
      <c r="O198" s="177"/>
      <c r="P198" s="178">
        <f>O198*H198</f>
        <v>0</v>
      </c>
      <c r="Q198" s="178">
        <v>0</v>
      </c>
      <c r="R198" s="178">
        <f>Q198*H198</f>
        <v>0</v>
      </c>
      <c r="S198" s="178">
        <v>0</v>
      </c>
      <c r="T198" s="179">
        <f>S198*H198</f>
        <v>0</v>
      </c>
      <c r="AR198" s="143" t="s">
        <v>104</v>
      </c>
      <c r="AT198" s="143" t="s">
        <v>103</v>
      </c>
      <c r="AU198" s="143" t="s">
        <v>79</v>
      </c>
      <c r="AY198" s="17" t="s">
        <v>102</v>
      </c>
      <c r="BE198" s="144">
        <f>IF(N198="základní",J198,0)</f>
        <v>0</v>
      </c>
      <c r="BF198" s="144">
        <f>IF(N198="snížená",J198,0)</f>
        <v>0</v>
      </c>
      <c r="BG198" s="144">
        <f>IF(N198="zákl. přenesená",J198,0)</f>
        <v>0</v>
      </c>
      <c r="BH198" s="144">
        <f>IF(N198="sníž. přenesená",J198,0)</f>
        <v>0</v>
      </c>
      <c r="BI198" s="144">
        <f>IF(N198="nulová",J198,0)</f>
        <v>0</v>
      </c>
      <c r="BJ198" s="17" t="s">
        <v>77</v>
      </c>
      <c r="BK198" s="144">
        <f>ROUND(I198*H198,2)</f>
        <v>0</v>
      </c>
      <c r="BL198" s="17" t="s">
        <v>104</v>
      </c>
      <c r="BM198" s="143" t="s">
        <v>158</v>
      </c>
    </row>
    <row r="199" spans="2:65" s="11" customFormat="1" ht="25.95" customHeight="1" x14ac:dyDescent="0.25">
      <c r="B199" s="119"/>
      <c r="D199" s="120"/>
      <c r="E199" s="121" t="s">
        <v>226</v>
      </c>
      <c r="F199" s="121" t="s">
        <v>233</v>
      </c>
      <c r="I199" s="122"/>
      <c r="J199" s="123">
        <f>BK199</f>
        <v>0</v>
      </c>
      <c r="L199" s="119"/>
      <c r="M199" s="124"/>
      <c r="P199" s="125">
        <f>P200</f>
        <v>0</v>
      </c>
      <c r="R199" s="125">
        <f>R200</f>
        <v>0</v>
      </c>
      <c r="T199" s="126">
        <f>T200</f>
        <v>0</v>
      </c>
      <c r="AR199" s="120" t="s">
        <v>77</v>
      </c>
      <c r="AT199" s="127" t="s">
        <v>69</v>
      </c>
      <c r="AU199" s="127" t="s">
        <v>70</v>
      </c>
      <c r="AY199" s="120" t="s">
        <v>102</v>
      </c>
      <c r="BK199" s="128">
        <f>BK200</f>
        <v>0</v>
      </c>
    </row>
    <row r="200" spans="2:65" s="11" customFormat="1" ht="3" customHeight="1" x14ac:dyDescent="0.25">
      <c r="B200" s="119"/>
      <c r="D200" s="120"/>
      <c r="E200" s="129"/>
      <c r="F200" s="129"/>
      <c r="I200" s="122"/>
      <c r="J200" s="130"/>
      <c r="L200" s="119"/>
      <c r="M200" s="124"/>
      <c r="P200" s="125">
        <f>SUM(P201:P246)</f>
        <v>0</v>
      </c>
      <c r="R200" s="125">
        <f>SUM(R201:R246)</f>
        <v>0</v>
      </c>
      <c r="T200" s="126">
        <f>SUM(T201:T246)</f>
        <v>0</v>
      </c>
      <c r="AR200" s="120" t="s">
        <v>77</v>
      </c>
      <c r="AT200" s="127" t="s">
        <v>69</v>
      </c>
      <c r="AU200" s="127" t="s">
        <v>77</v>
      </c>
      <c r="AY200" s="120" t="s">
        <v>102</v>
      </c>
      <c r="BK200" s="128">
        <f>SUM(BK201:BK204)</f>
        <v>0</v>
      </c>
    </row>
    <row r="201" spans="2:65" s="1" customFormat="1" ht="41.4" customHeight="1" x14ac:dyDescent="0.2">
      <c r="B201" s="131"/>
      <c r="C201" s="182">
        <v>8</v>
      </c>
      <c r="D201" s="182"/>
      <c r="E201" s="183"/>
      <c r="F201" s="188" t="s">
        <v>280</v>
      </c>
      <c r="G201" s="185" t="s">
        <v>163</v>
      </c>
      <c r="H201" s="198">
        <v>1</v>
      </c>
      <c r="I201" s="137"/>
      <c r="J201" s="200">
        <f>ROUND(I201*H201,2)</f>
        <v>0</v>
      </c>
      <c r="K201" s="188" t="s">
        <v>1</v>
      </c>
      <c r="L201" s="31"/>
      <c r="M201" s="139" t="s">
        <v>1</v>
      </c>
      <c r="N201" s="140" t="s">
        <v>36</v>
      </c>
      <c r="P201" s="141">
        <f>O201*H201</f>
        <v>0</v>
      </c>
      <c r="Q201" s="141">
        <v>0</v>
      </c>
      <c r="R201" s="141">
        <f>Q201*H201</f>
        <v>0</v>
      </c>
      <c r="S201" s="141">
        <v>0</v>
      </c>
      <c r="T201" s="142">
        <f>S201*H201</f>
        <v>0</v>
      </c>
      <c r="AR201" s="143" t="s">
        <v>104</v>
      </c>
      <c r="AT201" s="143" t="s">
        <v>103</v>
      </c>
      <c r="AU201" s="143" t="s">
        <v>79</v>
      </c>
      <c r="AY201" s="17" t="s">
        <v>102</v>
      </c>
      <c r="BE201" s="144">
        <f>IF(N201="základní",J201,0)</f>
        <v>0</v>
      </c>
      <c r="BF201" s="144">
        <f>IF(N201="snížená",J201,0)</f>
        <v>0</v>
      </c>
      <c r="BG201" s="144">
        <f>IF(N201="zákl. přenesená",J201,0)</f>
        <v>0</v>
      </c>
      <c r="BH201" s="144">
        <f>IF(N201="sníž. přenesená",J201,0)</f>
        <v>0</v>
      </c>
      <c r="BI201" s="144">
        <f>IF(N201="nulová",J201,0)</f>
        <v>0</v>
      </c>
      <c r="BJ201" s="17" t="s">
        <v>77</v>
      </c>
      <c r="BK201" s="144">
        <f>ROUND(I201*H201,2)</f>
        <v>0</v>
      </c>
      <c r="BL201" s="17" t="s">
        <v>104</v>
      </c>
      <c r="BM201" s="143" t="s">
        <v>149</v>
      </c>
    </row>
    <row r="202" spans="2:65" s="1" customFormat="1" x14ac:dyDescent="0.2">
      <c r="B202" s="31"/>
      <c r="D202" s="146"/>
      <c r="F202" s="172"/>
      <c r="I202" s="173"/>
      <c r="L202" s="31"/>
      <c r="M202" s="174"/>
      <c r="T202" s="55"/>
      <c r="AT202" s="17" t="s">
        <v>160</v>
      </c>
      <c r="AU202" s="17" t="s">
        <v>79</v>
      </c>
    </row>
    <row r="203" spans="2:65" s="1" customFormat="1" ht="18" hidden="1" customHeight="1" x14ac:dyDescent="0.2">
      <c r="B203" s="131"/>
      <c r="C203" s="182">
        <f>C201+1</f>
        <v>9</v>
      </c>
      <c r="D203" s="182"/>
      <c r="E203" s="183"/>
      <c r="F203" s="188"/>
      <c r="G203" s="185" t="s">
        <v>199</v>
      </c>
      <c r="H203" s="198">
        <v>5</v>
      </c>
      <c r="I203" s="137"/>
      <c r="J203" s="200">
        <f>ROUND(I203*H203,2)</f>
        <v>0</v>
      </c>
      <c r="K203" s="188" t="s">
        <v>1</v>
      </c>
      <c r="L203" s="31"/>
      <c r="M203" s="139" t="s">
        <v>1</v>
      </c>
      <c r="N203" s="140" t="s">
        <v>36</v>
      </c>
      <c r="P203" s="141">
        <f>O203*H203</f>
        <v>0</v>
      </c>
      <c r="Q203" s="141">
        <v>0</v>
      </c>
      <c r="R203" s="141">
        <f>Q203*H203</f>
        <v>0</v>
      </c>
      <c r="S203" s="141">
        <v>0</v>
      </c>
      <c r="T203" s="142">
        <f>S203*H203</f>
        <v>0</v>
      </c>
      <c r="AR203" s="143" t="s">
        <v>104</v>
      </c>
      <c r="AT203" s="143" t="s">
        <v>103</v>
      </c>
      <c r="AU203" s="143" t="s">
        <v>79</v>
      </c>
      <c r="AY203" s="17" t="s">
        <v>102</v>
      </c>
      <c r="BE203" s="144">
        <f>IF(N203="základní",J203,0)</f>
        <v>0</v>
      </c>
      <c r="BF203" s="144">
        <f>IF(N203="snížená",J203,0)</f>
        <v>0</v>
      </c>
      <c r="BG203" s="144">
        <f>IF(N203="zákl. přenesená",J203,0)</f>
        <v>0</v>
      </c>
      <c r="BH203" s="144">
        <f>IF(N203="sníž. přenesená",J203,0)</f>
        <v>0</v>
      </c>
      <c r="BI203" s="144">
        <f>IF(N203="nulová",J203,0)</f>
        <v>0</v>
      </c>
      <c r="BJ203" s="17" t="s">
        <v>77</v>
      </c>
      <c r="BK203" s="144">
        <f>ROUND(I203*H203,2)</f>
        <v>0</v>
      </c>
      <c r="BL203" s="17" t="s">
        <v>104</v>
      </c>
      <c r="BM203" s="143" t="s">
        <v>152</v>
      </c>
    </row>
    <row r="204" spans="2:65" s="1" customFormat="1" ht="10.050000000000001" hidden="1" customHeight="1" x14ac:dyDescent="0.2">
      <c r="B204" s="131"/>
      <c r="C204" s="132"/>
      <c r="D204" s="132"/>
      <c r="E204" s="133"/>
      <c r="F204" s="134"/>
      <c r="G204" s="135"/>
      <c r="H204" s="136"/>
      <c r="I204" s="137"/>
      <c r="J204" s="138"/>
      <c r="K204" s="134"/>
      <c r="L204" s="31"/>
      <c r="M204" s="139" t="s">
        <v>1</v>
      </c>
      <c r="N204" s="140" t="s">
        <v>36</v>
      </c>
      <c r="P204" s="141">
        <f>O204*H204</f>
        <v>0</v>
      </c>
      <c r="Q204" s="141">
        <v>0</v>
      </c>
      <c r="R204" s="141">
        <f>Q204*H204</f>
        <v>0</v>
      </c>
      <c r="S204" s="141">
        <v>0</v>
      </c>
      <c r="T204" s="142">
        <f>S204*H204</f>
        <v>0</v>
      </c>
      <c r="AR204" s="143" t="s">
        <v>104</v>
      </c>
      <c r="AT204" s="143" t="s">
        <v>103</v>
      </c>
      <c r="AU204" s="143" t="s">
        <v>79</v>
      </c>
      <c r="AY204" s="17" t="s">
        <v>102</v>
      </c>
      <c r="BE204" s="144">
        <f>IF(N204="základní",J204,0)</f>
        <v>0</v>
      </c>
      <c r="BF204" s="144">
        <f>IF(N204="snížená",J204,0)</f>
        <v>0</v>
      </c>
      <c r="BG204" s="144">
        <f>IF(N204="zákl. přenesená",J204,0)</f>
        <v>0</v>
      </c>
      <c r="BH204" s="144">
        <f>IF(N204="sníž. přenesená",J204,0)</f>
        <v>0</v>
      </c>
      <c r="BI204" s="144">
        <f>IF(N204="nulová",J204,0)</f>
        <v>0</v>
      </c>
      <c r="BJ204" s="17" t="s">
        <v>77</v>
      </c>
      <c r="BK204" s="144">
        <f>ROUND(I204*H204,2)</f>
        <v>0</v>
      </c>
      <c r="BL204" s="17" t="s">
        <v>104</v>
      </c>
      <c r="BM204" s="143" t="s">
        <v>155</v>
      </c>
    </row>
    <row r="205" spans="2:65" s="11" customFormat="1" ht="31.2" customHeight="1" x14ac:dyDescent="0.25">
      <c r="B205" s="119"/>
      <c r="D205" s="120"/>
      <c r="E205" s="121" t="s">
        <v>247</v>
      </c>
      <c r="F205" s="267" t="s">
        <v>251</v>
      </c>
      <c r="G205" s="267"/>
      <c r="H205" s="267"/>
      <c r="I205" s="267"/>
      <c r="J205" s="123">
        <f>BK205</f>
        <v>0</v>
      </c>
      <c r="L205" s="119"/>
      <c r="M205" s="124"/>
      <c r="P205" s="125">
        <f>P206</f>
        <v>0</v>
      </c>
      <c r="R205" s="125">
        <f>R206</f>
        <v>0</v>
      </c>
      <c r="T205" s="126">
        <f>T206</f>
        <v>0</v>
      </c>
      <c r="AR205" s="120" t="s">
        <v>77</v>
      </c>
      <c r="AT205" s="127" t="s">
        <v>69</v>
      </c>
      <c r="AU205" s="127" t="s">
        <v>70</v>
      </c>
      <c r="AY205" s="120" t="s">
        <v>102</v>
      </c>
      <c r="BK205" s="128">
        <f>BK206</f>
        <v>0</v>
      </c>
    </row>
    <row r="206" spans="2:65" s="11" customFormat="1" ht="3" customHeight="1" x14ac:dyDescent="0.25">
      <c r="B206" s="119"/>
      <c r="D206" s="120"/>
      <c r="E206" s="129"/>
      <c r="F206" s="129"/>
      <c r="I206" s="122"/>
      <c r="J206" s="130"/>
      <c r="L206" s="119"/>
      <c r="M206" s="124"/>
      <c r="P206" s="125">
        <f>SUM(P207:P209)</f>
        <v>0</v>
      </c>
      <c r="R206" s="125">
        <f>SUM(R207:R209)</f>
        <v>0</v>
      </c>
      <c r="T206" s="126">
        <f>SUM(T207:T209)</f>
        <v>0</v>
      </c>
      <c r="AR206" s="120" t="s">
        <v>77</v>
      </c>
      <c r="AT206" s="127" t="s">
        <v>69</v>
      </c>
      <c r="AU206" s="127" t="s">
        <v>77</v>
      </c>
      <c r="AY206" s="120" t="s">
        <v>102</v>
      </c>
      <c r="BK206" s="128">
        <f>SUM(BK207:BK212)</f>
        <v>0</v>
      </c>
    </row>
    <row r="207" spans="2:65" s="1" customFormat="1" ht="88.8" customHeight="1" x14ac:dyDescent="0.2">
      <c r="B207" s="131"/>
      <c r="C207" s="182">
        <v>9</v>
      </c>
      <c r="D207" s="182"/>
      <c r="E207" s="183"/>
      <c r="F207" s="188" t="s">
        <v>282</v>
      </c>
      <c r="G207" s="185" t="s">
        <v>163</v>
      </c>
      <c r="H207" s="198">
        <v>1</v>
      </c>
      <c r="I207" s="137"/>
      <c r="J207" s="200">
        <v>0</v>
      </c>
      <c r="K207" s="188" t="s">
        <v>1</v>
      </c>
      <c r="L207" s="31"/>
      <c r="M207" s="139" t="s">
        <v>1</v>
      </c>
      <c r="N207" s="140" t="s">
        <v>36</v>
      </c>
      <c r="P207" s="141">
        <f t="shared" ref="P207:P212" si="9">O207*H207</f>
        <v>0</v>
      </c>
      <c r="Q207" s="141">
        <v>0</v>
      </c>
      <c r="R207" s="141">
        <f t="shared" ref="R207:R212" si="10">Q207*H207</f>
        <v>0</v>
      </c>
      <c r="S207" s="141">
        <v>0</v>
      </c>
      <c r="T207" s="142">
        <f t="shared" ref="T207:T212" si="11">S207*H207</f>
        <v>0</v>
      </c>
      <c r="AR207" s="143" t="s">
        <v>104</v>
      </c>
      <c r="AT207" s="143" t="s">
        <v>103</v>
      </c>
      <c r="AU207" s="143" t="s">
        <v>79</v>
      </c>
      <c r="AY207" s="17" t="s">
        <v>102</v>
      </c>
      <c r="BE207" s="144">
        <f t="shared" ref="BE207:BE212" si="12">IF(N207="základní",J207,0)</f>
        <v>0</v>
      </c>
      <c r="BF207" s="144">
        <f t="shared" ref="BF207:BF212" si="13">IF(N207="snížená",J207,0)</f>
        <v>0</v>
      </c>
      <c r="BG207" s="144">
        <f t="shared" ref="BG207:BG212" si="14">IF(N207="zákl. přenesená",J207,0)</f>
        <v>0</v>
      </c>
      <c r="BH207" s="144">
        <f t="shared" ref="BH207:BH212" si="15">IF(N207="sníž. přenesená",J207,0)</f>
        <v>0</v>
      </c>
      <c r="BI207" s="144">
        <f t="shared" ref="BI207:BI212" si="16">IF(N207="nulová",J207,0)</f>
        <v>0</v>
      </c>
      <c r="BJ207" s="17" t="s">
        <v>77</v>
      </c>
      <c r="BK207" s="144">
        <f t="shared" ref="BK207:BK212" si="17">ROUND(I207*H207,2)</f>
        <v>0</v>
      </c>
      <c r="BL207" s="17" t="s">
        <v>104</v>
      </c>
      <c r="BM207" s="143" t="s">
        <v>79</v>
      </c>
    </row>
    <row r="208" spans="2:65" s="1" customFormat="1" ht="16.5" hidden="1" customHeight="1" x14ac:dyDescent="0.2">
      <c r="B208" s="131"/>
      <c r="C208" s="182">
        <f>C207+1</f>
        <v>10</v>
      </c>
      <c r="D208" s="182"/>
      <c r="E208" s="183"/>
      <c r="F208" s="188"/>
      <c r="G208" s="185" t="s">
        <v>199</v>
      </c>
      <c r="H208" s="198">
        <v>29</v>
      </c>
      <c r="I208" s="137"/>
      <c r="J208" s="200">
        <f>ROUND(I208*H208,2)</f>
        <v>0</v>
      </c>
      <c r="K208" s="188" t="s">
        <v>1</v>
      </c>
      <c r="L208" s="31"/>
      <c r="M208" s="139" t="s">
        <v>1</v>
      </c>
      <c r="N208" s="140" t="s">
        <v>36</v>
      </c>
      <c r="P208" s="141">
        <f t="shared" si="9"/>
        <v>0</v>
      </c>
      <c r="Q208" s="141">
        <v>0</v>
      </c>
      <c r="R208" s="141">
        <f t="shared" si="10"/>
        <v>0</v>
      </c>
      <c r="S208" s="141">
        <v>0</v>
      </c>
      <c r="T208" s="142">
        <f t="shared" si="11"/>
        <v>0</v>
      </c>
      <c r="AR208" s="143" t="s">
        <v>104</v>
      </c>
      <c r="AT208" s="143" t="s">
        <v>103</v>
      </c>
      <c r="AU208" s="143" t="s">
        <v>79</v>
      </c>
      <c r="AY208" s="17" t="s">
        <v>102</v>
      </c>
      <c r="BE208" s="144">
        <f t="shared" si="12"/>
        <v>0</v>
      </c>
      <c r="BF208" s="144">
        <f t="shared" si="13"/>
        <v>0</v>
      </c>
      <c r="BG208" s="144">
        <f t="shared" si="14"/>
        <v>0</v>
      </c>
      <c r="BH208" s="144">
        <f t="shared" si="15"/>
        <v>0</v>
      </c>
      <c r="BI208" s="144">
        <f t="shared" si="16"/>
        <v>0</v>
      </c>
      <c r="BJ208" s="17" t="s">
        <v>77</v>
      </c>
      <c r="BK208" s="144">
        <f t="shared" si="17"/>
        <v>0</v>
      </c>
      <c r="BL208" s="17" t="s">
        <v>104</v>
      </c>
      <c r="BM208" s="143" t="s">
        <v>104</v>
      </c>
    </row>
    <row r="209" spans="2:65" s="1" customFormat="1" ht="24.6" hidden="1" customHeight="1" x14ac:dyDescent="0.2">
      <c r="B209" s="131"/>
      <c r="C209" s="182">
        <f t="shared" ref="C209:C212" si="18">C208+1</f>
        <v>11</v>
      </c>
      <c r="D209" s="182"/>
      <c r="E209" s="183"/>
      <c r="F209" s="188"/>
      <c r="G209" s="185" t="s">
        <v>199</v>
      </c>
      <c r="H209" s="198">
        <v>29</v>
      </c>
      <c r="I209" s="137"/>
      <c r="J209" s="200">
        <f>ROUND(I209*H209,2)</f>
        <v>0</v>
      </c>
      <c r="K209" s="188" t="s">
        <v>1</v>
      </c>
      <c r="L209" s="31"/>
      <c r="M209" s="139" t="s">
        <v>1</v>
      </c>
      <c r="N209" s="140" t="s">
        <v>36</v>
      </c>
      <c r="P209" s="141">
        <f t="shared" si="9"/>
        <v>0</v>
      </c>
      <c r="Q209" s="141">
        <v>0</v>
      </c>
      <c r="R209" s="141">
        <f t="shared" si="10"/>
        <v>0</v>
      </c>
      <c r="S209" s="141">
        <v>0</v>
      </c>
      <c r="T209" s="142">
        <f t="shared" si="11"/>
        <v>0</v>
      </c>
      <c r="AR209" s="143" t="s">
        <v>104</v>
      </c>
      <c r="AT209" s="143" t="s">
        <v>103</v>
      </c>
      <c r="AU209" s="143" t="s">
        <v>79</v>
      </c>
      <c r="AY209" s="17" t="s">
        <v>102</v>
      </c>
      <c r="BE209" s="144">
        <f t="shared" si="12"/>
        <v>0</v>
      </c>
      <c r="BF209" s="144">
        <f t="shared" si="13"/>
        <v>0</v>
      </c>
      <c r="BG209" s="144">
        <f t="shared" si="14"/>
        <v>0</v>
      </c>
      <c r="BH209" s="144">
        <f t="shared" si="15"/>
        <v>0</v>
      </c>
      <c r="BI209" s="144">
        <f t="shared" si="16"/>
        <v>0</v>
      </c>
      <c r="BJ209" s="17" t="s">
        <v>77</v>
      </c>
      <c r="BK209" s="144">
        <f t="shared" si="17"/>
        <v>0</v>
      </c>
      <c r="BL209" s="17" t="s">
        <v>104</v>
      </c>
      <c r="BM209" s="143" t="s">
        <v>113</v>
      </c>
    </row>
    <row r="210" spans="2:65" s="1" customFormat="1" ht="24.15" hidden="1" customHeight="1" x14ac:dyDescent="0.2">
      <c r="B210" s="131"/>
      <c r="C210" s="182">
        <f t="shared" si="18"/>
        <v>12</v>
      </c>
      <c r="D210" s="182"/>
      <c r="E210" s="183"/>
      <c r="F210" s="188"/>
      <c r="G210" s="185" t="s">
        <v>199</v>
      </c>
      <c r="H210" s="198">
        <v>8</v>
      </c>
      <c r="I210" s="137"/>
      <c r="J210" s="200">
        <v>0</v>
      </c>
      <c r="K210" s="188" t="s">
        <v>1</v>
      </c>
      <c r="L210" s="31"/>
      <c r="M210" s="139" t="s">
        <v>1</v>
      </c>
      <c r="N210" s="140" t="s">
        <v>36</v>
      </c>
      <c r="P210" s="141">
        <f t="shared" si="9"/>
        <v>0</v>
      </c>
      <c r="Q210" s="141">
        <v>0</v>
      </c>
      <c r="R210" s="141">
        <f t="shared" si="10"/>
        <v>0</v>
      </c>
      <c r="S210" s="141">
        <v>0</v>
      </c>
      <c r="T210" s="142">
        <f t="shared" si="11"/>
        <v>0</v>
      </c>
      <c r="AR210" s="143" t="s">
        <v>104</v>
      </c>
      <c r="AT210" s="143" t="s">
        <v>103</v>
      </c>
      <c r="AU210" s="143" t="s">
        <v>79</v>
      </c>
      <c r="AY210" s="17" t="s">
        <v>102</v>
      </c>
      <c r="BE210" s="144">
        <f t="shared" si="12"/>
        <v>0</v>
      </c>
      <c r="BF210" s="144">
        <f t="shared" si="13"/>
        <v>0</v>
      </c>
      <c r="BG210" s="144">
        <f t="shared" si="14"/>
        <v>0</v>
      </c>
      <c r="BH210" s="144">
        <f t="shared" si="15"/>
        <v>0</v>
      </c>
      <c r="BI210" s="144">
        <f t="shared" si="16"/>
        <v>0</v>
      </c>
      <c r="BJ210" s="17" t="s">
        <v>77</v>
      </c>
      <c r="BK210" s="144">
        <f t="shared" si="17"/>
        <v>0</v>
      </c>
      <c r="BL210" s="17" t="s">
        <v>104</v>
      </c>
      <c r="BM210" s="143" t="s">
        <v>79</v>
      </c>
    </row>
    <row r="211" spans="2:65" s="1" customFormat="1" ht="16.5" hidden="1" customHeight="1" x14ac:dyDescent="0.2">
      <c r="B211" s="131"/>
      <c r="C211" s="182">
        <f t="shared" si="18"/>
        <v>13</v>
      </c>
      <c r="D211" s="182"/>
      <c r="E211" s="183"/>
      <c r="F211" s="188"/>
      <c r="G211" s="185" t="s">
        <v>199</v>
      </c>
      <c r="H211" s="198">
        <v>10</v>
      </c>
      <c r="I211" s="137"/>
      <c r="J211" s="200">
        <f>ROUND(I211*H211,2)</f>
        <v>0</v>
      </c>
      <c r="K211" s="188" t="s">
        <v>1</v>
      </c>
      <c r="L211" s="31"/>
      <c r="M211" s="139" t="s">
        <v>1</v>
      </c>
      <c r="N211" s="140" t="s">
        <v>36</v>
      </c>
      <c r="P211" s="141">
        <f t="shared" si="9"/>
        <v>0</v>
      </c>
      <c r="Q211" s="141">
        <v>0</v>
      </c>
      <c r="R211" s="141">
        <f t="shared" si="10"/>
        <v>0</v>
      </c>
      <c r="S211" s="141">
        <v>0</v>
      </c>
      <c r="T211" s="142">
        <f t="shared" si="11"/>
        <v>0</v>
      </c>
      <c r="AR211" s="143" t="s">
        <v>104</v>
      </c>
      <c r="AT211" s="143" t="s">
        <v>103</v>
      </c>
      <c r="AU211" s="143" t="s">
        <v>79</v>
      </c>
      <c r="AY211" s="17" t="s">
        <v>102</v>
      </c>
      <c r="BE211" s="144">
        <f t="shared" si="12"/>
        <v>0</v>
      </c>
      <c r="BF211" s="144">
        <f t="shared" si="13"/>
        <v>0</v>
      </c>
      <c r="BG211" s="144">
        <f t="shared" si="14"/>
        <v>0</v>
      </c>
      <c r="BH211" s="144">
        <f t="shared" si="15"/>
        <v>0</v>
      </c>
      <c r="BI211" s="144">
        <f t="shared" si="16"/>
        <v>0</v>
      </c>
      <c r="BJ211" s="17" t="s">
        <v>77</v>
      </c>
      <c r="BK211" s="144">
        <f t="shared" si="17"/>
        <v>0</v>
      </c>
      <c r="BL211" s="17" t="s">
        <v>104</v>
      </c>
      <c r="BM211" s="143" t="s">
        <v>104</v>
      </c>
    </row>
    <row r="212" spans="2:65" s="1" customFormat="1" ht="25.8" hidden="1" customHeight="1" x14ac:dyDescent="0.2">
      <c r="B212" s="131"/>
      <c r="C212" s="182">
        <f t="shared" si="18"/>
        <v>14</v>
      </c>
      <c r="D212" s="182"/>
      <c r="E212" s="183"/>
      <c r="F212" s="188"/>
      <c r="G212" s="185" t="s">
        <v>199</v>
      </c>
      <c r="H212" s="198">
        <v>7</v>
      </c>
      <c r="I212" s="137"/>
      <c r="J212" s="200">
        <f>ROUND(I212*H212,2)</f>
        <v>0</v>
      </c>
      <c r="K212" s="188" t="s">
        <v>1</v>
      </c>
      <c r="L212" s="31"/>
      <c r="M212" s="139" t="s">
        <v>1</v>
      </c>
      <c r="N212" s="140" t="s">
        <v>36</v>
      </c>
      <c r="P212" s="141">
        <f t="shared" si="9"/>
        <v>0</v>
      </c>
      <c r="Q212" s="141">
        <v>0</v>
      </c>
      <c r="R212" s="141">
        <f t="shared" si="10"/>
        <v>0</v>
      </c>
      <c r="S212" s="141">
        <v>0</v>
      </c>
      <c r="T212" s="142">
        <f t="shared" si="11"/>
        <v>0</v>
      </c>
      <c r="AR212" s="143" t="s">
        <v>104</v>
      </c>
      <c r="AT212" s="143" t="s">
        <v>103</v>
      </c>
      <c r="AU212" s="143" t="s">
        <v>79</v>
      </c>
      <c r="AY212" s="17" t="s">
        <v>102</v>
      </c>
      <c r="BE212" s="144">
        <f t="shared" si="12"/>
        <v>0</v>
      </c>
      <c r="BF212" s="144">
        <f t="shared" si="13"/>
        <v>0</v>
      </c>
      <c r="BG212" s="144">
        <f t="shared" si="14"/>
        <v>0</v>
      </c>
      <c r="BH212" s="144">
        <f t="shared" si="15"/>
        <v>0</v>
      </c>
      <c r="BI212" s="144">
        <f t="shared" si="16"/>
        <v>0</v>
      </c>
      <c r="BJ212" s="17" t="s">
        <v>77</v>
      </c>
      <c r="BK212" s="144">
        <f t="shared" si="17"/>
        <v>0</v>
      </c>
      <c r="BL212" s="17" t="s">
        <v>104</v>
      </c>
      <c r="BM212" s="143" t="s">
        <v>113</v>
      </c>
    </row>
    <row r="213" spans="2:65" s="11" customFormat="1" ht="34.200000000000003" customHeight="1" x14ac:dyDescent="0.25">
      <c r="B213" s="119"/>
      <c r="D213" s="120"/>
      <c r="E213" s="121" t="s">
        <v>248</v>
      </c>
      <c r="F213" s="267" t="s">
        <v>252</v>
      </c>
      <c r="G213" s="267"/>
      <c r="H213" s="267"/>
      <c r="I213" s="267"/>
      <c r="J213" s="123">
        <f>BK213</f>
        <v>0</v>
      </c>
      <c r="L213" s="119"/>
      <c r="M213" s="124"/>
      <c r="P213" s="125">
        <f>P214</f>
        <v>0</v>
      </c>
      <c r="R213" s="125">
        <f>R214</f>
        <v>0</v>
      </c>
      <c r="T213" s="126">
        <f>T214</f>
        <v>0</v>
      </c>
      <c r="AR213" s="120" t="s">
        <v>77</v>
      </c>
      <c r="AT213" s="127" t="s">
        <v>69</v>
      </c>
      <c r="AU213" s="127" t="s">
        <v>70</v>
      </c>
      <c r="AY213" s="120" t="s">
        <v>102</v>
      </c>
      <c r="BK213" s="128">
        <f>BK214</f>
        <v>0</v>
      </c>
    </row>
    <row r="214" spans="2:65" s="11" customFormat="1" ht="3" customHeight="1" x14ac:dyDescent="0.25">
      <c r="B214" s="119"/>
      <c r="D214" s="120"/>
      <c r="E214" s="129"/>
      <c r="F214" s="129"/>
      <c r="I214" s="122"/>
      <c r="J214" s="130"/>
      <c r="L214" s="119"/>
      <c r="M214" s="124"/>
      <c r="P214" s="125">
        <f>SUM(P215:P220)</f>
        <v>0</v>
      </c>
      <c r="R214" s="125">
        <f>SUM(R215:R220)</f>
        <v>0</v>
      </c>
      <c r="T214" s="126">
        <f>SUM(T215:T220)</f>
        <v>0</v>
      </c>
      <c r="AR214" s="120" t="s">
        <v>77</v>
      </c>
      <c r="AT214" s="127" t="s">
        <v>69</v>
      </c>
      <c r="AU214" s="127" t="s">
        <v>77</v>
      </c>
      <c r="AY214" s="120" t="s">
        <v>102</v>
      </c>
      <c r="BK214" s="128">
        <f>SUM(BK215:BK220)</f>
        <v>0</v>
      </c>
    </row>
    <row r="215" spans="2:65" s="1" customFormat="1" ht="82.2" customHeight="1" x14ac:dyDescent="0.2">
      <c r="B215" s="131"/>
      <c r="C215" s="182">
        <v>10</v>
      </c>
      <c r="D215" s="182"/>
      <c r="E215" s="183"/>
      <c r="F215" s="188" t="s">
        <v>288</v>
      </c>
      <c r="G215" s="185" t="s">
        <v>163</v>
      </c>
      <c r="H215" s="198">
        <v>1</v>
      </c>
      <c r="I215" s="137"/>
      <c r="J215" s="200">
        <f>ROUND(I215*H215,2)</f>
        <v>0</v>
      </c>
      <c r="K215" s="188" t="s">
        <v>1</v>
      </c>
      <c r="L215" s="31"/>
      <c r="M215" s="139" t="s">
        <v>1</v>
      </c>
      <c r="N215" s="140" t="s">
        <v>36</v>
      </c>
      <c r="P215" s="141">
        <f>O215*H215</f>
        <v>0</v>
      </c>
      <c r="Q215" s="141">
        <v>0</v>
      </c>
      <c r="R215" s="141">
        <f>Q215*H215</f>
        <v>0</v>
      </c>
      <c r="S215" s="141">
        <v>0</v>
      </c>
      <c r="T215" s="142">
        <f>S215*H215</f>
        <v>0</v>
      </c>
      <c r="AR215" s="143" t="s">
        <v>104</v>
      </c>
      <c r="AT215" s="143" t="s">
        <v>103</v>
      </c>
      <c r="AU215" s="143" t="s">
        <v>79</v>
      </c>
      <c r="AY215" s="17" t="s">
        <v>102</v>
      </c>
      <c r="BE215" s="144">
        <f>IF(N215="základní",J215,0)</f>
        <v>0</v>
      </c>
      <c r="BF215" s="144">
        <f>IF(N215="snížená",J215,0)</f>
        <v>0</v>
      </c>
      <c r="BG215" s="144">
        <f>IF(N215="zákl. přenesená",J215,0)</f>
        <v>0</v>
      </c>
      <c r="BH215" s="144">
        <f>IF(N215="sníž. přenesená",J215,0)</f>
        <v>0</v>
      </c>
      <c r="BI215" s="144">
        <f>IF(N215="nulová",J215,0)</f>
        <v>0</v>
      </c>
      <c r="BJ215" s="17" t="s">
        <v>77</v>
      </c>
      <c r="BK215" s="144">
        <f>ROUND(I215*H215,2)</f>
        <v>0</v>
      </c>
      <c r="BL215" s="17" t="s">
        <v>104</v>
      </c>
      <c r="BM215" s="143" t="s">
        <v>117</v>
      </c>
    </row>
    <row r="216" spans="2:65" s="1" customFormat="1" x14ac:dyDescent="0.2">
      <c r="B216" s="31"/>
      <c r="D216" s="146"/>
      <c r="F216" s="172"/>
      <c r="I216" s="173"/>
      <c r="L216" s="31"/>
      <c r="M216" s="174"/>
      <c r="T216" s="55"/>
      <c r="AT216" s="17" t="s">
        <v>160</v>
      </c>
      <c r="AU216" s="17" t="s">
        <v>79</v>
      </c>
    </row>
    <row r="217" spans="2:65" s="1" customFormat="1" ht="46.2" hidden="1" customHeight="1" x14ac:dyDescent="0.2">
      <c r="B217" s="131"/>
      <c r="C217" s="182">
        <v>33</v>
      </c>
      <c r="D217" s="182"/>
      <c r="E217" s="183"/>
      <c r="F217" s="188"/>
      <c r="G217" s="185" t="s">
        <v>199</v>
      </c>
      <c r="H217" s="198">
        <v>15</v>
      </c>
      <c r="I217" s="137"/>
      <c r="J217" s="200">
        <f>ROUND(I217*H217,2)</f>
        <v>0</v>
      </c>
      <c r="K217" s="188" t="s">
        <v>1</v>
      </c>
      <c r="L217" s="31"/>
      <c r="M217" s="139" t="s">
        <v>1</v>
      </c>
      <c r="N217" s="140" t="s">
        <v>36</v>
      </c>
      <c r="P217" s="141">
        <f>O217*H217</f>
        <v>0</v>
      </c>
      <c r="Q217" s="141">
        <v>0</v>
      </c>
      <c r="R217" s="141">
        <f>Q217*H217</f>
        <v>0</v>
      </c>
      <c r="S217" s="141">
        <v>0</v>
      </c>
      <c r="T217" s="142">
        <f>S217*H217</f>
        <v>0</v>
      </c>
      <c r="AR217" s="143" t="s">
        <v>104</v>
      </c>
      <c r="AT217" s="143" t="s">
        <v>103</v>
      </c>
      <c r="AU217" s="143" t="s">
        <v>79</v>
      </c>
      <c r="AY217" s="17" t="s">
        <v>102</v>
      </c>
      <c r="BE217" s="144">
        <f>IF(N217="základní",J217,0)</f>
        <v>0</v>
      </c>
      <c r="BF217" s="144">
        <f>IF(N217="snížená",J217,0)</f>
        <v>0</v>
      </c>
      <c r="BG217" s="144">
        <f>IF(N217="zákl. přenesená",J217,0)</f>
        <v>0</v>
      </c>
      <c r="BH217" s="144">
        <f>IF(N217="sníž. přenesená",J217,0)</f>
        <v>0</v>
      </c>
      <c r="BI217" s="144">
        <f>IF(N217="nulová",J217,0)</f>
        <v>0</v>
      </c>
      <c r="BJ217" s="17" t="s">
        <v>77</v>
      </c>
      <c r="BK217" s="144">
        <f>ROUND(I217*H217,2)</f>
        <v>0</v>
      </c>
      <c r="BL217" s="17" t="s">
        <v>104</v>
      </c>
      <c r="BM217" s="143" t="s">
        <v>121</v>
      </c>
    </row>
    <row r="218" spans="2:65" s="1" customFormat="1" hidden="1" x14ac:dyDescent="0.2">
      <c r="B218" s="31"/>
      <c r="D218" s="146"/>
      <c r="F218" s="172"/>
      <c r="I218" s="173"/>
      <c r="L218" s="31"/>
      <c r="M218" s="174"/>
      <c r="T218" s="55"/>
      <c r="AT218" s="17" t="s">
        <v>160</v>
      </c>
      <c r="AU218" s="17" t="s">
        <v>79</v>
      </c>
    </row>
    <row r="219" spans="2:65" s="1" customFormat="1" ht="34.799999999999997" hidden="1" customHeight="1" x14ac:dyDescent="0.2">
      <c r="B219" s="131"/>
      <c r="C219" s="182">
        <v>34</v>
      </c>
      <c r="D219" s="182"/>
      <c r="E219" s="183"/>
      <c r="F219" s="188"/>
      <c r="G219" s="185" t="s">
        <v>199</v>
      </c>
      <c r="H219" s="198">
        <v>10</v>
      </c>
      <c r="I219" s="137"/>
      <c r="J219" s="200">
        <f>ROUND(I219*H219,2)</f>
        <v>0</v>
      </c>
      <c r="K219" s="188" t="s">
        <v>1</v>
      </c>
      <c r="L219" s="31"/>
      <c r="M219" s="139" t="s">
        <v>1</v>
      </c>
      <c r="N219" s="140" t="s">
        <v>36</v>
      </c>
      <c r="P219" s="141">
        <f>O219*H219</f>
        <v>0</v>
      </c>
      <c r="Q219" s="141">
        <v>0</v>
      </c>
      <c r="R219" s="141">
        <f>Q219*H219</f>
        <v>0</v>
      </c>
      <c r="S219" s="141">
        <v>0</v>
      </c>
      <c r="T219" s="142">
        <f>S219*H219</f>
        <v>0</v>
      </c>
      <c r="AR219" s="143" t="s">
        <v>104</v>
      </c>
      <c r="AT219" s="143" t="s">
        <v>103</v>
      </c>
      <c r="AU219" s="143" t="s">
        <v>79</v>
      </c>
      <c r="AY219" s="17" t="s">
        <v>102</v>
      </c>
      <c r="BE219" s="144">
        <f>IF(N219="základní",J219,0)</f>
        <v>0</v>
      </c>
      <c r="BF219" s="144">
        <f>IF(N219="snížená",J219,0)</f>
        <v>0</v>
      </c>
      <c r="BG219" s="144">
        <f>IF(N219="zákl. přenesená",J219,0)</f>
        <v>0</v>
      </c>
      <c r="BH219" s="144">
        <f>IF(N219="sníž. přenesená",J219,0)</f>
        <v>0</v>
      </c>
      <c r="BI219" s="144">
        <f>IF(N219="nulová",J219,0)</f>
        <v>0</v>
      </c>
      <c r="BJ219" s="17" t="s">
        <v>77</v>
      </c>
      <c r="BK219" s="144">
        <f>ROUND(I219*H219,2)</f>
        <v>0</v>
      </c>
      <c r="BL219" s="17" t="s">
        <v>104</v>
      </c>
      <c r="BM219" s="143" t="s">
        <v>8</v>
      </c>
    </row>
    <row r="220" spans="2:65" s="1" customFormat="1" ht="28.2" hidden="1" customHeight="1" x14ac:dyDescent="0.2">
      <c r="B220" s="131"/>
      <c r="C220" s="182">
        <v>35</v>
      </c>
      <c r="D220" s="182"/>
      <c r="E220" s="183"/>
      <c r="F220" s="188"/>
      <c r="G220" s="185" t="s">
        <v>199</v>
      </c>
      <c r="H220" s="198">
        <v>3</v>
      </c>
      <c r="I220" s="137"/>
      <c r="J220" s="200">
        <f>ROUND(I220*H220,2)</f>
        <v>0</v>
      </c>
      <c r="K220" s="188" t="s">
        <v>1</v>
      </c>
      <c r="L220" s="31"/>
      <c r="M220" s="139" t="s">
        <v>1</v>
      </c>
      <c r="N220" s="140" t="s">
        <v>36</v>
      </c>
      <c r="P220" s="141">
        <f>O220*H220</f>
        <v>0</v>
      </c>
      <c r="Q220" s="141">
        <v>0</v>
      </c>
      <c r="R220" s="141">
        <f>Q220*H220</f>
        <v>0</v>
      </c>
      <c r="S220" s="141">
        <v>0</v>
      </c>
      <c r="T220" s="142">
        <f>S220*H220</f>
        <v>0</v>
      </c>
      <c r="AR220" s="143" t="s">
        <v>104</v>
      </c>
      <c r="AT220" s="143" t="s">
        <v>103</v>
      </c>
      <c r="AU220" s="143" t="s">
        <v>79</v>
      </c>
      <c r="AY220" s="17" t="s">
        <v>102</v>
      </c>
      <c r="BE220" s="144">
        <f>IF(N220="základní",J220,0)</f>
        <v>0</v>
      </c>
      <c r="BF220" s="144">
        <f>IF(N220="snížená",J220,0)</f>
        <v>0</v>
      </c>
      <c r="BG220" s="144">
        <f>IF(N220="zákl. přenesená",J220,0)</f>
        <v>0</v>
      </c>
      <c r="BH220" s="144">
        <f>IF(N220="sníž. přenesená",J220,0)</f>
        <v>0</v>
      </c>
      <c r="BI220" s="144">
        <f>IF(N220="nulová",J220,0)</f>
        <v>0</v>
      </c>
      <c r="BJ220" s="17" t="s">
        <v>77</v>
      </c>
      <c r="BK220" s="144">
        <f>ROUND(I220*H220,2)</f>
        <v>0</v>
      </c>
      <c r="BL220" s="17" t="s">
        <v>104</v>
      </c>
      <c r="BM220" s="143" t="s">
        <v>127</v>
      </c>
    </row>
    <row r="221" spans="2:65" s="11" customFormat="1" ht="33.6" customHeight="1" x14ac:dyDescent="0.25">
      <c r="B221" s="119"/>
      <c r="D221" s="120"/>
      <c r="E221" s="121" t="s">
        <v>249</v>
      </c>
      <c r="F221" s="267" t="s">
        <v>253</v>
      </c>
      <c r="G221" s="267"/>
      <c r="H221" s="267"/>
      <c r="I221" s="267"/>
      <c r="J221" s="123">
        <f>BK221</f>
        <v>0</v>
      </c>
      <c r="L221" s="119"/>
      <c r="M221" s="124"/>
      <c r="P221" s="125">
        <f>P222</f>
        <v>0</v>
      </c>
      <c r="R221" s="125">
        <f>R222</f>
        <v>0</v>
      </c>
      <c r="T221" s="126">
        <f>T222</f>
        <v>0</v>
      </c>
      <c r="AR221" s="120" t="s">
        <v>77</v>
      </c>
      <c r="AT221" s="127" t="s">
        <v>69</v>
      </c>
      <c r="AU221" s="127" t="s">
        <v>70</v>
      </c>
      <c r="AY221" s="120" t="s">
        <v>102</v>
      </c>
      <c r="BK221" s="128">
        <f>BK222</f>
        <v>0</v>
      </c>
    </row>
    <row r="222" spans="2:65" s="11" customFormat="1" ht="3" customHeight="1" x14ac:dyDescent="0.25">
      <c r="B222" s="119"/>
      <c r="D222" s="120"/>
      <c r="E222" s="129"/>
      <c r="F222" s="129"/>
      <c r="I222" s="122"/>
      <c r="J222" s="130"/>
      <c r="L222" s="119"/>
      <c r="M222" s="124"/>
      <c r="P222" s="125">
        <f>SUM(P223:P230)</f>
        <v>0</v>
      </c>
      <c r="R222" s="125">
        <f>SUM(R223:R230)</f>
        <v>0</v>
      </c>
      <c r="T222" s="126">
        <f>SUM(T223:T230)</f>
        <v>0</v>
      </c>
      <c r="AR222" s="120" t="s">
        <v>77</v>
      </c>
      <c r="AT222" s="127" t="s">
        <v>69</v>
      </c>
      <c r="AU222" s="127" t="s">
        <v>77</v>
      </c>
      <c r="AY222" s="120" t="s">
        <v>102</v>
      </c>
      <c r="BK222" s="128">
        <f>SUM(BK223:BK230)</f>
        <v>0</v>
      </c>
    </row>
    <row r="223" spans="2:65" s="1" customFormat="1" ht="74.400000000000006" customHeight="1" x14ac:dyDescent="0.2">
      <c r="B223" s="131"/>
      <c r="C223" s="182">
        <v>11</v>
      </c>
      <c r="D223" s="182"/>
      <c r="E223" s="183"/>
      <c r="F223" s="188" t="s">
        <v>289</v>
      </c>
      <c r="G223" s="185" t="s">
        <v>163</v>
      </c>
      <c r="H223" s="198">
        <v>1</v>
      </c>
      <c r="I223" s="137"/>
      <c r="J223" s="200">
        <f>ROUND(I223*H223,2)</f>
        <v>0</v>
      </c>
      <c r="K223" s="188" t="s">
        <v>1</v>
      </c>
      <c r="L223" s="31"/>
      <c r="M223" s="139" t="s">
        <v>1</v>
      </c>
      <c r="N223" s="140" t="s">
        <v>36</v>
      </c>
      <c r="P223" s="141">
        <f>O223*H223</f>
        <v>0</v>
      </c>
      <c r="Q223" s="141">
        <v>0</v>
      </c>
      <c r="R223" s="141">
        <f>Q223*H223</f>
        <v>0</v>
      </c>
      <c r="S223" s="141">
        <v>0</v>
      </c>
      <c r="T223" s="142">
        <f>S223*H223</f>
        <v>0</v>
      </c>
      <c r="AR223" s="143" t="s">
        <v>104</v>
      </c>
      <c r="AT223" s="143" t="s">
        <v>103</v>
      </c>
      <c r="AU223" s="143" t="s">
        <v>79</v>
      </c>
      <c r="AY223" s="17" t="s">
        <v>102</v>
      </c>
      <c r="BE223" s="144">
        <f>IF(N223="základní",J223,0)</f>
        <v>0</v>
      </c>
      <c r="BF223" s="144">
        <f>IF(N223="snížená",J223,0)</f>
        <v>0</v>
      </c>
      <c r="BG223" s="144">
        <f>IF(N223="zákl. přenesená",J223,0)</f>
        <v>0</v>
      </c>
      <c r="BH223" s="144">
        <f>IF(N223="sníž. přenesená",J223,0)</f>
        <v>0</v>
      </c>
      <c r="BI223" s="144">
        <f>IF(N223="nulová",J223,0)</f>
        <v>0</v>
      </c>
      <c r="BJ223" s="17" t="s">
        <v>77</v>
      </c>
      <c r="BK223" s="144">
        <f>ROUND(I223*H223,2)</f>
        <v>0</v>
      </c>
      <c r="BL223" s="17" t="s">
        <v>104</v>
      </c>
      <c r="BM223" s="143" t="s">
        <v>130</v>
      </c>
    </row>
    <row r="224" spans="2:65" s="1" customFormat="1" ht="44.25" hidden="1" customHeight="1" x14ac:dyDescent="0.2">
      <c r="B224" s="131"/>
      <c r="C224" s="182">
        <v>37</v>
      </c>
      <c r="D224" s="182"/>
      <c r="E224" s="183"/>
      <c r="F224" s="188"/>
      <c r="G224" s="185" t="s">
        <v>199</v>
      </c>
      <c r="H224" s="198">
        <v>15</v>
      </c>
      <c r="I224" s="137"/>
      <c r="J224" s="200">
        <f>ROUND(I224*H224,2)</f>
        <v>0</v>
      </c>
      <c r="K224" s="188" t="s">
        <v>1</v>
      </c>
      <c r="L224" s="31"/>
      <c r="M224" s="139" t="s">
        <v>1</v>
      </c>
      <c r="N224" s="140" t="s">
        <v>36</v>
      </c>
      <c r="P224" s="141">
        <f>O224*H224</f>
        <v>0</v>
      </c>
      <c r="Q224" s="141">
        <v>0</v>
      </c>
      <c r="R224" s="141">
        <f>Q224*H224</f>
        <v>0</v>
      </c>
      <c r="S224" s="141">
        <v>0</v>
      </c>
      <c r="T224" s="142">
        <f>S224*H224</f>
        <v>0</v>
      </c>
      <c r="AR224" s="143" t="s">
        <v>104</v>
      </c>
      <c r="AT224" s="143" t="s">
        <v>103</v>
      </c>
      <c r="AU224" s="143" t="s">
        <v>79</v>
      </c>
      <c r="AY224" s="17" t="s">
        <v>102</v>
      </c>
      <c r="BE224" s="144">
        <f>IF(N224="základní",J224,0)</f>
        <v>0</v>
      </c>
      <c r="BF224" s="144">
        <f>IF(N224="snížená",J224,0)</f>
        <v>0</v>
      </c>
      <c r="BG224" s="144">
        <f>IF(N224="zákl. přenesená",J224,0)</f>
        <v>0</v>
      </c>
      <c r="BH224" s="144">
        <f>IF(N224="sníž. přenesená",J224,0)</f>
        <v>0</v>
      </c>
      <c r="BI224" s="144">
        <f>IF(N224="nulová",J224,0)</f>
        <v>0</v>
      </c>
      <c r="BJ224" s="17" t="s">
        <v>77</v>
      </c>
      <c r="BK224" s="144">
        <f>ROUND(I224*H224,2)</f>
        <v>0</v>
      </c>
      <c r="BL224" s="17" t="s">
        <v>104</v>
      </c>
      <c r="BM224" s="143" t="s">
        <v>133</v>
      </c>
    </row>
    <row r="225" spans="2:65" s="1" customFormat="1" ht="40.799999999999997" hidden="1" customHeight="1" x14ac:dyDescent="0.2">
      <c r="B225" s="131"/>
      <c r="C225" s="182">
        <v>38</v>
      </c>
      <c r="D225" s="182"/>
      <c r="E225" s="183"/>
      <c r="F225" s="188"/>
      <c r="G225" s="185" t="s">
        <v>199</v>
      </c>
      <c r="H225" s="198">
        <v>20</v>
      </c>
      <c r="I225" s="137"/>
      <c r="J225" s="200">
        <f>ROUND(I225*H225,2)</f>
        <v>0</v>
      </c>
      <c r="K225" s="188" t="s">
        <v>1</v>
      </c>
      <c r="L225" s="31"/>
      <c r="M225" s="139" t="s">
        <v>1</v>
      </c>
      <c r="N225" s="140" t="s">
        <v>36</v>
      </c>
      <c r="P225" s="141">
        <f>O225*H225</f>
        <v>0</v>
      </c>
      <c r="Q225" s="141">
        <v>0</v>
      </c>
      <c r="R225" s="141">
        <f>Q225*H225</f>
        <v>0</v>
      </c>
      <c r="S225" s="141">
        <v>0</v>
      </c>
      <c r="T225" s="142">
        <f>S225*H225</f>
        <v>0</v>
      </c>
      <c r="AR225" s="143" t="s">
        <v>104</v>
      </c>
      <c r="AT225" s="143" t="s">
        <v>103</v>
      </c>
      <c r="AU225" s="143" t="s">
        <v>79</v>
      </c>
      <c r="AY225" s="17" t="s">
        <v>102</v>
      </c>
      <c r="BE225" s="144">
        <f>IF(N225="základní",J225,0)</f>
        <v>0</v>
      </c>
      <c r="BF225" s="144">
        <f>IF(N225="snížená",J225,0)</f>
        <v>0</v>
      </c>
      <c r="BG225" s="144">
        <f>IF(N225="zákl. přenesená",J225,0)</f>
        <v>0</v>
      </c>
      <c r="BH225" s="144">
        <f>IF(N225="sníž. přenesená",J225,0)</f>
        <v>0</v>
      </c>
      <c r="BI225" s="144">
        <f>IF(N225="nulová",J225,0)</f>
        <v>0</v>
      </c>
      <c r="BJ225" s="17" t="s">
        <v>77</v>
      </c>
      <c r="BK225" s="144">
        <f>ROUND(I225*H225,2)</f>
        <v>0</v>
      </c>
      <c r="BL225" s="17" t="s">
        <v>104</v>
      </c>
      <c r="BM225" s="143" t="s">
        <v>136</v>
      </c>
    </row>
    <row r="226" spans="2:65" s="1" customFormat="1" x14ac:dyDescent="0.2">
      <c r="B226" s="31"/>
      <c r="D226" s="146"/>
      <c r="F226" s="172"/>
      <c r="I226" s="173"/>
      <c r="L226" s="31"/>
      <c r="M226" s="174"/>
      <c r="T226" s="55"/>
      <c r="AT226" s="17" t="s">
        <v>160</v>
      </c>
      <c r="AU226" s="17" t="s">
        <v>79</v>
      </c>
    </row>
    <row r="227" spans="2:65" s="1" customFormat="1" ht="44.25" hidden="1" customHeight="1" x14ac:dyDescent="0.2">
      <c r="B227" s="131"/>
      <c r="C227" s="182"/>
      <c r="D227" s="182"/>
      <c r="E227" s="183"/>
      <c r="F227" s="188"/>
      <c r="G227" s="185"/>
      <c r="H227" s="198"/>
      <c r="I227" s="137"/>
      <c r="J227" s="200"/>
      <c r="K227" s="188"/>
      <c r="L227" s="31"/>
      <c r="M227" s="139" t="s">
        <v>1</v>
      </c>
      <c r="N227" s="140" t="s">
        <v>36</v>
      </c>
      <c r="P227" s="141">
        <f>O227*H227</f>
        <v>0</v>
      </c>
      <c r="Q227" s="141">
        <v>0</v>
      </c>
      <c r="R227" s="141">
        <f>Q227*H227</f>
        <v>0</v>
      </c>
      <c r="S227" s="141">
        <v>0</v>
      </c>
      <c r="T227" s="142">
        <f>S227*H227</f>
        <v>0</v>
      </c>
      <c r="AR227" s="143" t="s">
        <v>104</v>
      </c>
      <c r="AT227" s="143" t="s">
        <v>103</v>
      </c>
      <c r="AU227" s="143" t="s">
        <v>79</v>
      </c>
      <c r="AY227" s="17" t="s">
        <v>102</v>
      </c>
      <c r="BE227" s="144">
        <f>IF(N227="základní",J227,0)</f>
        <v>0</v>
      </c>
      <c r="BF227" s="144">
        <f>IF(N227="snížená",J227,0)</f>
        <v>0</v>
      </c>
      <c r="BG227" s="144">
        <f>IF(N227="zákl. přenesená",J227,0)</f>
        <v>0</v>
      </c>
      <c r="BH227" s="144">
        <f>IF(N227="sníž. přenesená",J227,0)</f>
        <v>0</v>
      </c>
      <c r="BI227" s="144">
        <f>IF(N227="nulová",J227,0)</f>
        <v>0</v>
      </c>
      <c r="BJ227" s="17" t="s">
        <v>77</v>
      </c>
      <c r="BK227" s="144">
        <f>ROUND(I227*H227,2)</f>
        <v>0</v>
      </c>
      <c r="BL227" s="17" t="s">
        <v>104</v>
      </c>
      <c r="BM227" s="143" t="s">
        <v>140</v>
      </c>
    </row>
    <row r="228" spans="2:65" s="1" customFormat="1" ht="24.15" hidden="1" customHeight="1" x14ac:dyDescent="0.2">
      <c r="B228" s="131"/>
      <c r="C228" s="182"/>
      <c r="D228" s="182"/>
      <c r="E228" s="183"/>
      <c r="F228" s="188"/>
      <c r="G228" s="185"/>
      <c r="H228" s="198"/>
      <c r="I228" s="137"/>
      <c r="J228" s="200"/>
      <c r="K228" s="188"/>
      <c r="L228" s="31"/>
      <c r="M228" s="139" t="s">
        <v>1</v>
      </c>
      <c r="N228" s="140" t="s">
        <v>36</v>
      </c>
      <c r="P228" s="141">
        <f>O228*H228</f>
        <v>0</v>
      </c>
      <c r="Q228" s="141">
        <v>0</v>
      </c>
      <c r="R228" s="141">
        <f>Q228*H228</f>
        <v>0</v>
      </c>
      <c r="S228" s="141">
        <v>0</v>
      </c>
      <c r="T228" s="142">
        <f>S228*H228</f>
        <v>0</v>
      </c>
      <c r="AR228" s="143" t="s">
        <v>104</v>
      </c>
      <c r="AT228" s="143" t="s">
        <v>103</v>
      </c>
      <c r="AU228" s="143" t="s">
        <v>79</v>
      </c>
      <c r="AY228" s="17" t="s">
        <v>102</v>
      </c>
      <c r="BE228" s="144">
        <f>IF(N228="základní",J228,0)</f>
        <v>0</v>
      </c>
      <c r="BF228" s="144">
        <f>IF(N228="snížená",J228,0)</f>
        <v>0</v>
      </c>
      <c r="BG228" s="144">
        <f>IF(N228="zákl. přenesená",J228,0)</f>
        <v>0</v>
      </c>
      <c r="BH228" s="144">
        <f>IF(N228="sníž. přenesená",J228,0)</f>
        <v>0</v>
      </c>
      <c r="BI228" s="144">
        <f>IF(N228="nulová",J228,0)</f>
        <v>0</v>
      </c>
      <c r="BJ228" s="17" t="s">
        <v>77</v>
      </c>
      <c r="BK228" s="144">
        <f>ROUND(I228*H228,2)</f>
        <v>0</v>
      </c>
      <c r="BL228" s="17" t="s">
        <v>104</v>
      </c>
      <c r="BM228" s="143" t="s">
        <v>143</v>
      </c>
    </row>
    <row r="229" spans="2:65" s="1" customFormat="1" hidden="1" x14ac:dyDescent="0.2">
      <c r="B229" s="31"/>
      <c r="D229" s="146"/>
      <c r="F229" s="172"/>
      <c r="I229" s="173"/>
      <c r="L229" s="31"/>
      <c r="M229" s="174"/>
      <c r="T229" s="55"/>
      <c r="AT229" s="17" t="s">
        <v>160</v>
      </c>
      <c r="AU229" s="17" t="s">
        <v>79</v>
      </c>
    </row>
    <row r="230" spans="2:65" s="1" customFormat="1" ht="367.5" hidden="1" customHeight="1" x14ac:dyDescent="0.2">
      <c r="B230" s="131"/>
      <c r="C230" s="182"/>
      <c r="D230" s="182"/>
      <c r="E230" s="183"/>
      <c r="F230" s="188"/>
      <c r="G230" s="185"/>
      <c r="H230" s="198"/>
      <c r="I230" s="137"/>
      <c r="J230" s="200"/>
      <c r="K230" s="188"/>
      <c r="L230" s="31"/>
      <c r="M230" s="139" t="s">
        <v>1</v>
      </c>
      <c r="N230" s="140" t="s">
        <v>36</v>
      </c>
      <c r="P230" s="141">
        <f>O230*H230</f>
        <v>0</v>
      </c>
      <c r="Q230" s="141">
        <v>0</v>
      </c>
      <c r="R230" s="141">
        <f>Q230*H230</f>
        <v>0</v>
      </c>
      <c r="S230" s="141">
        <v>0</v>
      </c>
      <c r="T230" s="142">
        <f>S230*H230</f>
        <v>0</v>
      </c>
      <c r="AR230" s="143" t="s">
        <v>104</v>
      </c>
      <c r="AT230" s="143" t="s">
        <v>103</v>
      </c>
      <c r="AU230" s="143" t="s">
        <v>79</v>
      </c>
      <c r="AY230" s="17" t="s">
        <v>102</v>
      </c>
      <c r="BE230" s="144">
        <f>IF(N230="základní",J230,0)</f>
        <v>0</v>
      </c>
      <c r="BF230" s="144">
        <f>IF(N230="snížená",J230,0)</f>
        <v>0</v>
      </c>
      <c r="BG230" s="144">
        <f>IF(N230="zákl. přenesená",J230,0)</f>
        <v>0</v>
      </c>
      <c r="BH230" s="144">
        <f>IF(N230="sníž. přenesená",J230,0)</f>
        <v>0</v>
      </c>
      <c r="BI230" s="144">
        <f>IF(N230="nulová",J230,0)</f>
        <v>0</v>
      </c>
      <c r="BJ230" s="17" t="s">
        <v>77</v>
      </c>
      <c r="BK230" s="144">
        <f>ROUND(I230*H230,2)</f>
        <v>0</v>
      </c>
      <c r="BL230" s="17" t="s">
        <v>104</v>
      </c>
      <c r="BM230" s="143" t="s">
        <v>146</v>
      </c>
    </row>
    <row r="231" spans="2:65" s="11" customFormat="1" ht="32.4" customHeight="1" x14ac:dyDescent="0.25">
      <c r="B231" s="119"/>
      <c r="D231" s="120"/>
      <c r="E231" s="121" t="s">
        <v>250</v>
      </c>
      <c r="F231" s="267" t="s">
        <v>254</v>
      </c>
      <c r="G231" s="267"/>
      <c r="H231" s="267"/>
      <c r="I231" s="267"/>
      <c r="J231" s="123">
        <f>BK231</f>
        <v>0</v>
      </c>
      <c r="L231" s="119"/>
      <c r="M231" s="124"/>
      <c r="P231" s="125">
        <f>P232</f>
        <v>0</v>
      </c>
      <c r="R231" s="125">
        <f>R232</f>
        <v>0</v>
      </c>
      <c r="T231" s="126">
        <f>T232</f>
        <v>0</v>
      </c>
      <c r="AR231" s="120" t="s">
        <v>77</v>
      </c>
      <c r="AT231" s="127" t="s">
        <v>69</v>
      </c>
      <c r="AU231" s="127" t="s">
        <v>70</v>
      </c>
      <c r="AY231" s="120" t="s">
        <v>102</v>
      </c>
      <c r="BK231" s="128">
        <f>BK232</f>
        <v>0</v>
      </c>
    </row>
    <row r="232" spans="2:65" s="11" customFormat="1" ht="3" customHeight="1" x14ac:dyDescent="0.25">
      <c r="B232" s="119"/>
      <c r="D232" s="120"/>
      <c r="E232" s="129"/>
      <c r="F232" s="129"/>
      <c r="I232" s="122"/>
      <c r="J232" s="130"/>
      <c r="L232" s="119"/>
      <c r="M232" s="124"/>
      <c r="P232" s="125">
        <f>SUM(P233:P244)</f>
        <v>0</v>
      </c>
      <c r="R232" s="125">
        <f>SUM(R233:R244)</f>
        <v>0</v>
      </c>
      <c r="T232" s="126">
        <f>SUM(T233:T244)</f>
        <v>0</v>
      </c>
      <c r="AR232" s="120" t="s">
        <v>77</v>
      </c>
      <c r="AT232" s="127" t="s">
        <v>69</v>
      </c>
      <c r="AU232" s="127" t="s">
        <v>77</v>
      </c>
      <c r="AY232" s="120" t="s">
        <v>102</v>
      </c>
      <c r="BK232" s="128">
        <f>SUM(BK233:BK236)</f>
        <v>0</v>
      </c>
    </row>
    <row r="233" spans="2:65" s="1" customFormat="1" ht="76.8" customHeight="1" x14ac:dyDescent="0.2">
      <c r="B233" s="131"/>
      <c r="C233" s="182">
        <v>12</v>
      </c>
      <c r="D233" s="182"/>
      <c r="E233" s="183"/>
      <c r="F233" s="188" t="s">
        <v>290</v>
      </c>
      <c r="G233" s="185" t="s">
        <v>163</v>
      </c>
      <c r="H233" s="198">
        <v>1</v>
      </c>
      <c r="I233" s="137"/>
      <c r="J233" s="200">
        <f>ROUND(I233*H233,2)</f>
        <v>0</v>
      </c>
      <c r="K233" s="188" t="s">
        <v>1</v>
      </c>
      <c r="L233" s="31"/>
      <c r="M233" s="139" t="s">
        <v>1</v>
      </c>
      <c r="N233" s="140" t="s">
        <v>36</v>
      </c>
      <c r="P233" s="141">
        <f>O233*H233</f>
        <v>0</v>
      </c>
      <c r="Q233" s="141">
        <v>0</v>
      </c>
      <c r="R233" s="141">
        <f>Q233*H233</f>
        <v>0</v>
      </c>
      <c r="S233" s="141">
        <v>0</v>
      </c>
      <c r="T233" s="142">
        <f>S233*H233</f>
        <v>0</v>
      </c>
      <c r="AR233" s="143" t="s">
        <v>104</v>
      </c>
      <c r="AT233" s="143" t="s">
        <v>103</v>
      </c>
      <c r="AU233" s="143" t="s">
        <v>79</v>
      </c>
      <c r="AY233" s="17" t="s">
        <v>102</v>
      </c>
      <c r="BE233" s="144">
        <f>IF(N233="základní",J233,0)</f>
        <v>0</v>
      </c>
      <c r="BF233" s="144">
        <f>IF(N233="snížená",J233,0)</f>
        <v>0</v>
      </c>
      <c r="BG233" s="144">
        <f>IF(N233="zákl. přenesená",J233,0)</f>
        <v>0</v>
      </c>
      <c r="BH233" s="144">
        <f>IF(N233="sníž. přenesená",J233,0)</f>
        <v>0</v>
      </c>
      <c r="BI233" s="144">
        <f>IF(N233="nulová",J233,0)</f>
        <v>0</v>
      </c>
      <c r="BJ233" s="17" t="s">
        <v>77</v>
      </c>
      <c r="BK233" s="144">
        <f>ROUND(I233*H233,2)</f>
        <v>0</v>
      </c>
      <c r="BL233" s="17" t="s">
        <v>104</v>
      </c>
      <c r="BM233" s="143" t="s">
        <v>149</v>
      </c>
    </row>
    <row r="234" spans="2:65" s="1" customFormat="1" hidden="1" x14ac:dyDescent="0.2">
      <c r="B234" s="31"/>
      <c r="D234" s="146"/>
      <c r="F234" s="172"/>
      <c r="I234" s="173"/>
      <c r="L234" s="31"/>
      <c r="M234" s="174"/>
      <c r="T234" s="55"/>
      <c r="AT234" s="17" t="s">
        <v>160</v>
      </c>
      <c r="AU234" s="17" t="s">
        <v>79</v>
      </c>
    </row>
    <row r="235" spans="2:65" s="1" customFormat="1" ht="37.950000000000003" hidden="1" customHeight="1" x14ac:dyDescent="0.2">
      <c r="B235" s="131"/>
      <c r="C235" s="182">
        <v>40</v>
      </c>
      <c r="D235" s="182"/>
      <c r="E235" s="183"/>
      <c r="F235" s="188"/>
      <c r="G235" s="185" t="s">
        <v>199</v>
      </c>
      <c r="H235" s="198">
        <v>20</v>
      </c>
      <c r="I235" s="137"/>
      <c r="J235" s="200">
        <f>ROUND(I235*H235,2)</f>
        <v>0</v>
      </c>
      <c r="K235" s="188" t="s">
        <v>1</v>
      </c>
      <c r="L235" s="31"/>
      <c r="M235" s="139" t="s">
        <v>1</v>
      </c>
      <c r="N235" s="140" t="s">
        <v>36</v>
      </c>
      <c r="P235" s="141">
        <f>O235*H235</f>
        <v>0</v>
      </c>
      <c r="Q235" s="141">
        <v>0</v>
      </c>
      <c r="R235" s="141">
        <f>Q235*H235</f>
        <v>0</v>
      </c>
      <c r="S235" s="141">
        <v>0</v>
      </c>
      <c r="T235" s="142">
        <f>S235*H235</f>
        <v>0</v>
      </c>
      <c r="AR235" s="143" t="s">
        <v>104</v>
      </c>
      <c r="AT235" s="143" t="s">
        <v>103</v>
      </c>
      <c r="AU235" s="143" t="s">
        <v>79</v>
      </c>
      <c r="AY235" s="17" t="s">
        <v>102</v>
      </c>
      <c r="BE235" s="144">
        <f>IF(N235="základní",J235,0)</f>
        <v>0</v>
      </c>
      <c r="BF235" s="144">
        <f>IF(N235="snížená",J235,0)</f>
        <v>0</v>
      </c>
      <c r="BG235" s="144">
        <f>IF(N235="zákl. přenesená",J235,0)</f>
        <v>0</v>
      </c>
      <c r="BH235" s="144">
        <f>IF(N235="sníž. přenesená",J235,0)</f>
        <v>0</v>
      </c>
      <c r="BI235" s="144">
        <f>IF(N235="nulová",J235,0)</f>
        <v>0</v>
      </c>
      <c r="BJ235" s="17" t="s">
        <v>77</v>
      </c>
      <c r="BK235" s="144">
        <f>ROUND(I235*H235,2)</f>
        <v>0</v>
      </c>
      <c r="BL235" s="17" t="s">
        <v>104</v>
      </c>
      <c r="BM235" s="143" t="s">
        <v>152</v>
      </c>
    </row>
    <row r="236" spans="2:65" s="1" customFormat="1" ht="36" hidden="1" customHeight="1" x14ac:dyDescent="0.2">
      <c r="B236" s="131"/>
      <c r="C236" s="182">
        <v>41</v>
      </c>
      <c r="D236" s="182"/>
      <c r="E236" s="183"/>
      <c r="F236" s="188"/>
      <c r="G236" s="185" t="s">
        <v>199</v>
      </c>
      <c r="H236" s="198">
        <v>15</v>
      </c>
      <c r="I236" s="137"/>
      <c r="J236" s="200">
        <f>ROUND(I236*H236,2)</f>
        <v>0</v>
      </c>
      <c r="K236" s="188" t="s">
        <v>1</v>
      </c>
      <c r="L236" s="31"/>
      <c r="M236" s="139" t="s">
        <v>1</v>
      </c>
      <c r="N236" s="140" t="s">
        <v>36</v>
      </c>
      <c r="P236" s="141">
        <f>O236*H236</f>
        <v>0</v>
      </c>
      <c r="Q236" s="141">
        <v>0</v>
      </c>
      <c r="R236" s="141">
        <f>Q236*H236</f>
        <v>0</v>
      </c>
      <c r="S236" s="141">
        <v>0</v>
      </c>
      <c r="T236" s="142">
        <f>S236*H236</f>
        <v>0</v>
      </c>
      <c r="AR236" s="143" t="s">
        <v>104</v>
      </c>
      <c r="AT236" s="143" t="s">
        <v>103</v>
      </c>
      <c r="AU236" s="143" t="s">
        <v>79</v>
      </c>
      <c r="AY236" s="17" t="s">
        <v>102</v>
      </c>
      <c r="BE236" s="144">
        <f>IF(N236="základní",J236,0)</f>
        <v>0</v>
      </c>
      <c r="BF236" s="144">
        <f>IF(N236="snížená",J236,0)</f>
        <v>0</v>
      </c>
      <c r="BG236" s="144">
        <f>IF(N236="zákl. přenesená",J236,0)</f>
        <v>0</v>
      </c>
      <c r="BH236" s="144">
        <f>IF(N236="sníž. přenesená",J236,0)</f>
        <v>0</v>
      </c>
      <c r="BI236" s="144">
        <f>IF(N236="nulová",J236,0)</f>
        <v>0</v>
      </c>
      <c r="BJ236" s="17" t="s">
        <v>77</v>
      </c>
      <c r="BK236" s="144">
        <f>ROUND(I236*H236,2)</f>
        <v>0</v>
      </c>
      <c r="BL236" s="17" t="s">
        <v>104</v>
      </c>
      <c r="BM236" s="143" t="s">
        <v>155</v>
      </c>
    </row>
    <row r="237" spans="2:65" s="11" customFormat="1" ht="32.4" customHeight="1" x14ac:dyDescent="0.25">
      <c r="B237" s="119"/>
      <c r="D237" s="120"/>
      <c r="E237" s="121" t="s">
        <v>263</v>
      </c>
      <c r="F237" s="267" t="s">
        <v>264</v>
      </c>
      <c r="G237" s="267"/>
      <c r="H237" s="267"/>
      <c r="I237" s="267"/>
      <c r="J237" s="123">
        <f>BK237</f>
        <v>0</v>
      </c>
      <c r="L237" s="119"/>
      <c r="M237" s="124"/>
      <c r="P237" s="125">
        <f>P238</f>
        <v>0</v>
      </c>
      <c r="R237" s="125">
        <f>R238</f>
        <v>0</v>
      </c>
      <c r="T237" s="126">
        <f>T238</f>
        <v>0</v>
      </c>
      <c r="AR237" s="120" t="s">
        <v>77</v>
      </c>
      <c r="AT237" s="127" t="s">
        <v>69</v>
      </c>
      <c r="AU237" s="127" t="s">
        <v>70</v>
      </c>
      <c r="AY237" s="120" t="s">
        <v>102</v>
      </c>
      <c r="BK237" s="128">
        <f>BK238</f>
        <v>0</v>
      </c>
    </row>
    <row r="238" spans="2:65" s="11" customFormat="1" ht="3" customHeight="1" x14ac:dyDescent="0.25">
      <c r="B238" s="119"/>
      <c r="D238" s="120"/>
      <c r="E238" s="129"/>
      <c r="F238" s="129"/>
      <c r="I238" s="122"/>
      <c r="J238" s="130"/>
      <c r="L238" s="119"/>
      <c r="M238" s="124"/>
      <c r="P238" s="125">
        <f>SUM(P239:P250)</f>
        <v>0</v>
      </c>
      <c r="R238" s="125">
        <f>SUM(R239:R250)</f>
        <v>0</v>
      </c>
      <c r="T238" s="126">
        <f>SUM(T239:T250)</f>
        <v>0</v>
      </c>
      <c r="AR238" s="120" t="s">
        <v>77</v>
      </c>
      <c r="AT238" s="127" t="s">
        <v>69</v>
      </c>
      <c r="AU238" s="127" t="s">
        <v>77</v>
      </c>
      <c r="AY238" s="120" t="s">
        <v>102</v>
      </c>
      <c r="BK238" s="128">
        <f>SUM(BK239:BK242)</f>
        <v>0</v>
      </c>
    </row>
    <row r="239" spans="2:65" s="1" customFormat="1" ht="33.6" customHeight="1" x14ac:dyDescent="0.2">
      <c r="B239" s="131"/>
      <c r="C239" s="182">
        <v>13</v>
      </c>
      <c r="D239" s="182"/>
      <c r="E239" s="183"/>
      <c r="F239" s="188" t="s">
        <v>281</v>
      </c>
      <c r="G239" s="185" t="s">
        <v>163</v>
      </c>
      <c r="H239" s="198">
        <v>1</v>
      </c>
      <c r="I239" s="137"/>
      <c r="J239" s="200">
        <f>ROUND(I239*H239,2)</f>
        <v>0</v>
      </c>
      <c r="K239" s="188" t="s">
        <v>1</v>
      </c>
      <c r="L239" s="31"/>
      <c r="M239" s="139" t="s">
        <v>1</v>
      </c>
      <c r="N239" s="140" t="s">
        <v>36</v>
      </c>
      <c r="P239" s="141">
        <f>O239*H239</f>
        <v>0</v>
      </c>
      <c r="Q239" s="141">
        <v>0</v>
      </c>
      <c r="R239" s="141">
        <f>Q239*H239</f>
        <v>0</v>
      </c>
      <c r="S239" s="141">
        <v>0</v>
      </c>
      <c r="T239" s="142">
        <f>S239*H239</f>
        <v>0</v>
      </c>
      <c r="AR239" s="143" t="s">
        <v>104</v>
      </c>
      <c r="AT239" s="143" t="s">
        <v>103</v>
      </c>
      <c r="AU239" s="143" t="s">
        <v>79</v>
      </c>
      <c r="AY239" s="17" t="s">
        <v>102</v>
      </c>
      <c r="BE239" s="144">
        <f>IF(N239="základní",J239,0)</f>
        <v>0</v>
      </c>
      <c r="BF239" s="144">
        <f>IF(N239="snížená",J239,0)</f>
        <v>0</v>
      </c>
      <c r="BG239" s="144">
        <f>IF(N239="zákl. přenesená",J239,0)</f>
        <v>0</v>
      </c>
      <c r="BH239" s="144">
        <f>IF(N239="sníž. přenesená",J239,0)</f>
        <v>0</v>
      </c>
      <c r="BI239" s="144">
        <f>IF(N239="nulová",J239,0)</f>
        <v>0</v>
      </c>
      <c r="BJ239" s="17" t="s">
        <v>77</v>
      </c>
      <c r="BK239" s="144">
        <f>ROUND(I239*H239,2)</f>
        <v>0</v>
      </c>
      <c r="BL239" s="17" t="s">
        <v>104</v>
      </c>
      <c r="BM239" s="143" t="s">
        <v>149</v>
      </c>
    </row>
    <row r="240" spans="2:65" s="1" customFormat="1" hidden="1" x14ac:dyDescent="0.2">
      <c r="B240" s="31"/>
      <c r="D240" s="146"/>
      <c r="F240" s="172"/>
      <c r="I240" s="173"/>
      <c r="L240" s="31"/>
      <c r="M240" s="174"/>
      <c r="T240" s="55"/>
      <c r="AT240" s="17" t="s">
        <v>160</v>
      </c>
      <c r="AU240" s="17" t="s">
        <v>79</v>
      </c>
    </row>
    <row r="241" spans="2:65" s="1" customFormat="1" ht="37.950000000000003" hidden="1" customHeight="1" x14ac:dyDescent="0.2">
      <c r="B241" s="131"/>
      <c r="C241" s="182">
        <v>43</v>
      </c>
      <c r="D241" s="182"/>
      <c r="E241" s="183"/>
      <c r="F241" s="188"/>
      <c r="G241" s="185" t="s">
        <v>199</v>
      </c>
      <c r="H241" s="198">
        <v>10</v>
      </c>
      <c r="I241" s="137"/>
      <c r="J241" s="200">
        <f>ROUND(I241*H241,2)</f>
        <v>0</v>
      </c>
      <c r="K241" s="188" t="s">
        <v>1</v>
      </c>
      <c r="L241" s="31"/>
      <c r="M241" s="139" t="s">
        <v>1</v>
      </c>
      <c r="N241" s="140" t="s">
        <v>36</v>
      </c>
      <c r="P241" s="141">
        <f>O241*H241</f>
        <v>0</v>
      </c>
      <c r="Q241" s="141">
        <v>0</v>
      </c>
      <c r="R241" s="141">
        <f>Q241*H241</f>
        <v>0</v>
      </c>
      <c r="S241" s="141">
        <v>0</v>
      </c>
      <c r="T241" s="142">
        <f>S241*H241</f>
        <v>0</v>
      </c>
      <c r="AR241" s="143" t="s">
        <v>104</v>
      </c>
      <c r="AT241" s="143" t="s">
        <v>103</v>
      </c>
      <c r="AU241" s="143" t="s">
        <v>79</v>
      </c>
      <c r="AY241" s="17" t="s">
        <v>102</v>
      </c>
      <c r="BE241" s="144">
        <f>IF(N241="základní",J241,0)</f>
        <v>0</v>
      </c>
      <c r="BF241" s="144">
        <f>IF(N241="snížená",J241,0)</f>
        <v>0</v>
      </c>
      <c r="BG241" s="144">
        <f>IF(N241="zákl. přenesená",J241,0)</f>
        <v>0</v>
      </c>
      <c r="BH241" s="144">
        <f>IF(N241="sníž. přenesená",J241,0)</f>
        <v>0</v>
      </c>
      <c r="BI241" s="144">
        <f>IF(N241="nulová",J241,0)</f>
        <v>0</v>
      </c>
      <c r="BJ241" s="17" t="s">
        <v>77</v>
      </c>
      <c r="BK241" s="144">
        <f>ROUND(I241*H241,2)</f>
        <v>0</v>
      </c>
      <c r="BL241" s="17" t="s">
        <v>104</v>
      </c>
      <c r="BM241" s="143" t="s">
        <v>152</v>
      </c>
    </row>
    <row r="242" spans="2:65" s="1" customFormat="1" ht="36" hidden="1" customHeight="1" x14ac:dyDescent="0.2">
      <c r="B242" s="131"/>
      <c r="C242" s="182"/>
      <c r="D242" s="182"/>
      <c r="E242" s="183"/>
      <c r="F242" s="188"/>
      <c r="G242" s="185"/>
      <c r="H242" s="198"/>
      <c r="I242" s="137"/>
      <c r="J242" s="200"/>
      <c r="K242" s="188"/>
      <c r="L242" s="31"/>
      <c r="M242" s="139" t="s">
        <v>1</v>
      </c>
      <c r="N242" s="140" t="s">
        <v>36</v>
      </c>
      <c r="P242" s="141">
        <f>O242*H242</f>
        <v>0</v>
      </c>
      <c r="Q242" s="141">
        <v>0</v>
      </c>
      <c r="R242" s="141">
        <f>Q242*H242</f>
        <v>0</v>
      </c>
      <c r="S242" s="141">
        <v>0</v>
      </c>
      <c r="T242" s="142">
        <f>S242*H242</f>
        <v>0</v>
      </c>
      <c r="AR242" s="143" t="s">
        <v>104</v>
      </c>
      <c r="AT242" s="143" t="s">
        <v>103</v>
      </c>
      <c r="AU242" s="143" t="s">
        <v>79</v>
      </c>
      <c r="AY242" s="17" t="s">
        <v>102</v>
      </c>
      <c r="BE242" s="144">
        <f>IF(N242="základní",J242,0)</f>
        <v>0</v>
      </c>
      <c r="BF242" s="144">
        <f>IF(N242="snížená",J242,0)</f>
        <v>0</v>
      </c>
      <c r="BG242" s="144">
        <f>IF(N242="zákl. přenesená",J242,0)</f>
        <v>0</v>
      </c>
      <c r="BH242" s="144">
        <f>IF(N242="sníž. přenesená",J242,0)</f>
        <v>0</v>
      </c>
      <c r="BI242" s="144">
        <f>IF(N242="nulová",J242,0)</f>
        <v>0</v>
      </c>
      <c r="BJ242" s="17" t="s">
        <v>77</v>
      </c>
      <c r="BK242" s="144">
        <f>ROUND(I242*H242,2)</f>
        <v>0</v>
      </c>
      <c r="BL242" s="17" t="s">
        <v>104</v>
      </c>
      <c r="BM242" s="143" t="s">
        <v>155</v>
      </c>
    </row>
    <row r="243" spans="2:65" s="1" customFormat="1" x14ac:dyDescent="0.2">
      <c r="B243" s="31"/>
      <c r="D243" s="146"/>
      <c r="F243" s="172"/>
      <c r="I243" s="173"/>
      <c r="L243" s="31"/>
      <c r="M243" s="174"/>
      <c r="T243" s="55"/>
      <c r="AT243" s="17" t="s">
        <v>160</v>
      </c>
      <c r="AU243" s="17" t="s">
        <v>79</v>
      </c>
    </row>
    <row r="244" spans="2:65" s="1" customFormat="1" ht="0.6" customHeight="1" x14ac:dyDescent="0.2">
      <c r="B244" s="131"/>
      <c r="C244" s="182"/>
      <c r="D244" s="182"/>
      <c r="E244" s="183"/>
      <c r="F244" s="188"/>
      <c r="G244" s="185"/>
      <c r="H244" s="198"/>
      <c r="I244" s="137"/>
      <c r="J244" s="200"/>
      <c r="K244" s="188"/>
      <c r="L244" s="31"/>
      <c r="M244" s="175" t="s">
        <v>1</v>
      </c>
      <c r="N244" s="176" t="s">
        <v>36</v>
      </c>
      <c r="O244" s="177"/>
      <c r="P244" s="178">
        <f>O244*H244</f>
        <v>0</v>
      </c>
      <c r="Q244" s="178">
        <v>0</v>
      </c>
      <c r="R244" s="178">
        <f>Q244*H244</f>
        <v>0</v>
      </c>
      <c r="S244" s="178">
        <v>0</v>
      </c>
      <c r="T244" s="179">
        <f>S244*H244</f>
        <v>0</v>
      </c>
      <c r="AR244" s="143" t="s">
        <v>104</v>
      </c>
      <c r="AT244" s="143" t="s">
        <v>103</v>
      </c>
      <c r="AU244" s="143" t="s">
        <v>79</v>
      </c>
      <c r="AY244" s="17" t="s">
        <v>102</v>
      </c>
      <c r="BE244" s="144">
        <f>IF(N244="základní",J244,0)</f>
        <v>0</v>
      </c>
      <c r="BF244" s="144">
        <f>IF(N244="snížená",J244,0)</f>
        <v>0</v>
      </c>
      <c r="BG244" s="144">
        <f>IF(N244="zákl. přenesená",J244,0)</f>
        <v>0</v>
      </c>
      <c r="BH244" s="144">
        <f>IF(N244="sníž. přenesená",J244,0)</f>
        <v>0</v>
      </c>
      <c r="BI244" s="144">
        <f>IF(N244="nulová",J244,0)</f>
        <v>0</v>
      </c>
      <c r="BJ244" s="17" t="s">
        <v>77</v>
      </c>
      <c r="BK244" s="144">
        <f>ROUND(I244*H244,2)</f>
        <v>0</v>
      </c>
      <c r="BL244" s="17" t="s">
        <v>104</v>
      </c>
      <c r="BM244" s="143" t="s">
        <v>158</v>
      </c>
    </row>
    <row r="245" spans="2:65" s="1" customFormat="1" ht="9.6" hidden="1" customHeight="1" x14ac:dyDescent="0.2">
      <c r="B245" s="31"/>
      <c r="D245" s="146"/>
      <c r="F245" s="172"/>
      <c r="I245" s="173"/>
      <c r="L245" s="31"/>
      <c r="M245" s="174"/>
      <c r="T245" s="55"/>
      <c r="AT245" s="17" t="s">
        <v>160</v>
      </c>
      <c r="AU245" s="17" t="s">
        <v>79</v>
      </c>
    </row>
    <row r="246" spans="2:65" s="1" customFormat="1" ht="9.6" hidden="1" customHeight="1" x14ac:dyDescent="0.2">
      <c r="B246" s="131"/>
      <c r="C246" s="132"/>
      <c r="D246" s="132"/>
      <c r="E246" s="133"/>
      <c r="F246" s="134"/>
      <c r="G246" s="135"/>
      <c r="H246" s="136"/>
      <c r="I246" s="137"/>
      <c r="J246" s="138"/>
      <c r="K246" s="134"/>
      <c r="L246" s="31"/>
      <c r="M246" s="175" t="s">
        <v>1</v>
      </c>
      <c r="N246" s="176" t="s">
        <v>36</v>
      </c>
      <c r="O246" s="177"/>
      <c r="P246" s="178">
        <f>O246*H246</f>
        <v>0</v>
      </c>
      <c r="Q246" s="178">
        <v>0</v>
      </c>
      <c r="R246" s="178">
        <f>Q246*H246</f>
        <v>0</v>
      </c>
      <c r="S246" s="178">
        <v>0</v>
      </c>
      <c r="T246" s="179">
        <f>S246*H246</f>
        <v>0</v>
      </c>
      <c r="AR246" s="143" t="s">
        <v>104</v>
      </c>
      <c r="AT246" s="143" t="s">
        <v>103</v>
      </c>
      <c r="AU246" s="143" t="s">
        <v>79</v>
      </c>
      <c r="AY246" s="17" t="s">
        <v>102</v>
      </c>
      <c r="BE246" s="144">
        <f>IF(N246="základní",J246,0)</f>
        <v>0</v>
      </c>
      <c r="BF246" s="144">
        <f>IF(N246="snížená",J246,0)</f>
        <v>0</v>
      </c>
      <c r="BG246" s="144">
        <f>IF(N246="zákl. přenesená",J246,0)</f>
        <v>0</v>
      </c>
      <c r="BH246" s="144">
        <f>IF(N246="sníž. přenesená",J246,0)</f>
        <v>0</v>
      </c>
      <c r="BI246" s="144">
        <f>IF(N246="nulová",J246,0)</f>
        <v>0</v>
      </c>
      <c r="BJ246" s="17" t="s">
        <v>77</v>
      </c>
      <c r="BK246" s="144">
        <f>ROUND(I246*H246,2)</f>
        <v>0</v>
      </c>
      <c r="BL246" s="17" t="s">
        <v>104</v>
      </c>
      <c r="BM246" s="143" t="s">
        <v>158</v>
      </c>
    </row>
    <row r="247" spans="2:65" s="1" customFormat="1" ht="9.6" hidden="1" customHeight="1" x14ac:dyDescent="0.2">
      <c r="B247" s="43"/>
      <c r="C247" s="44"/>
      <c r="D247" s="44"/>
      <c r="E247" s="44"/>
      <c r="F247" s="44"/>
      <c r="G247" s="44"/>
      <c r="H247" s="44"/>
      <c r="I247" s="44"/>
      <c r="J247" s="44"/>
      <c r="K247" s="44"/>
      <c r="L247" s="31"/>
    </row>
    <row r="248" spans="2:65" ht="10.050000000000001" customHeight="1" x14ac:dyDescent="0.2"/>
    <row r="249" spans="2:65" ht="10.050000000000001" customHeight="1" x14ac:dyDescent="0.2"/>
    <row r="250" spans="2:65" ht="10.050000000000001" customHeight="1" x14ac:dyDescent="0.2"/>
    <row r="251" spans="2:65" ht="10.050000000000001" customHeight="1" x14ac:dyDescent="0.2"/>
  </sheetData>
  <sheetProtection algorithmName="SHA-512" hashValue="WouwWzPlvCm5Q5hvbgWBV3sRp0vV9X6ngzBsltq9sh8JSSz/J2RCeKgdC+qmkHwCqu+r+GIihsJAqF0Rr+AVtQ==" saltValue="war4xVxxM4dlffZQBg85Yg==" spinCount="100000" sheet="1" selectLockedCells="1"/>
  <autoFilter ref="C139:K174" xr:uid="{00000000-0009-0000-0000-000002000000}"/>
  <mergeCells count="16">
    <mergeCell ref="F237:I237"/>
    <mergeCell ref="E87:H87"/>
    <mergeCell ref="E130:H130"/>
    <mergeCell ref="E132:H132"/>
    <mergeCell ref="L2:V2"/>
    <mergeCell ref="E7:H7"/>
    <mergeCell ref="E9:H9"/>
    <mergeCell ref="E18:H18"/>
    <mergeCell ref="E27:H27"/>
    <mergeCell ref="E85:H85"/>
    <mergeCell ref="E113:I113"/>
    <mergeCell ref="F231:I231"/>
    <mergeCell ref="F221:I221"/>
    <mergeCell ref="F213:I213"/>
    <mergeCell ref="F205:I205"/>
    <mergeCell ref="E115:I115"/>
  </mergeCells>
  <pageMargins left="0.39374999999999999" right="0.39374999999999999" top="0.39374999999999999" bottom="0.39374999999999999" header="0" footer="0"/>
  <pageSetup paperSize="9" scale="77" fitToHeight="100" orientation="portrait" blackAndWhite="1" r:id="rId1"/>
  <headerFooter>
    <oddFooter>&amp;CStrana &amp;P z &amp;N</oddFooter>
  </headerFooter>
  <rowBreaks count="1" manualBreakCount="1">
    <brk id="182" min="2"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6</vt:i4>
      </vt:variant>
    </vt:vector>
  </HeadingPairs>
  <TitlesOfParts>
    <vt:vector size="9" baseType="lpstr">
      <vt:lpstr>Rekapitulace projektu</vt:lpstr>
      <vt:lpstr>Implementační náklady na ArcGIS</vt:lpstr>
      <vt:lpstr>Integrační náklady</vt:lpstr>
      <vt:lpstr>'Implementační náklady na ArcGIS'!Názvy_tisku</vt:lpstr>
      <vt:lpstr>'Integrační náklady'!Názvy_tisku</vt:lpstr>
      <vt:lpstr>'Rekapitulace projektu'!Názvy_tisku</vt:lpstr>
      <vt:lpstr>'Implementační náklady na ArcGIS'!Oblast_tisku</vt:lpstr>
      <vt:lpstr>'Integrační náklady'!Oblast_tisku</vt:lpstr>
      <vt:lpstr>'Rekapitulace projektu'!Oblast_tisku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Roman Barta</dc:creator>
  <cp:lastModifiedBy>Zmítko Jakub Ing.</cp:lastModifiedBy>
  <dcterms:created xsi:type="dcterms:W3CDTF">2024-04-03T07:28:25Z</dcterms:created>
  <dcterms:modified xsi:type="dcterms:W3CDTF">2024-06-28T15:15:23Z</dcterms:modified>
</cp:coreProperties>
</file>